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공유 드라이브\차징인프라_사업개발\[외부배포용] 플러그링크 시공 준공 양식\1. 실사\"/>
    </mc:Choice>
  </mc:AlternateContent>
  <xr:revisionPtr revIDLastSave="0" documentId="13_ncr:1_{103ED393-0980-4FF4-983F-08043D634884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표지" sheetId="14" r:id="rId1"/>
    <sheet name="3. 전경사진" sheetId="33" r:id="rId2"/>
    <sheet name="2. 실사개요" sheetId="27" r:id="rId3"/>
    <sheet name="3. 도면" sheetId="28" r:id="rId4"/>
    <sheet name="4. 사진대지" sheetId="34" r:id="rId5"/>
    <sheet name="5. 공사내역서(입력)" sheetId="29" r:id="rId6"/>
    <sheet name="공사내역서(출력)" sheetId="35" r:id="rId7"/>
    <sheet name="표지-끝" sheetId="19" r:id="rId8"/>
    <sheet name="일위대가" sheetId="22" state="hidden" r:id="rId9"/>
    <sheet name="일위수량" sheetId="23" state="hidden" r:id="rId10"/>
    <sheet name="단가표" sheetId="24" state="hidden" r:id="rId11"/>
  </sheets>
  <definedNames>
    <definedName name="_1_0_0_F">#REF!</definedName>
    <definedName name="_2_0_0_F">#REF!</definedName>
    <definedName name="_3q45_">{"'용역비'!$A$4:$C$8"}</definedName>
    <definedName name="_Dist_Bin">#REF!</definedName>
    <definedName name="_Dist_Values">#REF!</definedName>
    <definedName name="_Fill">#REF!</definedName>
    <definedName name="_Key1">#REF!</definedName>
    <definedName name="_Key2">#REF!</definedName>
    <definedName name="_Order1">255</definedName>
    <definedName name="_Order2">255</definedName>
    <definedName name="_q45">{"'용역비'!$A$4:$C$8"}</definedName>
    <definedName name="_Sort">#REF!</definedName>
    <definedName name="AccessDatabase">"D:\공무jaje\98년품의-수불\98146.mdb"</definedName>
    <definedName name="cgmh">{"'용역비'!$A$4:$C$8"}</definedName>
    <definedName name="DFEE">#REF!</definedName>
    <definedName name="dhj">{"'용역비'!$A$4:$C$8"}</definedName>
    <definedName name="DKSG">#REF!</definedName>
    <definedName name="DKSGMLWJD">#REF!</definedName>
    <definedName name="Dp">#REF!</definedName>
    <definedName name="dsgfggg">#REF!</definedName>
    <definedName name="DW">{"'용역비'!$A$4:$C$8"}</definedName>
    <definedName name="ED">#REF!</definedName>
    <definedName name="EFG">{"'용역비'!$A$4:$C$8"}</definedName>
    <definedName name="EGE">{"'용역비'!$A$4:$C$8"}</definedName>
    <definedName name="ertyertye">{"'용역비'!$A$4:$C$8"}</definedName>
    <definedName name="ETYETY">{"'용역비'!$A$4:$C$8"}</definedName>
    <definedName name="etyj">{"'용역비'!$A$4:$C$8"}</definedName>
    <definedName name="etyjj">{"'용역비'!$A$4:$C$8"}</definedName>
    <definedName name="ETYJTYJ">{"'용역비'!$A$4:$C$8"}</definedName>
    <definedName name="f">#REF!</definedName>
    <definedName name="FK">{"'용역비'!$A$4:$C$8"}</definedName>
    <definedName name="GEMCO">#REF!</definedName>
    <definedName name="GMLWD">#REF!</definedName>
    <definedName name="HHH">#REF!</definedName>
    <definedName name="HHHH">#REF!</definedName>
    <definedName name="HSR">{"'용역비'!$A$4:$C$8"}</definedName>
    <definedName name="HTML_CodePage">949</definedName>
    <definedName name="HTML_Control">{"'용역비'!$A$4:$C$8"}</definedName>
    <definedName name="HTML_Description">""</definedName>
    <definedName name="HTML_Email">""</definedName>
    <definedName name="HTML_Header">"용역비"</definedName>
    <definedName name="HTML_LastUpdate">"99-07-01"</definedName>
    <definedName name="HTML_LineAfter">FALSE</definedName>
    <definedName name="HTML_LineBefore">FALSE</definedName>
    <definedName name="HTML_Name">"전산실"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"전체금액"</definedName>
    <definedName name="IIII">{"'용역비'!$A$4:$C$8"}</definedName>
    <definedName name="IIIII">{"'용역비'!$A$4:$C$8"}</definedName>
    <definedName name="IOI">{"'용역비'!$A$4:$C$8"}</definedName>
    <definedName name="li">{"'용역비'!$A$4:$C$8"}</definedName>
    <definedName name="OIL">{"'용역비'!$A$4:$C$8"}</definedName>
    <definedName name="OP">#REF!</definedName>
    <definedName name="OPP">#REF!</definedName>
    <definedName name="_xlnm.Print_Area" localSheetId="2">'2. 실사개요'!$A$1:$T$29</definedName>
    <definedName name="_xlnm.Print_Area" localSheetId="3">'3. 도면'!$A$1:$X$54</definedName>
    <definedName name="_xlnm.Print_Area" localSheetId="1">'3. 전경사진'!$A$1:$O$51</definedName>
    <definedName name="_xlnm.Print_Area" localSheetId="4">'4. 사진대지'!$A$1:$X$105</definedName>
    <definedName name="_xlnm.Print_Area" localSheetId="5">'5. 공사내역서(입력)'!$A$1:$I$50</definedName>
    <definedName name="_xlnm.Print_Area" localSheetId="6">'공사내역서(출력)'!$A$1:$K$65</definedName>
    <definedName name="_xlnm.Print_Area" localSheetId="0">표지!$A$1:$O$47</definedName>
    <definedName name="_xlnm.Print_Area" localSheetId="7">'표지-끝'!$A$1:$O$45</definedName>
    <definedName name="_xlnm.Print_Titles" localSheetId="4">'4. 사진대지'!$1:$5</definedName>
    <definedName name="QA">#REF!</definedName>
    <definedName name="QWS">#REF!</definedName>
    <definedName name="qyk">{"'용역비'!$A$4:$C$8"}</definedName>
    <definedName name="RH">{"'용역비'!$A$4:$C$8"}</definedName>
    <definedName name="RT">{"'용역비'!$A$4:$C$8"}</definedName>
    <definedName name="RTGH">{"'용역비'!$A$4:$C$8"}</definedName>
    <definedName name="rth">#REF!</definedName>
    <definedName name="rty">{"'용역비'!$A$4:$C$8"}</definedName>
    <definedName name="RYUIRYU">{"'용역비'!$A$4:$C$8"}</definedName>
    <definedName name="ryuk">{"'용역비'!$A$4:$C$8"}</definedName>
    <definedName name="SD">{"'용역비'!$A$4:$C$8"}</definedName>
    <definedName name="SDF">#REF!</definedName>
    <definedName name="sdryhj">{"'용역비'!$A$4:$C$8"}</definedName>
    <definedName name="SE">{"'용역비'!$A$4:$C$8"}</definedName>
    <definedName name="solver_cvg">0.001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1</definedName>
    <definedName name="solver_nwt">1</definedName>
    <definedName name="solver_opt">#REF!</definedName>
    <definedName name="solver_pre">0.000001</definedName>
    <definedName name="solver_rel1">1</definedName>
    <definedName name="solver_rhs1">500000000</definedName>
    <definedName name="solver_scl">2</definedName>
    <definedName name="solver_sho">2</definedName>
    <definedName name="solver_tim">100</definedName>
    <definedName name="solver_tmp">500000000</definedName>
    <definedName name="solver_tol">0.05</definedName>
    <definedName name="solver_typ">1</definedName>
    <definedName name="solver_val">0</definedName>
    <definedName name="srth">{"'용역비'!$A$4:$C$8"}</definedName>
    <definedName name="STS">{"'용역비'!$A$4:$C$8"}</definedName>
    <definedName name="SWS">#REF!</definedName>
    <definedName name="TEYJ">{"'용역비'!$A$4:$C$8"}</definedName>
    <definedName name="TFUI">{"'용역비'!$A$4:$C$8"}</definedName>
    <definedName name="TN">#REF!</definedName>
    <definedName name="TTTT">#REF!</definedName>
    <definedName name="tu">{"'용역비'!$A$4:$C$8"}</definedName>
    <definedName name="tuilol">{"'용역비'!$A$4:$C$8"}</definedName>
    <definedName name="TUIO">{"'용역비'!$A$4:$C$8"}</definedName>
    <definedName name="TUIO.L">{"'용역비'!$A$4:$C$8"}</definedName>
    <definedName name="TUIOTUI">{"'용역비'!$A$4:$C$8"}</definedName>
    <definedName name="TYJ">{"'용역비'!$A$4:$C$8"}</definedName>
    <definedName name="tyje">{"'용역비'!$A$4:$C$8"}</definedName>
    <definedName name="tyjet">{"'용역비'!$A$4:$C$8"}</definedName>
    <definedName name="tyu">{"'용역비'!$A$4:$C$8"}</definedName>
    <definedName name="ulo">{"'용역비'!$A$4:$C$8"}</definedName>
    <definedName name="UTI">{"'용역비'!$A$4:$C$8"}</definedName>
    <definedName name="UTIOL">{"'용역비'!$A$4:$C$8"}</definedName>
    <definedName name="wrty">{"'용역비'!$A$4:$C$8"}</definedName>
    <definedName name="wrtyrtyrt">{"'용역비'!$A$4:$C$8"}</definedName>
    <definedName name="wrtywrtywr">{"'용역비'!$A$4:$C$8"}</definedName>
    <definedName name="wuy">{"'용역비'!$A$4:$C$8"}</definedName>
    <definedName name="XXXXXX">{"'공사부문'!$A$6:$A$32"}</definedName>
    <definedName name="YFU">{"'용역비'!$A$4:$C$8"}</definedName>
    <definedName name="YL">{"'용역비'!$A$4:$C$8"}</definedName>
    <definedName name="yu">{"'용역비'!$A$4:$C$8"}</definedName>
    <definedName name="YUK">{"'용역비'!$A$4:$C$8"}</definedName>
    <definedName name="YUKOI">{"'용역비'!$A$4:$C$8"}</definedName>
    <definedName name="ㄱ">{"'용역비'!$A$4:$C$8"}</definedName>
    <definedName name="ㄱㄱ">{"'용역비'!$A$4:$C$8"}</definedName>
    <definedName name="ㄱㄱㄱ">{"'용역비'!$A$4:$C$8"}</definedName>
    <definedName name="ㄱㄱㄱㄱㄱㄱ">{"'용역비'!$A$4:$C$8"}</definedName>
    <definedName name="강아지">#REF!</definedName>
    <definedName name="겨">{"'용역비'!$A$4:$C$8"}</definedName>
    <definedName name="경비집계">{"'용역비'!$A$4:$C$8"}</definedName>
    <definedName name="ㄳㄳㄳㄳ">{"'용역비'!$A$4:$C$8"}</definedName>
    <definedName name="ㄴㄹ">#REF!</definedName>
    <definedName name="ㄴㅀ">#REF!</definedName>
    <definedName name="ㄴㅁㅇㅁㄴ">#REF!</definedName>
    <definedName name="ㄴㅇㄻㄴㅇㄹ">{"'용역비'!$A$4:$C$8"}</definedName>
    <definedName name="ㄴㅇㅎㄴㅇ">#REF!</definedName>
    <definedName name="ㄷ6ㅓ">{"'용역비'!$A$4:$C$8"}</definedName>
    <definedName name="ㄷㄱㄷㄱㄷㄱ">{"'용역비'!$A$4:$C$8"}</definedName>
    <definedName name="ㄷㄷㄱㄱ">{"'용역비'!$A$4:$C$8"}</definedName>
    <definedName name="ㄷ숃ㄱ">#REF!</definedName>
    <definedName name="ㄷㅍㅂ">{"'용역비'!$A$4:$C$8"}</definedName>
    <definedName name="대상">{"'용역비'!$A$4:$C$8"}</definedName>
    <definedName name="ㄹㅇㄶ">#REF!</definedName>
    <definedName name="ㄹㅇㄶ옿">#REF!</definedName>
    <definedName name="ㄹㅇㄹㅇ">#REF!</definedName>
    <definedName name="료">{"'용역비'!$A$4:$C$8"}</definedName>
    <definedName name="ㅁㄴㅇㄻㄴㅇㄹㄴㅁㅎㄴㅇㅎ">{"'용역비'!$A$4:$C$8"}</definedName>
    <definedName name="ㅁㅁㅁㅁㅁ">{"'용역비'!$A$4:$C$8"}</definedName>
    <definedName name="목록1">#REF!</definedName>
    <definedName name="ㅂㅂㅂㅂㅂㅂ">{"'용역비'!$A$4:$C$8"}</definedName>
    <definedName name="바부">{"'용역비'!$A$4:$C$8"}</definedName>
    <definedName name="배관공수율">#REF!</definedName>
    <definedName name="ㅅㅅ">#REF!</definedName>
    <definedName name="수">#REF!</definedName>
    <definedName name="ㅇㄹㄹ">#REF!</definedName>
    <definedName name="ㅇㄹㅀ">#REF!</definedName>
    <definedName name="ㅇㅇㅇㅇ">#REF!</definedName>
    <definedName name="ㅇㅎㅇㅎ">{"'용역비'!$A$4:$C$8"}</definedName>
    <definedName name="ㅇ호">{"'용역비'!$A$4:$C$8"}</definedName>
    <definedName name="ㅇ호ㅓ">{"'용역비'!$A$4:$C$8"}</definedName>
    <definedName name="ㅇ호ㅓㅇㅎ">{"'용역비'!$A$4:$C$8"}</definedName>
    <definedName name="ㅇ호ㅓㅇ호ㅓ">{"'용역비'!$A$4:$C$8"}</definedName>
    <definedName name="ㅇ호ㅓㅎ">{"'용역비'!$A$4:$C$8"}</definedName>
    <definedName name="ㅇ호ㅓ호ㅓ">{"'용역비'!$A$4:$C$8"}</definedName>
    <definedName name="어">{"'용역비'!$A$4:$C$8"}</definedName>
    <definedName name="언">#REF!</definedName>
    <definedName name="유지관리비">#REF!</definedName>
    <definedName name="이릉">#REF!</definedName>
    <definedName name="일집">#REF!</definedName>
    <definedName name="ㅈ56ㅕ">{"'용역비'!$A$4:$C$8"}</definedName>
    <definedName name="ㅈㄷㄱㄷㄱㄷ">{"'용역비'!$A$4:$C$8"}</definedName>
    <definedName name="ㅈㅇ">{"'용역비'!$A$4:$C$8"}</definedName>
    <definedName name="ㅈㅈㅈㅈㅈㅈ">{"'용역비'!$A$4:$C$8"}</definedName>
    <definedName name="재집">{"'용역비'!$A$4:$C$8"}</definedName>
    <definedName name="전기일위">#REF!</definedName>
    <definedName name="전시">{"'용역비'!$A$4:$C$8"}</definedName>
    <definedName name="전시물량">{"'공사부문'!$A$6:$A$32"}</definedName>
    <definedName name="전시시설물">{"'용역비'!$A$4:$C$8"}</definedName>
    <definedName name="제수추가">{"'용역비'!$A$4:$C$8"}</definedName>
    <definedName name="천사">{"'용역비'!$A$4:$C$8"}</definedName>
    <definedName name="ㅋㅋㅋ">{"'용역비'!$A$4:$C$8"}</definedName>
    <definedName name="ㅋㅌ">{"'용역비'!$A$4:$C$8"}</definedName>
    <definedName name="ㅎ">{"'용역비'!$A$4:$C$8"}</definedName>
    <definedName name="ㅎㄴ">#REF!</definedName>
    <definedName name="ㅎㄹ">#REF!</definedName>
    <definedName name="ㅎㅇ">{"'용역비'!$A$4:$C$8"}</definedName>
    <definedName name="ㅎ오">{"'용역비'!$A$4:$C$8"}</definedName>
    <definedName name="호ㅓ">{"'용역비'!$A$4:$C$8"}</definedName>
    <definedName name="홍ㄹㄴㄷㄱ">#REF!</definedName>
    <definedName name="홍ㅇ호">{"'용역비'!$A$4:$C$8"}</definedName>
    <definedName name="ㅑㅑ">{"'용역비'!$A$4:$C$8"}</definedName>
    <definedName name="ㅑㅑㅑㅑㅑ">{"'용역비'!$A$4:$C$8"}</definedName>
    <definedName name="ㅑㅑㅑㅑㅑㅑ">{"'용역비'!$A$4:$C$8"}</definedName>
    <definedName name="ㅑㅕㅕ">{"'용역비'!$A$4:$C$8"}</definedName>
    <definedName name="ㅔㅐ">#REF!</definedName>
    <definedName name="ㅔㅣ">{"'용역비'!$A$4:$C$8"}</definedName>
    <definedName name="ㅕㅑ">#REF!</definedName>
    <definedName name="ㅕㅑㅐㅔ">#REF!</definedName>
    <definedName name="ㅛ">{"'용역비'!$A$4:$C$8"}</definedName>
    <definedName name="ㅛㅕㅑ">#REF!</definedName>
    <definedName name="ㅛㅛ">{"'용역비'!$A$4:$C$8"}</definedName>
    <definedName name="ㅛㅛㅛ">{"'용역비'!$A$4:$C$8"}</definedName>
    <definedName name="ㅠㄱ">{"'용역비'!$A$4:$C$8"}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29" l="1"/>
  <c r="A52" i="35"/>
  <c r="K55" i="35"/>
  <c r="I52" i="35" l="1"/>
  <c r="K52" i="35" s="1"/>
  <c r="E51" i="35"/>
  <c r="I42" i="35"/>
  <c r="I43" i="35"/>
  <c r="I44" i="35"/>
  <c r="I45" i="35"/>
  <c r="I46" i="35"/>
  <c r="I47" i="35"/>
  <c r="I48" i="35"/>
  <c r="I49" i="35"/>
  <c r="I50" i="35"/>
  <c r="I41" i="35"/>
  <c r="H42" i="35"/>
  <c r="H43" i="35"/>
  <c r="H44" i="35"/>
  <c r="H45" i="35"/>
  <c r="H46" i="35"/>
  <c r="H47" i="35"/>
  <c r="H48" i="35"/>
  <c r="H49" i="35"/>
  <c r="H50" i="35"/>
  <c r="H41" i="35"/>
  <c r="G42" i="35"/>
  <c r="G43" i="35"/>
  <c r="G44" i="35"/>
  <c r="G45" i="35"/>
  <c r="G46" i="35"/>
  <c r="G47" i="35"/>
  <c r="G48" i="35"/>
  <c r="G49" i="35"/>
  <c r="G50" i="35"/>
  <c r="G41" i="35"/>
  <c r="I22" i="35" l="1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E55" i="35"/>
  <c r="F51" i="28"/>
  <c r="A6" i="35" l="1"/>
  <c r="A41" i="35"/>
  <c r="A51" i="35"/>
  <c r="A32" i="35"/>
  <c r="A22" i="35"/>
  <c r="E50" i="35"/>
  <c r="E49" i="35"/>
  <c r="E48" i="35"/>
  <c r="E47" i="35"/>
  <c r="E46" i="35"/>
  <c r="E45" i="35"/>
  <c r="E44" i="35"/>
  <c r="E43" i="35"/>
  <c r="E42" i="35"/>
  <c r="E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I21" i="35"/>
  <c r="I20" i="35"/>
  <c r="G21" i="35"/>
  <c r="G20" i="35"/>
  <c r="E21" i="35"/>
  <c r="E20" i="35"/>
  <c r="A21" i="35"/>
  <c r="A20" i="35"/>
  <c r="G19" i="35"/>
  <c r="K19" i="35" s="1"/>
  <c r="G18" i="35"/>
  <c r="G16" i="35"/>
  <c r="G15" i="35"/>
  <c r="G14" i="35"/>
  <c r="G13" i="35"/>
  <c r="H13" i="35"/>
  <c r="E16" i="35"/>
  <c r="E15" i="35"/>
  <c r="E14" i="35"/>
  <c r="E13" i="35"/>
  <c r="I16" i="35"/>
  <c r="I15" i="35"/>
  <c r="I13" i="35"/>
  <c r="I14" i="35"/>
  <c r="E25" i="35" l="1"/>
  <c r="H25" i="35"/>
  <c r="E33" i="35"/>
  <c r="H33" i="35"/>
  <c r="H26" i="35"/>
  <c r="E26" i="35"/>
  <c r="E34" i="35"/>
  <c r="H34" i="35"/>
  <c r="H27" i="35"/>
  <c r="E27" i="35"/>
  <c r="H35" i="35"/>
  <c r="E35" i="35"/>
  <c r="E28" i="35"/>
  <c r="H28" i="35"/>
  <c r="E29" i="35"/>
  <c r="H29" i="35"/>
  <c r="H37" i="35"/>
  <c r="E37" i="35"/>
  <c r="H22" i="35"/>
  <c r="E22" i="35"/>
  <c r="H30" i="35"/>
  <c r="E30" i="35"/>
  <c r="H38" i="35"/>
  <c r="E38" i="35"/>
  <c r="E23" i="35"/>
  <c r="H23" i="35"/>
  <c r="H31" i="35"/>
  <c r="E31" i="35"/>
  <c r="H39" i="35"/>
  <c r="E39" i="35"/>
  <c r="E36" i="35"/>
  <c r="H36" i="35"/>
  <c r="H24" i="35"/>
  <c r="E24" i="35"/>
  <c r="E32" i="35"/>
  <c r="H32" i="35"/>
  <c r="E40" i="35"/>
  <c r="H40" i="35"/>
  <c r="K15" i="35"/>
  <c r="K32" i="35"/>
  <c r="K34" i="35"/>
  <c r="K36" i="35"/>
  <c r="K38" i="35"/>
  <c r="K40" i="35"/>
  <c r="K13" i="35"/>
  <c r="K25" i="35"/>
  <c r="K29" i="35"/>
  <c r="K47" i="35"/>
  <c r="K27" i="35"/>
  <c r="K50" i="35"/>
  <c r="K20" i="35"/>
  <c r="K26" i="35"/>
  <c r="K21" i="35"/>
  <c r="K48" i="35"/>
  <c r="K44" i="35"/>
  <c r="K46" i="35"/>
  <c r="K49" i="35"/>
  <c r="K14" i="35"/>
  <c r="K31" i="35"/>
  <c r="K43" i="35"/>
  <c r="K37" i="35"/>
  <c r="K42" i="35"/>
  <c r="K30" i="35"/>
  <c r="K45" i="35"/>
  <c r="K23" i="35"/>
  <c r="K41" i="35"/>
  <c r="K16" i="35"/>
  <c r="K33" i="35"/>
  <c r="K35" i="35"/>
  <c r="K39" i="35"/>
  <c r="K22" i="35"/>
  <c r="K24" i="35"/>
  <c r="K28" i="35"/>
  <c r="K18" i="35"/>
  <c r="K56" i="35" l="1"/>
  <c r="N14" i="35"/>
  <c r="K59" i="35"/>
  <c r="K57" i="35"/>
  <c r="F53" i="28"/>
  <c r="A2" i="33" l="1"/>
  <c r="D45" i="29" l="1"/>
  <c r="I51" i="35" l="1"/>
  <c r="K51" i="35" l="1"/>
  <c r="N16" i="35" l="1"/>
  <c r="N17" i="35" s="1"/>
  <c r="K53" i="35"/>
  <c r="K54" i="35" s="1"/>
  <c r="N12" i="35"/>
  <c r="N13" i="35" s="1"/>
  <c r="K58" i="35"/>
  <c r="N15" i="35"/>
  <c r="P255" i="24"/>
  <c r="Q255" i="24" s="1"/>
  <c r="A255" i="24"/>
  <c r="P254" i="24"/>
  <c r="Q254" i="24" s="1"/>
  <c r="A254" i="24"/>
  <c r="P253" i="24"/>
  <c r="Q253" i="24" s="1"/>
  <c r="A253" i="24"/>
  <c r="P252" i="24"/>
  <c r="Q252" i="24" s="1"/>
  <c r="A252" i="24"/>
  <c r="P251" i="24"/>
  <c r="Q251" i="24" s="1"/>
  <c r="A251" i="24"/>
  <c r="P250" i="24"/>
  <c r="Q250" i="24" s="1"/>
  <c r="A250" i="24"/>
  <c r="P249" i="24"/>
  <c r="Q249" i="24" s="1"/>
  <c r="A249" i="24"/>
  <c r="P248" i="24"/>
  <c r="Q248" i="24" s="1"/>
  <c r="A248" i="24"/>
  <c r="Q247" i="24"/>
  <c r="P247" i="24"/>
  <c r="A247" i="24"/>
  <c r="P246" i="24"/>
  <c r="Q246" i="24" s="1"/>
  <c r="A246" i="24"/>
  <c r="P245" i="24"/>
  <c r="Q245" i="24" s="1"/>
  <c r="A245" i="24"/>
  <c r="P244" i="24"/>
  <c r="Q244" i="24" s="1"/>
  <c r="A244" i="24"/>
  <c r="P243" i="24"/>
  <c r="Q243" i="24" s="1"/>
  <c r="A243" i="24"/>
  <c r="P242" i="24"/>
  <c r="Q242" i="24" s="1"/>
  <c r="A242" i="24"/>
  <c r="P241" i="24"/>
  <c r="Q241" i="24" s="1"/>
  <c r="A241" i="24"/>
  <c r="P240" i="24"/>
  <c r="Q240" i="24" s="1"/>
  <c r="A240" i="24"/>
  <c r="Q239" i="24"/>
  <c r="P239" i="24"/>
  <c r="A239" i="24"/>
  <c r="P238" i="24"/>
  <c r="Q238" i="24" s="1"/>
  <c r="A238" i="24"/>
  <c r="P237" i="24"/>
  <c r="Q237" i="24" s="1"/>
  <c r="A237" i="24"/>
  <c r="P236" i="24"/>
  <c r="Q236" i="24" s="1"/>
  <c r="A236" i="24"/>
  <c r="P235" i="24"/>
  <c r="Q235" i="24" s="1"/>
  <c r="A235" i="24"/>
  <c r="P234" i="24"/>
  <c r="Q234" i="24" s="1"/>
  <c r="A234" i="24"/>
  <c r="P233" i="24"/>
  <c r="Q233" i="24" s="1"/>
  <c r="A233" i="24"/>
  <c r="P232" i="24"/>
  <c r="Q232" i="24" s="1"/>
  <c r="A232" i="24"/>
  <c r="P231" i="24"/>
  <c r="Q231" i="24" s="1"/>
  <c r="A231" i="24"/>
  <c r="P230" i="24"/>
  <c r="Q230" i="24" s="1"/>
  <c r="A230" i="24"/>
  <c r="P229" i="24"/>
  <c r="Q229" i="24" s="1"/>
  <c r="A229" i="24"/>
  <c r="P228" i="24"/>
  <c r="Q228" i="24" s="1"/>
  <c r="A228" i="24"/>
  <c r="P227" i="24"/>
  <c r="Q227" i="24" s="1"/>
  <c r="A227" i="24"/>
  <c r="P226" i="24"/>
  <c r="Q226" i="24" s="1"/>
  <c r="A226" i="24"/>
  <c r="P225" i="24"/>
  <c r="Q225" i="24" s="1"/>
  <c r="A225" i="24"/>
  <c r="P224" i="24"/>
  <c r="Q224" i="24" s="1"/>
  <c r="A224" i="24"/>
  <c r="P223" i="24"/>
  <c r="Q223" i="24" s="1"/>
  <c r="A223" i="24"/>
  <c r="P222" i="24"/>
  <c r="Q222" i="24" s="1"/>
  <c r="A222" i="24"/>
  <c r="P221" i="24"/>
  <c r="Q221" i="24" s="1"/>
  <c r="A221" i="24"/>
  <c r="P220" i="24"/>
  <c r="Q220" i="24" s="1"/>
  <c r="A220" i="24"/>
  <c r="P219" i="24"/>
  <c r="Q219" i="24" s="1"/>
  <c r="A219" i="24"/>
  <c r="P218" i="24"/>
  <c r="Q218" i="24" s="1"/>
  <c r="A218" i="24"/>
  <c r="P217" i="24"/>
  <c r="Q217" i="24" s="1"/>
  <c r="A217" i="24"/>
  <c r="P216" i="24"/>
  <c r="Q216" i="24" s="1"/>
  <c r="A216" i="24"/>
  <c r="P215" i="24"/>
  <c r="Q215" i="24" s="1"/>
  <c r="A215" i="24"/>
  <c r="P214" i="24"/>
  <c r="Q214" i="24" s="1"/>
  <c r="A214" i="24"/>
  <c r="P213" i="24"/>
  <c r="Q213" i="24" s="1"/>
  <c r="A213" i="24"/>
  <c r="P212" i="24"/>
  <c r="Q212" i="24" s="1"/>
  <c r="A212" i="24"/>
  <c r="P211" i="24"/>
  <c r="Q211" i="24" s="1"/>
  <c r="A211" i="24"/>
  <c r="P210" i="24"/>
  <c r="Q210" i="24" s="1"/>
  <c r="A210" i="24"/>
  <c r="P209" i="24"/>
  <c r="Q209" i="24" s="1"/>
  <c r="A209" i="24"/>
  <c r="P208" i="24"/>
  <c r="Q208" i="24" s="1"/>
  <c r="A208" i="24"/>
  <c r="P207" i="24"/>
  <c r="Q207" i="24" s="1"/>
  <c r="A207" i="24"/>
  <c r="P206" i="24"/>
  <c r="Q206" i="24" s="1"/>
  <c r="A206" i="24"/>
  <c r="P205" i="24"/>
  <c r="Q205" i="24" s="1"/>
  <c r="A205" i="24"/>
  <c r="P204" i="24"/>
  <c r="Q204" i="24" s="1"/>
  <c r="A204" i="24"/>
  <c r="P203" i="24"/>
  <c r="Q203" i="24" s="1"/>
  <c r="A203" i="24"/>
  <c r="P202" i="24"/>
  <c r="Q202" i="24" s="1"/>
  <c r="A202" i="24"/>
  <c r="P201" i="24"/>
  <c r="Q201" i="24" s="1"/>
  <c r="A201" i="24"/>
  <c r="A200" i="24"/>
  <c r="P199" i="24"/>
  <c r="Q199" i="24" s="1"/>
  <c r="A199" i="24"/>
  <c r="P198" i="24"/>
  <c r="Q198" i="24" s="1"/>
  <c r="A198" i="24"/>
  <c r="P197" i="24"/>
  <c r="Q197" i="24" s="1"/>
  <c r="A197" i="24"/>
  <c r="P196" i="24"/>
  <c r="Q196" i="24" s="1"/>
  <c r="A196" i="24"/>
  <c r="P195" i="24"/>
  <c r="Q195" i="24" s="1"/>
  <c r="A195" i="24"/>
  <c r="P194" i="24"/>
  <c r="Q194" i="24" s="1"/>
  <c r="A194" i="24"/>
  <c r="P193" i="24"/>
  <c r="Q193" i="24" s="1"/>
  <c r="A193" i="24"/>
  <c r="P192" i="24"/>
  <c r="Q192" i="24" s="1"/>
  <c r="A192" i="24"/>
  <c r="P191" i="24"/>
  <c r="Q191" i="24" s="1"/>
  <c r="A191" i="24"/>
  <c r="P190" i="24"/>
  <c r="Q190" i="24" s="1"/>
  <c r="A190" i="24"/>
  <c r="P189" i="24"/>
  <c r="Q189" i="24" s="1"/>
  <c r="A189" i="24"/>
  <c r="P188" i="24"/>
  <c r="Q188" i="24" s="1"/>
  <c r="A188" i="24"/>
  <c r="P187" i="24"/>
  <c r="Q187" i="24" s="1"/>
  <c r="A187" i="24"/>
  <c r="P186" i="24"/>
  <c r="Q186" i="24" s="1"/>
  <c r="A186" i="24"/>
  <c r="P185" i="24"/>
  <c r="Q185" i="24" s="1"/>
  <c r="A185" i="24"/>
  <c r="P184" i="24"/>
  <c r="Q184" i="24" s="1"/>
  <c r="A184" i="24"/>
  <c r="Q183" i="24"/>
  <c r="P183" i="24"/>
  <c r="A183" i="24"/>
  <c r="P182" i="24"/>
  <c r="Q182" i="24" s="1"/>
  <c r="A182" i="24"/>
  <c r="P181" i="24"/>
  <c r="Q181" i="24" s="1"/>
  <c r="A181" i="24"/>
  <c r="P180" i="24"/>
  <c r="Q180" i="24" s="1"/>
  <c r="A180" i="24"/>
  <c r="P179" i="24"/>
  <c r="Q179" i="24" s="1"/>
  <c r="A179" i="24"/>
  <c r="P178" i="24"/>
  <c r="Q178" i="24" s="1"/>
  <c r="A178" i="24"/>
  <c r="P177" i="24"/>
  <c r="Q177" i="24" s="1"/>
  <c r="A177" i="24"/>
  <c r="P176" i="24"/>
  <c r="Q176" i="24" s="1"/>
  <c r="A176" i="24"/>
  <c r="K175" i="24"/>
  <c r="I175" i="24"/>
  <c r="G175" i="24"/>
  <c r="E175" i="24"/>
  <c r="A175" i="24"/>
  <c r="K174" i="24"/>
  <c r="I174" i="24"/>
  <c r="G174" i="24"/>
  <c r="E174" i="24"/>
  <c r="A174" i="24"/>
  <c r="P173" i="24"/>
  <c r="Q173" i="24" s="1"/>
  <c r="A173" i="24"/>
  <c r="P172" i="24"/>
  <c r="Q172" i="24" s="1"/>
  <c r="A172" i="24"/>
  <c r="P171" i="24"/>
  <c r="Q171" i="24" s="1"/>
  <c r="A171" i="24"/>
  <c r="P170" i="24"/>
  <c r="Q170" i="24" s="1"/>
  <c r="A170" i="24"/>
  <c r="Q169" i="24"/>
  <c r="P169" i="24"/>
  <c r="A169" i="24"/>
  <c r="P168" i="24"/>
  <c r="Q168" i="24" s="1"/>
  <c r="A168" i="24"/>
  <c r="P167" i="24"/>
  <c r="Q167" i="24" s="1"/>
  <c r="A167" i="24"/>
  <c r="P166" i="24"/>
  <c r="Q166" i="24" s="1"/>
  <c r="A166" i="24"/>
  <c r="P165" i="24"/>
  <c r="Q165" i="24" s="1"/>
  <c r="A165" i="24"/>
  <c r="P164" i="24"/>
  <c r="Q164" i="24" s="1"/>
  <c r="A164" i="24"/>
  <c r="P163" i="24"/>
  <c r="Q163" i="24" s="1"/>
  <c r="F847" i="22" s="1"/>
  <c r="G847" i="22" s="1"/>
  <c r="A163" i="24"/>
  <c r="P162" i="24"/>
  <c r="Q162" i="24" s="1"/>
  <c r="A162" i="24"/>
  <c r="Q161" i="24"/>
  <c r="P161" i="24"/>
  <c r="A161" i="24"/>
  <c r="P160" i="24"/>
  <c r="Q160" i="24" s="1"/>
  <c r="A160" i="24"/>
  <c r="P159" i="24"/>
  <c r="Q159" i="24" s="1"/>
  <c r="A159" i="24"/>
  <c r="P158" i="24"/>
  <c r="Q158" i="24" s="1"/>
  <c r="A158" i="24"/>
  <c r="P157" i="24"/>
  <c r="Q157" i="24" s="1"/>
  <c r="A157" i="24"/>
  <c r="P156" i="24"/>
  <c r="Q156" i="24" s="1"/>
  <c r="A156" i="24"/>
  <c r="P155" i="24"/>
  <c r="Q155" i="24" s="1"/>
  <c r="A155" i="24"/>
  <c r="P154" i="24"/>
  <c r="Q154" i="24" s="1"/>
  <c r="A154" i="24"/>
  <c r="P153" i="24"/>
  <c r="Q153" i="24" s="1"/>
  <c r="A153" i="24"/>
  <c r="P152" i="24"/>
  <c r="Q152" i="24" s="1"/>
  <c r="A152" i="24"/>
  <c r="P151" i="24"/>
  <c r="Q151" i="24" s="1"/>
  <c r="A151" i="24"/>
  <c r="P150" i="24"/>
  <c r="Q150" i="24" s="1"/>
  <c r="A150" i="24"/>
  <c r="P149" i="24"/>
  <c r="Q149" i="24" s="1"/>
  <c r="A149" i="24"/>
  <c r="P148" i="24"/>
  <c r="Q148" i="24" s="1"/>
  <c r="A148" i="24"/>
  <c r="P147" i="24"/>
  <c r="Q147" i="24" s="1"/>
  <c r="A147" i="24"/>
  <c r="P146" i="24"/>
  <c r="Q146" i="24" s="1"/>
  <c r="A146" i="24"/>
  <c r="P145" i="24"/>
  <c r="Q145" i="24" s="1"/>
  <c r="A145" i="24"/>
  <c r="P144" i="24"/>
  <c r="Q144" i="24" s="1"/>
  <c r="A144" i="24"/>
  <c r="P143" i="24"/>
  <c r="Q143" i="24" s="1"/>
  <c r="A143" i="24"/>
  <c r="P142" i="24"/>
  <c r="Q142" i="24" s="1"/>
  <c r="A142" i="24"/>
  <c r="P141" i="24"/>
  <c r="Q141" i="24" s="1"/>
  <c r="A141" i="24"/>
  <c r="P140" i="24"/>
  <c r="Q140" i="24" s="1"/>
  <c r="A140" i="24"/>
  <c r="P139" i="24"/>
  <c r="Q139" i="24" s="1"/>
  <c r="A139" i="24"/>
  <c r="P138" i="24"/>
  <c r="Q138" i="24" s="1"/>
  <c r="A138" i="24"/>
  <c r="P137" i="24"/>
  <c r="Q137" i="24" s="1"/>
  <c r="F473" i="22" s="1"/>
  <c r="L473" i="22" s="1"/>
  <c r="A137" i="24"/>
  <c r="P136" i="24"/>
  <c r="Q136" i="24" s="1"/>
  <c r="A136" i="24"/>
  <c r="P135" i="24"/>
  <c r="Q135" i="24" s="1"/>
  <c r="A135" i="24"/>
  <c r="P134" i="24"/>
  <c r="Q134" i="24" s="1"/>
  <c r="A134" i="24"/>
  <c r="P133" i="24"/>
  <c r="Q133" i="24" s="1"/>
  <c r="A133" i="24"/>
  <c r="P132" i="24"/>
  <c r="Q132" i="24" s="1"/>
  <c r="A132" i="24"/>
  <c r="P131" i="24"/>
  <c r="Q131" i="24" s="1"/>
  <c r="A131" i="24"/>
  <c r="P130" i="24"/>
  <c r="Q130" i="24" s="1"/>
  <c r="A130" i="24"/>
  <c r="Q129" i="24"/>
  <c r="P129" i="24"/>
  <c r="A129" i="24"/>
  <c r="P128" i="24"/>
  <c r="Q128" i="24" s="1"/>
  <c r="A128" i="24"/>
  <c r="P127" i="24"/>
  <c r="Q127" i="24" s="1"/>
  <c r="A127" i="24"/>
  <c r="P126" i="24"/>
  <c r="Q126" i="24" s="1"/>
  <c r="A126" i="24"/>
  <c r="P125" i="24"/>
  <c r="Q125" i="24" s="1"/>
  <c r="A125" i="24"/>
  <c r="P124" i="24"/>
  <c r="Q124" i="24" s="1"/>
  <c r="A124" i="24"/>
  <c r="P123" i="24"/>
  <c r="Q123" i="24" s="1"/>
  <c r="A123" i="24"/>
  <c r="P122" i="24"/>
  <c r="Q122" i="24" s="1"/>
  <c r="A122" i="24"/>
  <c r="P121" i="24"/>
  <c r="Q121" i="24" s="1"/>
  <c r="A121" i="24"/>
  <c r="P120" i="24"/>
  <c r="Q120" i="24" s="1"/>
  <c r="A120" i="24"/>
  <c r="P119" i="24"/>
  <c r="Q119" i="24" s="1"/>
  <c r="A119" i="24"/>
  <c r="P118" i="24"/>
  <c r="Q118" i="24" s="1"/>
  <c r="A118" i="24"/>
  <c r="P117" i="24"/>
  <c r="Q117" i="24" s="1"/>
  <c r="A117" i="24"/>
  <c r="P116" i="24"/>
  <c r="Q116" i="24" s="1"/>
  <c r="A116" i="24"/>
  <c r="P115" i="24"/>
  <c r="Q115" i="24" s="1"/>
  <c r="A115" i="24"/>
  <c r="P114" i="24"/>
  <c r="Q114" i="24" s="1"/>
  <c r="A114" i="24"/>
  <c r="P113" i="24"/>
  <c r="Q113" i="24" s="1"/>
  <c r="A113" i="24"/>
  <c r="P112" i="24"/>
  <c r="Q112" i="24" s="1"/>
  <c r="A112" i="24"/>
  <c r="P111" i="24"/>
  <c r="Q111" i="24" s="1"/>
  <c r="A111" i="24"/>
  <c r="P110" i="24"/>
  <c r="Q110" i="24" s="1"/>
  <c r="A110" i="24"/>
  <c r="P109" i="24"/>
  <c r="Q109" i="24" s="1"/>
  <c r="A109" i="24"/>
  <c r="P108" i="24"/>
  <c r="Q108" i="24" s="1"/>
  <c r="A108" i="24"/>
  <c r="P107" i="24"/>
  <c r="Q107" i="24" s="1"/>
  <c r="A107" i="24"/>
  <c r="P106" i="24"/>
  <c r="Q106" i="24" s="1"/>
  <c r="A106" i="24"/>
  <c r="Q105" i="24"/>
  <c r="P105" i="24"/>
  <c r="A105" i="24"/>
  <c r="P104" i="24"/>
  <c r="Q104" i="24" s="1"/>
  <c r="A104" i="24"/>
  <c r="P103" i="24"/>
  <c r="Q103" i="24" s="1"/>
  <c r="A103" i="24"/>
  <c r="P102" i="24"/>
  <c r="Q102" i="24" s="1"/>
  <c r="A102" i="24"/>
  <c r="P101" i="24"/>
  <c r="Q101" i="24" s="1"/>
  <c r="A101" i="24"/>
  <c r="P100" i="24"/>
  <c r="Q100" i="24" s="1"/>
  <c r="A100" i="24"/>
  <c r="P99" i="24"/>
  <c r="Q99" i="24" s="1"/>
  <c r="A99" i="24"/>
  <c r="P98" i="24"/>
  <c r="Q98" i="24" s="1"/>
  <c r="A98" i="24"/>
  <c r="Q97" i="24"/>
  <c r="P97" i="24"/>
  <c r="A97" i="24"/>
  <c r="P96" i="24"/>
  <c r="Q96" i="24" s="1"/>
  <c r="A96" i="24"/>
  <c r="P95" i="24"/>
  <c r="Q95" i="24" s="1"/>
  <c r="A95" i="24"/>
  <c r="P94" i="24"/>
  <c r="Q94" i="24" s="1"/>
  <c r="A94" i="24"/>
  <c r="P93" i="24"/>
  <c r="Q93" i="24" s="1"/>
  <c r="A93" i="24"/>
  <c r="P92" i="24"/>
  <c r="Q92" i="24" s="1"/>
  <c r="A92" i="24"/>
  <c r="P91" i="24"/>
  <c r="Q91" i="24" s="1"/>
  <c r="A91" i="24"/>
  <c r="P90" i="24"/>
  <c r="Q90" i="24" s="1"/>
  <c r="A90" i="24"/>
  <c r="P89" i="24"/>
  <c r="Q89" i="24" s="1"/>
  <c r="A89" i="24"/>
  <c r="P88" i="24"/>
  <c r="Q88" i="24" s="1"/>
  <c r="A88" i="24"/>
  <c r="P87" i="24"/>
  <c r="Q87" i="24" s="1"/>
  <c r="A87" i="24"/>
  <c r="P86" i="24"/>
  <c r="Q86" i="24" s="1"/>
  <c r="A86" i="24"/>
  <c r="P85" i="24"/>
  <c r="Q85" i="24" s="1"/>
  <c r="A85" i="24"/>
  <c r="P84" i="24"/>
  <c r="Q84" i="24" s="1"/>
  <c r="A84" i="24"/>
  <c r="P83" i="24"/>
  <c r="Q83" i="24" s="1"/>
  <c r="A83" i="24"/>
  <c r="P82" i="24"/>
  <c r="Q82" i="24" s="1"/>
  <c r="A82" i="24"/>
  <c r="Q81" i="24"/>
  <c r="P81" i="24"/>
  <c r="A81" i="24"/>
  <c r="P80" i="24"/>
  <c r="Q80" i="24" s="1"/>
  <c r="A80" i="24"/>
  <c r="P79" i="24"/>
  <c r="Q79" i="24" s="1"/>
  <c r="A79" i="24"/>
  <c r="P78" i="24"/>
  <c r="Q78" i="24" s="1"/>
  <c r="A78" i="24"/>
  <c r="P77" i="24"/>
  <c r="Q77" i="24" s="1"/>
  <c r="A77" i="24"/>
  <c r="P76" i="24"/>
  <c r="Q76" i="24" s="1"/>
  <c r="A76" i="24"/>
  <c r="P75" i="24"/>
  <c r="Q75" i="24" s="1"/>
  <c r="A75" i="24"/>
  <c r="P74" i="24"/>
  <c r="Q74" i="24" s="1"/>
  <c r="A74" i="24"/>
  <c r="P73" i="24"/>
  <c r="Q73" i="24" s="1"/>
  <c r="A73" i="24"/>
  <c r="P72" i="24"/>
  <c r="Q72" i="24" s="1"/>
  <c r="A72" i="24"/>
  <c r="P71" i="24"/>
  <c r="Q71" i="24" s="1"/>
  <c r="A71" i="24"/>
  <c r="P70" i="24"/>
  <c r="Q70" i="24" s="1"/>
  <c r="A70" i="24"/>
  <c r="P69" i="24"/>
  <c r="Q69" i="24" s="1"/>
  <c r="A69" i="24"/>
  <c r="P68" i="24"/>
  <c r="Q68" i="24" s="1"/>
  <c r="A68" i="24"/>
  <c r="P67" i="24"/>
  <c r="Q67" i="24" s="1"/>
  <c r="A67" i="24"/>
  <c r="P66" i="24"/>
  <c r="Q66" i="24" s="1"/>
  <c r="A66" i="24"/>
  <c r="Q65" i="24"/>
  <c r="P65" i="24"/>
  <c r="A65" i="24"/>
  <c r="P64" i="24"/>
  <c r="Q64" i="24" s="1"/>
  <c r="A64" i="24"/>
  <c r="P63" i="24"/>
  <c r="Q63" i="24" s="1"/>
  <c r="A63" i="24"/>
  <c r="P62" i="24"/>
  <c r="Q62" i="24" s="1"/>
  <c r="A62" i="24"/>
  <c r="P61" i="24"/>
  <c r="Q61" i="24" s="1"/>
  <c r="A61" i="24"/>
  <c r="P60" i="24"/>
  <c r="Q60" i="24" s="1"/>
  <c r="A60" i="24"/>
  <c r="P59" i="24"/>
  <c r="Q59" i="24" s="1"/>
  <c r="A59" i="24"/>
  <c r="P58" i="24"/>
  <c r="Q58" i="24" s="1"/>
  <c r="A58" i="24"/>
  <c r="P57" i="24"/>
  <c r="Q57" i="24" s="1"/>
  <c r="A57" i="24"/>
  <c r="P56" i="24"/>
  <c r="Q56" i="24" s="1"/>
  <c r="A56" i="24"/>
  <c r="P55" i="24"/>
  <c r="Q55" i="24" s="1"/>
  <c r="A55" i="24"/>
  <c r="P54" i="24"/>
  <c r="Q54" i="24" s="1"/>
  <c r="A54" i="24"/>
  <c r="P53" i="24"/>
  <c r="Q53" i="24" s="1"/>
  <c r="A53" i="24"/>
  <c r="P52" i="24"/>
  <c r="Q52" i="24" s="1"/>
  <c r="A52" i="24"/>
  <c r="P51" i="24"/>
  <c r="Q51" i="24" s="1"/>
  <c r="A51" i="24"/>
  <c r="P50" i="24"/>
  <c r="Q50" i="24" s="1"/>
  <c r="A50" i="24"/>
  <c r="P49" i="24"/>
  <c r="Q49" i="24" s="1"/>
  <c r="A49" i="24"/>
  <c r="P48" i="24"/>
  <c r="Q48" i="24" s="1"/>
  <c r="A48" i="24"/>
  <c r="P47" i="24"/>
  <c r="Q47" i="24" s="1"/>
  <c r="A47" i="24"/>
  <c r="P46" i="24"/>
  <c r="Q46" i="24" s="1"/>
  <c r="A46" i="24"/>
  <c r="P45" i="24"/>
  <c r="Q45" i="24" s="1"/>
  <c r="A45" i="24"/>
  <c r="P44" i="24"/>
  <c r="Q44" i="24" s="1"/>
  <c r="A44" i="24"/>
  <c r="P43" i="24"/>
  <c r="Q43" i="24" s="1"/>
  <c r="A43" i="24"/>
  <c r="P42" i="24"/>
  <c r="Q42" i="24" s="1"/>
  <c r="A42" i="24"/>
  <c r="Q41" i="24"/>
  <c r="P41" i="24"/>
  <c r="A41" i="24"/>
  <c r="P40" i="24"/>
  <c r="Q40" i="24" s="1"/>
  <c r="A40" i="24"/>
  <c r="P39" i="24"/>
  <c r="Q39" i="24" s="1"/>
  <c r="A39" i="24"/>
  <c r="P38" i="24"/>
  <c r="Q38" i="24" s="1"/>
  <c r="A38" i="24"/>
  <c r="P37" i="24"/>
  <c r="Q37" i="24" s="1"/>
  <c r="A37" i="24"/>
  <c r="P36" i="24"/>
  <c r="Q36" i="24" s="1"/>
  <c r="A36" i="24"/>
  <c r="P35" i="24"/>
  <c r="Q35" i="24" s="1"/>
  <c r="A35" i="24"/>
  <c r="P34" i="24"/>
  <c r="Q34" i="24" s="1"/>
  <c r="A34" i="24"/>
  <c r="Q33" i="24"/>
  <c r="P33" i="24"/>
  <c r="A33" i="24"/>
  <c r="P32" i="24"/>
  <c r="Q32" i="24" s="1"/>
  <c r="A32" i="24"/>
  <c r="P31" i="24"/>
  <c r="Q31" i="24" s="1"/>
  <c r="A31" i="24"/>
  <c r="P30" i="24"/>
  <c r="Q30" i="24" s="1"/>
  <c r="A30" i="24"/>
  <c r="P29" i="24"/>
  <c r="Q29" i="24" s="1"/>
  <c r="A29" i="24"/>
  <c r="P28" i="24"/>
  <c r="Q28" i="24" s="1"/>
  <c r="A28" i="24"/>
  <c r="P27" i="24"/>
  <c r="Q27" i="24" s="1"/>
  <c r="A27" i="24"/>
  <c r="P26" i="24"/>
  <c r="Q26" i="24" s="1"/>
  <c r="A26" i="24"/>
  <c r="P25" i="24"/>
  <c r="Q25" i="24" s="1"/>
  <c r="A25" i="24"/>
  <c r="P24" i="24"/>
  <c r="Q24" i="24" s="1"/>
  <c r="A24" i="24"/>
  <c r="P23" i="24"/>
  <c r="Q23" i="24" s="1"/>
  <c r="A23" i="24"/>
  <c r="P22" i="24"/>
  <c r="Q22" i="24" s="1"/>
  <c r="A22" i="24"/>
  <c r="P21" i="24"/>
  <c r="Q21" i="24" s="1"/>
  <c r="A21" i="24"/>
  <c r="P20" i="24"/>
  <c r="Q20" i="24" s="1"/>
  <c r="A20" i="24"/>
  <c r="P19" i="24"/>
  <c r="Q19" i="24" s="1"/>
  <c r="A19" i="24"/>
  <c r="P18" i="24"/>
  <c r="Q18" i="24" s="1"/>
  <c r="A18" i="24"/>
  <c r="P17" i="24"/>
  <c r="Q17" i="24" s="1"/>
  <c r="A17" i="24"/>
  <c r="P16" i="24"/>
  <c r="Q16" i="24" s="1"/>
  <c r="A16" i="24"/>
  <c r="Q15" i="24"/>
  <c r="P15" i="24"/>
  <c r="A15" i="24"/>
  <c r="P14" i="24"/>
  <c r="Q14" i="24" s="1"/>
  <c r="A14" i="24"/>
  <c r="P13" i="24"/>
  <c r="Q13" i="24" s="1"/>
  <c r="A13" i="24"/>
  <c r="P12" i="24"/>
  <c r="Q12" i="24" s="1"/>
  <c r="A12" i="24"/>
  <c r="P11" i="24"/>
  <c r="Q11" i="24" s="1"/>
  <c r="A11" i="24"/>
  <c r="P10" i="24"/>
  <c r="Q10" i="24" s="1"/>
  <c r="A10" i="24"/>
  <c r="Q9" i="24"/>
  <c r="P9" i="24"/>
  <c r="A9" i="24"/>
  <c r="P8" i="24"/>
  <c r="Q8" i="24" s="1"/>
  <c r="A8" i="24"/>
  <c r="P7" i="24"/>
  <c r="Q7" i="24" s="1"/>
  <c r="A7" i="24"/>
  <c r="A719" i="23"/>
  <c r="K718" i="23"/>
  <c r="M718" i="23" s="1"/>
  <c r="G719" i="23" s="1"/>
  <c r="F718" i="23"/>
  <c r="A718" i="23"/>
  <c r="A717" i="23"/>
  <c r="A716" i="23"/>
  <c r="A715" i="23"/>
  <c r="A714" i="23"/>
  <c r="A713" i="23"/>
  <c r="A712" i="23"/>
  <c r="A711" i="23"/>
  <c r="M710" i="23"/>
  <c r="V710" i="23" s="1"/>
  <c r="F710" i="23"/>
  <c r="A710" i="23"/>
  <c r="M709" i="23"/>
  <c r="V709" i="23" s="1"/>
  <c r="F709" i="23"/>
  <c r="A709" i="23"/>
  <c r="A708" i="23"/>
  <c r="A707" i="23"/>
  <c r="A706" i="23"/>
  <c r="M705" i="23"/>
  <c r="V705" i="23" s="1"/>
  <c r="G707" i="23" s="1"/>
  <c r="F705" i="23"/>
  <c r="A705" i="23"/>
  <c r="M704" i="23"/>
  <c r="V704" i="23" s="1"/>
  <c r="G706" i="23" s="1"/>
  <c r="F704" i="23"/>
  <c r="A704" i="23"/>
  <c r="A703" i="23"/>
  <c r="A702" i="23"/>
  <c r="M701" i="23"/>
  <c r="V701" i="23" s="1"/>
  <c r="V702" i="23" s="1"/>
  <c r="F701" i="23"/>
  <c r="A701" i="23"/>
  <c r="A700" i="23"/>
  <c r="A699" i="23"/>
  <c r="V698" i="23"/>
  <c r="G699" i="23" s="1"/>
  <c r="M698" i="23"/>
  <c r="F698" i="23"/>
  <c r="A698" i="23"/>
  <c r="A697" i="23"/>
  <c r="A696" i="23"/>
  <c r="M695" i="23"/>
  <c r="V695" i="23" s="1"/>
  <c r="V696" i="23" s="1"/>
  <c r="F695" i="23"/>
  <c r="A695" i="23"/>
  <c r="A694" i="23"/>
  <c r="A693" i="23"/>
  <c r="V692" i="23"/>
  <c r="G693" i="23" s="1"/>
  <c r="M692" i="23"/>
  <c r="F692" i="23"/>
  <c r="A692" i="23"/>
  <c r="A691" i="23"/>
  <c r="A690" i="23"/>
  <c r="M689" i="23"/>
  <c r="V689" i="23" s="1"/>
  <c r="V690" i="23" s="1"/>
  <c r="F689" i="23"/>
  <c r="A689" i="23"/>
  <c r="A688" i="23"/>
  <c r="A687" i="23"/>
  <c r="M686" i="23"/>
  <c r="V686" i="23" s="1"/>
  <c r="G687" i="23" s="1"/>
  <c r="F686" i="23"/>
  <c r="A686" i="23"/>
  <c r="A685" i="23"/>
  <c r="A684" i="23"/>
  <c r="M683" i="23"/>
  <c r="V683" i="23" s="1"/>
  <c r="V684" i="23" s="1"/>
  <c r="F683" i="23"/>
  <c r="A683" i="23"/>
  <c r="A682" i="23"/>
  <c r="A681" i="23"/>
  <c r="M680" i="23"/>
  <c r="V680" i="23" s="1"/>
  <c r="G681" i="23" s="1"/>
  <c r="F680" i="23"/>
  <c r="A680" i="23"/>
  <c r="A679" i="23"/>
  <c r="A678" i="23"/>
  <c r="M677" i="23"/>
  <c r="V677" i="23" s="1"/>
  <c r="V678" i="23" s="1"/>
  <c r="F677" i="23"/>
  <c r="A677" i="23"/>
  <c r="A676" i="23"/>
  <c r="A675" i="23"/>
  <c r="K674" i="23"/>
  <c r="M674" i="23" s="1"/>
  <c r="V674" i="23" s="1"/>
  <c r="F674" i="23"/>
  <c r="A674" i="23"/>
  <c r="A673" i="23"/>
  <c r="A672" i="23"/>
  <c r="M671" i="23"/>
  <c r="V671" i="23" s="1"/>
  <c r="F671" i="23"/>
  <c r="A671" i="23"/>
  <c r="A670" i="23"/>
  <c r="A669" i="23"/>
  <c r="M668" i="23"/>
  <c r="V668" i="23" s="1"/>
  <c r="F668" i="23"/>
  <c r="A668" i="23"/>
  <c r="A667" i="23"/>
  <c r="A666" i="23"/>
  <c r="M665" i="23"/>
  <c r="V665" i="23" s="1"/>
  <c r="G666" i="23" s="1"/>
  <c r="F665" i="23"/>
  <c r="A665" i="23"/>
  <c r="A664" i="23"/>
  <c r="A663" i="23"/>
  <c r="M662" i="23"/>
  <c r="V662" i="23" s="1"/>
  <c r="F662" i="23"/>
  <c r="A662" i="23"/>
  <c r="A661" i="23"/>
  <c r="A660" i="23"/>
  <c r="M659" i="23"/>
  <c r="V659" i="23" s="1"/>
  <c r="G660" i="23" s="1"/>
  <c r="F659" i="23"/>
  <c r="A659" i="23"/>
  <c r="A658" i="23"/>
  <c r="A657" i="23"/>
  <c r="M656" i="23"/>
  <c r="V656" i="23" s="1"/>
  <c r="F656" i="23"/>
  <c r="A656" i="23"/>
  <c r="A655" i="23"/>
  <c r="A654" i="23"/>
  <c r="M653" i="23"/>
  <c r="V653" i="23" s="1"/>
  <c r="F653" i="23"/>
  <c r="A653" i="23"/>
  <c r="A652" i="23"/>
  <c r="A651" i="23"/>
  <c r="M650" i="23"/>
  <c r="V650" i="23" s="1"/>
  <c r="F650" i="23"/>
  <c r="A650" i="23"/>
  <c r="A649" i="23"/>
  <c r="A648" i="23"/>
  <c r="M647" i="23"/>
  <c r="V647" i="23" s="1"/>
  <c r="F647" i="23"/>
  <c r="A647" i="23"/>
  <c r="A646" i="23"/>
  <c r="A645" i="23"/>
  <c r="M644" i="23"/>
  <c r="V644" i="23" s="1"/>
  <c r="F644" i="23"/>
  <c r="A644" i="23"/>
  <c r="A643" i="23"/>
  <c r="A642" i="23"/>
  <c r="M641" i="23"/>
  <c r="V641" i="23" s="1"/>
  <c r="V642" i="23" s="1"/>
  <c r="F641" i="23"/>
  <c r="A641" i="23"/>
  <c r="A640" i="23"/>
  <c r="A639" i="23"/>
  <c r="A638" i="23"/>
  <c r="V637" i="23"/>
  <c r="V636" i="23"/>
  <c r="V638" i="23" s="1"/>
  <c r="F636" i="23"/>
  <c r="A636" i="23"/>
  <c r="A635" i="23"/>
  <c r="A634" i="23"/>
  <c r="AA633" i="23"/>
  <c r="M633" i="23"/>
  <c r="F633" i="23"/>
  <c r="A633" i="23"/>
  <c r="A632" i="23"/>
  <c r="A631" i="23"/>
  <c r="M630" i="23"/>
  <c r="AA630" i="23" s="1"/>
  <c r="F630" i="23"/>
  <c r="A630" i="23"/>
  <c r="A629" i="23"/>
  <c r="A628" i="23"/>
  <c r="V627" i="23"/>
  <c r="V628" i="23" s="1"/>
  <c r="A627" i="23"/>
  <c r="A626" i="23"/>
  <c r="M625" i="23"/>
  <c r="G628" i="23" s="1"/>
  <c r="E628" i="23" s="1"/>
  <c r="E1058" i="22" s="1"/>
  <c r="A625" i="23"/>
  <c r="M624" i="23"/>
  <c r="A624" i="23"/>
  <c r="A623" i="23"/>
  <c r="A622" i="23"/>
  <c r="V621" i="23"/>
  <c r="V622" i="23" s="1"/>
  <c r="G621" i="23"/>
  <c r="E621" i="23" s="1"/>
  <c r="E1050" i="22" s="1"/>
  <c r="A621" i="23"/>
  <c r="A620" i="23"/>
  <c r="M619" i="23"/>
  <c r="G622" i="23" s="1"/>
  <c r="E622" i="23" s="1"/>
  <c r="A619" i="23"/>
  <c r="M618" i="23"/>
  <c r="V618" i="23" s="1"/>
  <c r="A618" i="23"/>
  <c r="A617" i="23"/>
  <c r="A616" i="23"/>
  <c r="M615" i="23"/>
  <c r="V615" i="23" s="1"/>
  <c r="F615" i="23"/>
  <c r="A615" i="23"/>
  <c r="A614" i="23"/>
  <c r="A613" i="23"/>
  <c r="M612" i="23"/>
  <c r="V612" i="23" s="1"/>
  <c r="F612" i="23"/>
  <c r="A612" i="23"/>
  <c r="A611" i="23"/>
  <c r="A610" i="23"/>
  <c r="A609" i="23"/>
  <c r="M608" i="23"/>
  <c r="G610" i="23" s="1"/>
  <c r="E610" i="23" s="1"/>
  <c r="F608" i="23"/>
  <c r="A608" i="23"/>
  <c r="M607" i="23"/>
  <c r="V607" i="23" s="1"/>
  <c r="F607" i="23"/>
  <c r="A607" i="23"/>
  <c r="A606" i="23"/>
  <c r="A605" i="23"/>
  <c r="A604" i="23"/>
  <c r="M603" i="23"/>
  <c r="G605" i="23" s="1"/>
  <c r="F603" i="23"/>
  <c r="A603" i="23"/>
  <c r="M602" i="23"/>
  <c r="G604" i="23" s="1"/>
  <c r="E604" i="23" s="1"/>
  <c r="F602" i="23"/>
  <c r="A602" i="23"/>
  <c r="A601" i="23"/>
  <c r="A600" i="23"/>
  <c r="M599" i="23"/>
  <c r="V599" i="23" s="1"/>
  <c r="F599" i="23"/>
  <c r="A599" i="23"/>
  <c r="A598" i="23"/>
  <c r="A597" i="23"/>
  <c r="M596" i="23"/>
  <c r="V596" i="23" s="1"/>
  <c r="F596" i="23"/>
  <c r="A596" i="23"/>
  <c r="A595" i="23"/>
  <c r="A594" i="23"/>
  <c r="M593" i="23"/>
  <c r="V593" i="23" s="1"/>
  <c r="F593" i="23"/>
  <c r="A593" i="23"/>
  <c r="A592" i="23"/>
  <c r="A591" i="23"/>
  <c r="M590" i="23"/>
  <c r="V590" i="23" s="1"/>
  <c r="F590" i="23"/>
  <c r="A590" i="23"/>
  <c r="A589" i="23"/>
  <c r="A588" i="23"/>
  <c r="M587" i="23"/>
  <c r="V587" i="23" s="1"/>
  <c r="F587" i="23"/>
  <c r="A587" i="23"/>
  <c r="A586" i="23"/>
  <c r="A585" i="23"/>
  <c r="M584" i="23"/>
  <c r="V584" i="23" s="1"/>
  <c r="F584" i="23"/>
  <c r="A584" i="23"/>
  <c r="A583" i="23"/>
  <c r="A582" i="23"/>
  <c r="M581" i="23"/>
  <c r="V581" i="23" s="1"/>
  <c r="F581" i="23"/>
  <c r="A581" i="23"/>
  <c r="A580" i="23"/>
  <c r="A579" i="23"/>
  <c r="M578" i="23"/>
  <c r="V578" i="23" s="1"/>
  <c r="F578" i="23"/>
  <c r="A578" i="23"/>
  <c r="A577" i="23"/>
  <c r="A576" i="23"/>
  <c r="M575" i="23"/>
  <c r="V575" i="23" s="1"/>
  <c r="F575" i="23"/>
  <c r="A575" i="23"/>
  <c r="M574" i="23"/>
  <c r="V574" i="23" s="1"/>
  <c r="F574" i="23"/>
  <c r="A574" i="23"/>
  <c r="M573" i="23"/>
  <c r="V573" i="23" s="1"/>
  <c r="F573" i="23"/>
  <c r="A573" i="23"/>
  <c r="A572" i="23"/>
  <c r="A571" i="23"/>
  <c r="M570" i="23"/>
  <c r="V570" i="23" s="1"/>
  <c r="F570" i="23"/>
  <c r="A570" i="23"/>
  <c r="M569" i="23"/>
  <c r="V569" i="23" s="1"/>
  <c r="F569" i="23"/>
  <c r="A569" i="23"/>
  <c r="M568" i="23"/>
  <c r="V568" i="23" s="1"/>
  <c r="F568" i="23"/>
  <c r="A568" i="23"/>
  <c r="A567" i="23"/>
  <c r="A566" i="23"/>
  <c r="M565" i="23"/>
  <c r="V565" i="23" s="1"/>
  <c r="F565" i="23"/>
  <c r="A565" i="23"/>
  <c r="M564" i="23"/>
  <c r="V564" i="23" s="1"/>
  <c r="F564" i="23"/>
  <c r="A564" i="23"/>
  <c r="M563" i="23"/>
  <c r="V563" i="23" s="1"/>
  <c r="F563" i="23"/>
  <c r="A563" i="23"/>
  <c r="A562" i="23"/>
  <c r="A561" i="23"/>
  <c r="M560" i="23"/>
  <c r="V560" i="23" s="1"/>
  <c r="F560" i="23"/>
  <c r="A560" i="23"/>
  <c r="M559" i="23"/>
  <c r="V559" i="23" s="1"/>
  <c r="F559" i="23"/>
  <c r="A559" i="23"/>
  <c r="M558" i="23"/>
  <c r="V558" i="23" s="1"/>
  <c r="F558" i="23"/>
  <c r="A558" i="23"/>
  <c r="A557" i="23"/>
  <c r="A556" i="23"/>
  <c r="M555" i="23"/>
  <c r="V555" i="23" s="1"/>
  <c r="F555" i="23"/>
  <c r="A555" i="23"/>
  <c r="M554" i="23"/>
  <c r="V554" i="23" s="1"/>
  <c r="F554" i="23"/>
  <c r="A554" i="23"/>
  <c r="M553" i="23"/>
  <c r="V553" i="23" s="1"/>
  <c r="F553" i="23"/>
  <c r="A553" i="23"/>
  <c r="A552" i="23"/>
  <c r="A551" i="23"/>
  <c r="M550" i="23"/>
  <c r="V550" i="23" s="1"/>
  <c r="F550" i="23"/>
  <c r="A550" i="23"/>
  <c r="M549" i="23"/>
  <c r="V549" i="23" s="1"/>
  <c r="F549" i="23"/>
  <c r="A549" i="23"/>
  <c r="M548" i="23"/>
  <c r="V548" i="23" s="1"/>
  <c r="F548" i="23"/>
  <c r="A548" i="23"/>
  <c r="A547" i="23"/>
  <c r="A546" i="23"/>
  <c r="M545" i="23"/>
  <c r="V545" i="23" s="1"/>
  <c r="F545" i="23"/>
  <c r="A545" i="23"/>
  <c r="M544" i="23"/>
  <c r="V544" i="23" s="1"/>
  <c r="F544" i="23"/>
  <c r="A544" i="23"/>
  <c r="M543" i="23"/>
  <c r="V543" i="23" s="1"/>
  <c r="F543" i="23"/>
  <c r="A543" i="23"/>
  <c r="A542" i="23"/>
  <c r="A541" i="23"/>
  <c r="M540" i="23"/>
  <c r="V540" i="23" s="1"/>
  <c r="F540" i="23"/>
  <c r="A540" i="23"/>
  <c r="M539" i="23"/>
  <c r="V539" i="23" s="1"/>
  <c r="F539" i="23"/>
  <c r="A539" i="23"/>
  <c r="M538" i="23"/>
  <c r="V538" i="23" s="1"/>
  <c r="F538" i="23"/>
  <c r="A538" i="23"/>
  <c r="A537" i="23"/>
  <c r="A536" i="23"/>
  <c r="M535" i="23"/>
  <c r="V535" i="23" s="1"/>
  <c r="F535" i="23"/>
  <c r="A535" i="23"/>
  <c r="M534" i="23"/>
  <c r="V534" i="23" s="1"/>
  <c r="F534" i="23"/>
  <c r="A534" i="23"/>
  <c r="M533" i="23"/>
  <c r="V533" i="23" s="1"/>
  <c r="F533" i="23"/>
  <c r="A533" i="23"/>
  <c r="A532" i="23"/>
  <c r="A531" i="23"/>
  <c r="M530" i="23"/>
  <c r="V530" i="23" s="1"/>
  <c r="F530" i="23"/>
  <c r="A530" i="23"/>
  <c r="M529" i="23"/>
  <c r="V529" i="23" s="1"/>
  <c r="F529" i="23"/>
  <c r="A529" i="23"/>
  <c r="M528" i="23"/>
  <c r="V528" i="23" s="1"/>
  <c r="F528" i="23"/>
  <c r="A528" i="23"/>
  <c r="A527" i="23"/>
  <c r="A526" i="23"/>
  <c r="M525" i="23"/>
  <c r="V525" i="23" s="1"/>
  <c r="F525" i="23"/>
  <c r="A525" i="23"/>
  <c r="M524" i="23"/>
  <c r="V524" i="23" s="1"/>
  <c r="F524" i="23"/>
  <c r="A524" i="23"/>
  <c r="M523" i="23"/>
  <c r="V523" i="23" s="1"/>
  <c r="F523" i="23"/>
  <c r="A523" i="23"/>
  <c r="A522" i="23"/>
  <c r="A521" i="23"/>
  <c r="M520" i="23"/>
  <c r="V520" i="23" s="1"/>
  <c r="F520" i="23"/>
  <c r="A520" i="23"/>
  <c r="M519" i="23"/>
  <c r="V519" i="23" s="1"/>
  <c r="F519" i="23"/>
  <c r="A519" i="23"/>
  <c r="M518" i="23"/>
  <c r="V518" i="23" s="1"/>
  <c r="F518" i="23"/>
  <c r="A518" i="23"/>
  <c r="A517" i="23"/>
  <c r="A516" i="23"/>
  <c r="M515" i="23"/>
  <c r="V515" i="23" s="1"/>
  <c r="F515" i="23"/>
  <c r="A515" i="23"/>
  <c r="M514" i="23"/>
  <c r="V514" i="23" s="1"/>
  <c r="F514" i="23"/>
  <c r="A514" i="23"/>
  <c r="M513" i="23"/>
  <c r="V513" i="23" s="1"/>
  <c r="F513" i="23"/>
  <c r="A513" i="23"/>
  <c r="A512" i="23"/>
  <c r="A511" i="23"/>
  <c r="M510" i="23"/>
  <c r="V510" i="23" s="1"/>
  <c r="F510" i="23"/>
  <c r="A510" i="23"/>
  <c r="M509" i="23"/>
  <c r="V509" i="23" s="1"/>
  <c r="F509" i="23"/>
  <c r="A509" i="23"/>
  <c r="M508" i="23"/>
  <c r="V508" i="23" s="1"/>
  <c r="F508" i="23"/>
  <c r="A508" i="23"/>
  <c r="A507" i="23"/>
  <c r="A506" i="23"/>
  <c r="M505" i="23"/>
  <c r="V505" i="23" s="1"/>
  <c r="F505" i="23"/>
  <c r="A505" i="23"/>
  <c r="A504" i="23"/>
  <c r="A503" i="23"/>
  <c r="M502" i="23"/>
  <c r="V502" i="23" s="1"/>
  <c r="V503" i="23" s="1"/>
  <c r="F502" i="23"/>
  <c r="A502" i="23"/>
  <c r="A501" i="23"/>
  <c r="A500" i="23"/>
  <c r="Q499" i="23"/>
  <c r="M499" i="23"/>
  <c r="V499" i="23" s="1"/>
  <c r="V500" i="23" s="1"/>
  <c r="F499" i="23"/>
  <c r="A499" i="23"/>
  <c r="A498" i="23"/>
  <c r="A497" i="23"/>
  <c r="M496" i="23"/>
  <c r="V496" i="23" s="1"/>
  <c r="F496" i="23"/>
  <c r="A496" i="23"/>
  <c r="A495" i="23"/>
  <c r="A494" i="23"/>
  <c r="M493" i="23"/>
  <c r="V493" i="23" s="1"/>
  <c r="V494" i="23" s="1"/>
  <c r="F493" i="23"/>
  <c r="A493" i="23"/>
  <c r="A492" i="23"/>
  <c r="A491" i="23"/>
  <c r="M490" i="23"/>
  <c r="V490" i="23" s="1"/>
  <c r="F490" i="23"/>
  <c r="A490" i="23"/>
  <c r="A489" i="23"/>
  <c r="A488" i="23"/>
  <c r="M487" i="23"/>
  <c r="V487" i="23" s="1"/>
  <c r="F487" i="23"/>
  <c r="A487" i="23"/>
  <c r="A486" i="23"/>
  <c r="A485" i="23"/>
  <c r="M484" i="23"/>
  <c r="V484" i="23" s="1"/>
  <c r="F484" i="23"/>
  <c r="A484" i="23"/>
  <c r="A483" i="23"/>
  <c r="A482" i="23"/>
  <c r="M481" i="23"/>
  <c r="V481" i="23" s="1"/>
  <c r="F481" i="23"/>
  <c r="A481" i="23"/>
  <c r="A480" i="23"/>
  <c r="A479" i="23"/>
  <c r="V478" i="23"/>
  <c r="G479" i="23" s="1"/>
  <c r="M478" i="23"/>
  <c r="F478" i="23"/>
  <c r="A478" i="23"/>
  <c r="A477" i="23"/>
  <c r="A476" i="23"/>
  <c r="M475" i="23"/>
  <c r="V475" i="23" s="1"/>
  <c r="V476" i="23" s="1"/>
  <c r="F475" i="23"/>
  <c r="A475" i="23"/>
  <c r="A474" i="23"/>
  <c r="A473" i="23"/>
  <c r="M472" i="23"/>
  <c r="V472" i="23" s="1"/>
  <c r="F472" i="23"/>
  <c r="A472" i="23"/>
  <c r="A471" i="23"/>
  <c r="A470" i="23"/>
  <c r="M469" i="23"/>
  <c r="V469" i="23" s="1"/>
  <c r="V470" i="23" s="1"/>
  <c r="F469" i="23"/>
  <c r="A469" i="23"/>
  <c r="A468" i="23"/>
  <c r="A467" i="23"/>
  <c r="M466" i="23"/>
  <c r="V466" i="23" s="1"/>
  <c r="F466" i="23"/>
  <c r="A466" i="23"/>
  <c r="A465" i="23"/>
  <c r="A464" i="23"/>
  <c r="M463" i="23"/>
  <c r="V463" i="23" s="1"/>
  <c r="V464" i="23" s="1"/>
  <c r="F463" i="23"/>
  <c r="A463" i="23"/>
  <c r="A462" i="23"/>
  <c r="A461" i="23"/>
  <c r="M460" i="23"/>
  <c r="V460" i="23" s="1"/>
  <c r="F460" i="23"/>
  <c r="A460" i="23"/>
  <c r="A459" i="23"/>
  <c r="A458" i="23"/>
  <c r="M457" i="23"/>
  <c r="V457" i="23" s="1"/>
  <c r="V458" i="23" s="1"/>
  <c r="F457" i="23"/>
  <c r="A457" i="23"/>
  <c r="A456" i="23"/>
  <c r="A455" i="23"/>
  <c r="M454" i="23"/>
  <c r="V454" i="23" s="1"/>
  <c r="F454" i="23"/>
  <c r="A454" i="23"/>
  <c r="A453" i="23"/>
  <c r="A452" i="23"/>
  <c r="M451" i="23"/>
  <c r="V451" i="23" s="1"/>
  <c r="V452" i="23" s="1"/>
  <c r="F451" i="23"/>
  <c r="A451" i="23"/>
  <c r="A450" i="23"/>
  <c r="A449" i="23"/>
  <c r="M448" i="23"/>
  <c r="V448" i="23" s="1"/>
  <c r="F448" i="23"/>
  <c r="A448" i="23"/>
  <c r="A447" i="23"/>
  <c r="A446" i="23"/>
  <c r="M445" i="23"/>
  <c r="V445" i="23" s="1"/>
  <c r="V446" i="23" s="1"/>
  <c r="F445" i="23"/>
  <c r="A445" i="23"/>
  <c r="A444" i="23"/>
  <c r="M441" i="23"/>
  <c r="M440" i="23"/>
  <c r="V440" i="23" s="1"/>
  <c r="F440" i="23"/>
  <c r="M439" i="23"/>
  <c r="Y438" i="23" s="1"/>
  <c r="Y441" i="23" s="1"/>
  <c r="G443" i="23" s="1"/>
  <c r="E443" i="23" s="1"/>
  <c r="E752" i="22" s="1"/>
  <c r="F439" i="23"/>
  <c r="M438" i="23"/>
  <c r="V438" i="23" s="1"/>
  <c r="F438" i="23"/>
  <c r="A437" i="23"/>
  <c r="A436" i="23"/>
  <c r="A435" i="23"/>
  <c r="M434" i="23"/>
  <c r="V434" i="23" s="1"/>
  <c r="F434" i="23"/>
  <c r="A434" i="23"/>
  <c r="M433" i="23"/>
  <c r="Y432" i="23" s="1"/>
  <c r="Y435" i="23" s="1"/>
  <c r="F433" i="23"/>
  <c r="A433" i="23"/>
  <c r="M432" i="23"/>
  <c r="V432" i="23" s="1"/>
  <c r="F432" i="23"/>
  <c r="A432" i="23"/>
  <c r="A431" i="23"/>
  <c r="A430" i="23"/>
  <c r="M429" i="23"/>
  <c r="V429" i="23" s="1"/>
  <c r="F429" i="23"/>
  <c r="A429" i="23"/>
  <c r="A428" i="23"/>
  <c r="A427" i="23"/>
  <c r="M426" i="23"/>
  <c r="V426" i="23" s="1"/>
  <c r="F426" i="23"/>
  <c r="A426" i="23"/>
  <c r="A425" i="23"/>
  <c r="V424" i="23"/>
  <c r="A424" i="23"/>
  <c r="M423" i="23"/>
  <c r="V423" i="23" s="1"/>
  <c r="G424" i="23" s="1"/>
  <c r="F423" i="23"/>
  <c r="A423" i="23"/>
  <c r="A422" i="23"/>
  <c r="A421" i="23"/>
  <c r="M420" i="23"/>
  <c r="V420" i="23" s="1"/>
  <c r="F420" i="23"/>
  <c r="A420" i="23"/>
  <c r="A419" i="23"/>
  <c r="V418" i="23"/>
  <c r="A418" i="23"/>
  <c r="M417" i="23"/>
  <c r="V417" i="23" s="1"/>
  <c r="G418" i="23" s="1"/>
  <c r="F417" i="23"/>
  <c r="A417" i="23"/>
  <c r="A416" i="23"/>
  <c r="A415" i="23"/>
  <c r="M414" i="23"/>
  <c r="V414" i="23" s="1"/>
  <c r="F414" i="23"/>
  <c r="A414" i="23"/>
  <c r="A413" i="23"/>
  <c r="A412" i="23"/>
  <c r="M411" i="23"/>
  <c r="V411" i="23" s="1"/>
  <c r="F411" i="23"/>
  <c r="A411" i="23"/>
  <c r="A410" i="23"/>
  <c r="A409" i="23"/>
  <c r="M408" i="23"/>
  <c r="V408" i="23" s="1"/>
  <c r="F408" i="23"/>
  <c r="A408" i="23"/>
  <c r="A407" i="23"/>
  <c r="A406" i="23"/>
  <c r="M405" i="23"/>
  <c r="V405" i="23" s="1"/>
  <c r="F405" i="23"/>
  <c r="A405" i="23"/>
  <c r="A404" i="23"/>
  <c r="A403" i="23"/>
  <c r="M402" i="23"/>
  <c r="V402" i="23" s="1"/>
  <c r="F402" i="23"/>
  <c r="A402" i="23"/>
  <c r="A401" i="23"/>
  <c r="A400" i="23"/>
  <c r="M399" i="23"/>
  <c r="V399" i="23" s="1"/>
  <c r="F399" i="23"/>
  <c r="A399" i="23"/>
  <c r="A398" i="23"/>
  <c r="A397" i="23"/>
  <c r="M396" i="23"/>
  <c r="V396" i="23" s="1"/>
  <c r="F396" i="23"/>
  <c r="A396" i="23"/>
  <c r="A395" i="23"/>
  <c r="A394" i="23"/>
  <c r="M393" i="23"/>
  <c r="V393" i="23" s="1"/>
  <c r="G394" i="23" s="1"/>
  <c r="F393" i="23"/>
  <c r="A393" i="23"/>
  <c r="A392" i="23"/>
  <c r="A391" i="23"/>
  <c r="M390" i="23"/>
  <c r="V390" i="23" s="1"/>
  <c r="F390" i="23"/>
  <c r="A390" i="23"/>
  <c r="A389" i="23"/>
  <c r="V388" i="23"/>
  <c r="A388" i="23"/>
  <c r="M387" i="23"/>
  <c r="V387" i="23" s="1"/>
  <c r="G388" i="23" s="1"/>
  <c r="F387" i="23"/>
  <c r="A387" i="23"/>
  <c r="A386" i="23"/>
  <c r="A385" i="23"/>
  <c r="M384" i="23"/>
  <c r="V384" i="23" s="1"/>
  <c r="F384" i="23"/>
  <c r="A384" i="23"/>
  <c r="A383" i="23"/>
  <c r="A382" i="23"/>
  <c r="M381" i="23"/>
  <c r="V381" i="23" s="1"/>
  <c r="F381" i="23"/>
  <c r="A381" i="23"/>
  <c r="A380" i="23"/>
  <c r="A379" i="23"/>
  <c r="M378" i="23"/>
  <c r="V378" i="23" s="1"/>
  <c r="F378" i="23"/>
  <c r="A378" i="23"/>
  <c r="A377" i="23"/>
  <c r="A376" i="23"/>
  <c r="M375" i="23"/>
  <c r="V375" i="23" s="1"/>
  <c r="F375" i="23"/>
  <c r="A375" i="23"/>
  <c r="A374" i="23"/>
  <c r="A373" i="23"/>
  <c r="M372" i="23"/>
  <c r="V372" i="23" s="1"/>
  <c r="F372" i="23"/>
  <c r="A372" i="23"/>
  <c r="A371" i="23"/>
  <c r="A370" i="23"/>
  <c r="A369" i="23"/>
  <c r="M368" i="23"/>
  <c r="Y367" i="23" s="1"/>
  <c r="Y369" i="23" s="1"/>
  <c r="F368" i="23"/>
  <c r="A368" i="23"/>
  <c r="M367" i="23"/>
  <c r="AB367" i="23" s="1"/>
  <c r="G370" i="23" s="1"/>
  <c r="E370" i="23" s="1"/>
  <c r="F367" i="23"/>
  <c r="A367" i="23"/>
  <c r="A366" i="23"/>
  <c r="A365" i="23"/>
  <c r="A364" i="23"/>
  <c r="M363" i="23"/>
  <c r="F363" i="23"/>
  <c r="A363" i="23"/>
  <c r="Y362" i="23"/>
  <c r="M362" i="23"/>
  <c r="AB362" i="23" s="1"/>
  <c r="AB364" i="23" s="1"/>
  <c r="F362" i="23"/>
  <c r="A362" i="23"/>
  <c r="A361" i="23"/>
  <c r="A360" i="23"/>
  <c r="M359" i="23"/>
  <c r="Z359" i="23" s="1"/>
  <c r="Z360" i="23" s="1"/>
  <c r="F359" i="23"/>
  <c r="A359" i="23"/>
  <c r="A358" i="23"/>
  <c r="A357" i="23"/>
  <c r="M356" i="23"/>
  <c r="Z356" i="23" s="1"/>
  <c r="F356" i="23"/>
  <c r="A356" i="23"/>
  <c r="A355" i="23"/>
  <c r="A354" i="23"/>
  <c r="M353" i="23"/>
  <c r="Y353" i="23" s="1"/>
  <c r="Y354" i="23" s="1"/>
  <c r="F353" i="23"/>
  <c r="A353" i="23"/>
  <c r="A352" i="23"/>
  <c r="A351" i="23"/>
  <c r="M350" i="23"/>
  <c r="Y350" i="23" s="1"/>
  <c r="F350" i="23"/>
  <c r="A350" i="23"/>
  <c r="A349" i="23"/>
  <c r="A348" i="23"/>
  <c r="M347" i="23"/>
  <c r="Y347" i="23" s="1"/>
  <c r="F347" i="23"/>
  <c r="A347" i="23"/>
  <c r="A346" i="23"/>
  <c r="A345" i="23"/>
  <c r="M344" i="23"/>
  <c r="Y344" i="23" s="1"/>
  <c r="F344" i="23"/>
  <c r="A344" i="23"/>
  <c r="A343" i="23"/>
  <c r="G342" i="23"/>
  <c r="E342" i="23" s="1"/>
  <c r="M341" i="23"/>
  <c r="G339" i="23"/>
  <c r="E339" i="23" s="1"/>
  <c r="M338" i="23"/>
  <c r="G336" i="23"/>
  <c r="E336" i="23" s="1"/>
  <c r="M335" i="23"/>
  <c r="A333" i="23"/>
  <c r="K332" i="23"/>
  <c r="M332" i="23" s="1"/>
  <c r="V332" i="23" s="1"/>
  <c r="F332" i="23"/>
  <c r="A332" i="23"/>
  <c r="A331" i="23"/>
  <c r="A330" i="23"/>
  <c r="M329" i="23"/>
  <c r="V329" i="23" s="1"/>
  <c r="F329" i="23"/>
  <c r="A329" i="23"/>
  <c r="A328" i="23"/>
  <c r="A327" i="23"/>
  <c r="M326" i="23"/>
  <c r="V326" i="23" s="1"/>
  <c r="F326" i="23"/>
  <c r="A326" i="23"/>
  <c r="A325" i="23"/>
  <c r="A324" i="23"/>
  <c r="M323" i="23"/>
  <c r="V323" i="23" s="1"/>
  <c r="G324" i="23" s="1"/>
  <c r="F323" i="23"/>
  <c r="A323" i="23"/>
  <c r="A322" i="23"/>
  <c r="A321" i="23"/>
  <c r="K320" i="23"/>
  <c r="M320" i="23" s="1"/>
  <c r="V320" i="23" s="1"/>
  <c r="V321" i="23" s="1"/>
  <c r="F320" i="23"/>
  <c r="A320" i="23"/>
  <c r="A319" i="23"/>
  <c r="A318" i="23"/>
  <c r="M317" i="23"/>
  <c r="V317" i="23" s="1"/>
  <c r="F317" i="23"/>
  <c r="A317" i="23"/>
  <c r="A316" i="23"/>
  <c r="A315" i="23"/>
  <c r="M314" i="23"/>
  <c r="V314" i="23" s="1"/>
  <c r="F314" i="23"/>
  <c r="A314" i="23"/>
  <c r="A313" i="23"/>
  <c r="A312" i="23"/>
  <c r="M311" i="23"/>
  <c r="V311" i="23" s="1"/>
  <c r="V312" i="23" s="1"/>
  <c r="F311" i="23"/>
  <c r="A311" i="23"/>
  <c r="A310" i="23"/>
  <c r="A309" i="23"/>
  <c r="M308" i="23"/>
  <c r="V308" i="23" s="1"/>
  <c r="F308" i="23"/>
  <c r="A308" i="23"/>
  <c r="A307" i="23"/>
  <c r="A306" i="23"/>
  <c r="M305" i="23"/>
  <c r="V305" i="23" s="1"/>
  <c r="V306" i="23" s="1"/>
  <c r="F305" i="23"/>
  <c r="A305" i="23"/>
  <c r="A304" i="23"/>
  <c r="A303" i="23"/>
  <c r="M302" i="23"/>
  <c r="V302" i="23" s="1"/>
  <c r="F302" i="23"/>
  <c r="A302" i="23"/>
  <c r="A301" i="23"/>
  <c r="A300" i="23"/>
  <c r="M299" i="23"/>
  <c r="V299" i="23" s="1"/>
  <c r="F299" i="23"/>
  <c r="A299" i="23"/>
  <c r="A298" i="23"/>
  <c r="V297" i="23"/>
  <c r="A297" i="23"/>
  <c r="V296" i="23"/>
  <c r="G297" i="23" s="1"/>
  <c r="M296" i="23"/>
  <c r="F296" i="23"/>
  <c r="A296" i="23"/>
  <c r="A295" i="23"/>
  <c r="A294" i="23"/>
  <c r="M293" i="23"/>
  <c r="V293" i="23" s="1"/>
  <c r="F293" i="23"/>
  <c r="A293" i="23"/>
  <c r="A292" i="23"/>
  <c r="V291" i="23"/>
  <c r="A291" i="23"/>
  <c r="M290" i="23"/>
  <c r="V290" i="23" s="1"/>
  <c r="G291" i="23" s="1"/>
  <c r="F290" i="23"/>
  <c r="A290" i="23"/>
  <c r="A289" i="23"/>
  <c r="A288" i="23"/>
  <c r="K287" i="23"/>
  <c r="M287" i="23" s="1"/>
  <c r="V287" i="23" s="1"/>
  <c r="V288" i="23" s="1"/>
  <c r="F287" i="23"/>
  <c r="A287" i="23"/>
  <c r="A286" i="23"/>
  <c r="A285" i="23"/>
  <c r="M284" i="23"/>
  <c r="V284" i="23" s="1"/>
  <c r="F284" i="23"/>
  <c r="A284" i="23"/>
  <c r="A283" i="23"/>
  <c r="A282" i="23"/>
  <c r="V281" i="23"/>
  <c r="M281" i="23"/>
  <c r="F281" i="23"/>
  <c r="A281" i="23"/>
  <c r="A280" i="23"/>
  <c r="A279" i="23"/>
  <c r="K278" i="23"/>
  <c r="M278" i="23" s="1"/>
  <c r="V278" i="23" s="1"/>
  <c r="F278" i="23"/>
  <c r="A278" i="23"/>
  <c r="A277" i="23"/>
  <c r="A276" i="23"/>
  <c r="V275" i="23"/>
  <c r="G276" i="23" s="1"/>
  <c r="M275" i="23"/>
  <c r="F275" i="23"/>
  <c r="A275" i="23"/>
  <c r="A274" i="23"/>
  <c r="A273" i="23"/>
  <c r="M272" i="23"/>
  <c r="V272" i="23" s="1"/>
  <c r="V273" i="23" s="1"/>
  <c r="F272" i="23"/>
  <c r="A272" i="23"/>
  <c r="A271" i="23"/>
  <c r="A270" i="23"/>
  <c r="M269" i="23"/>
  <c r="V269" i="23" s="1"/>
  <c r="G270" i="23" s="1"/>
  <c r="F269" i="23"/>
  <c r="A269" i="23"/>
  <c r="A268" i="23"/>
  <c r="A267" i="23"/>
  <c r="K266" i="23"/>
  <c r="M266" i="23" s="1"/>
  <c r="V266" i="23" s="1"/>
  <c r="F266" i="23"/>
  <c r="A266" i="23"/>
  <c r="A265" i="23"/>
  <c r="A264" i="23"/>
  <c r="M263" i="23"/>
  <c r="V263" i="23" s="1"/>
  <c r="F263" i="23"/>
  <c r="A263" i="23"/>
  <c r="A262" i="23"/>
  <c r="A261" i="23"/>
  <c r="M260" i="23"/>
  <c r="V260" i="23" s="1"/>
  <c r="F260" i="23"/>
  <c r="A260" i="23"/>
  <c r="A259" i="23"/>
  <c r="A258" i="23"/>
  <c r="M257" i="23"/>
  <c r="V257" i="23" s="1"/>
  <c r="F257" i="23"/>
  <c r="A257" i="23"/>
  <c r="A256" i="23"/>
  <c r="A255" i="23"/>
  <c r="K254" i="23"/>
  <c r="M254" i="23" s="1"/>
  <c r="V254" i="23" s="1"/>
  <c r="F254" i="23"/>
  <c r="A254" i="23"/>
  <c r="A253" i="23"/>
  <c r="A252" i="23"/>
  <c r="M251" i="23"/>
  <c r="V251" i="23" s="1"/>
  <c r="V252" i="23" s="1"/>
  <c r="F251" i="23"/>
  <c r="A251" i="23"/>
  <c r="A250" i="23"/>
  <c r="A249" i="23"/>
  <c r="V248" i="23"/>
  <c r="G249" i="23" s="1"/>
  <c r="M248" i="23"/>
  <c r="F248" i="23"/>
  <c r="A248" i="23"/>
  <c r="A247" i="23"/>
  <c r="A246" i="23"/>
  <c r="M245" i="23"/>
  <c r="V245" i="23" s="1"/>
  <c r="V246" i="23" s="1"/>
  <c r="F245" i="23"/>
  <c r="A245" i="23"/>
  <c r="A244" i="23"/>
  <c r="A243" i="23"/>
  <c r="V242" i="23"/>
  <c r="G243" i="23" s="1"/>
  <c r="M242" i="23"/>
  <c r="F242" i="23"/>
  <c r="A242" i="23"/>
  <c r="A241" i="23"/>
  <c r="A240" i="23"/>
  <c r="M239" i="23"/>
  <c r="V239" i="23" s="1"/>
  <c r="F239" i="23"/>
  <c r="A239" i="23"/>
  <c r="A238" i="23"/>
  <c r="A237" i="23"/>
  <c r="M236" i="23"/>
  <c r="V236" i="23" s="1"/>
  <c r="G237" i="23" s="1"/>
  <c r="F236" i="23"/>
  <c r="A236" i="23"/>
  <c r="A235" i="23"/>
  <c r="A234" i="23"/>
  <c r="M233" i="23"/>
  <c r="V233" i="23" s="1"/>
  <c r="F233" i="23"/>
  <c r="A233" i="23"/>
  <c r="A232" i="23"/>
  <c r="A231" i="23"/>
  <c r="M230" i="23"/>
  <c r="W230" i="23" s="1"/>
  <c r="G231" i="23" s="1"/>
  <c r="F230" i="23"/>
  <c r="A230" i="23"/>
  <c r="A229" i="23"/>
  <c r="A228" i="23"/>
  <c r="M227" i="23"/>
  <c r="W227" i="23" s="1"/>
  <c r="W228" i="23" s="1"/>
  <c r="F227" i="23"/>
  <c r="A227" i="23"/>
  <c r="A226" i="23"/>
  <c r="A225" i="23"/>
  <c r="M224" i="23"/>
  <c r="W224" i="23" s="1"/>
  <c r="G225" i="23" s="1"/>
  <c r="F224" i="23"/>
  <c r="A224" i="23"/>
  <c r="A223" i="23"/>
  <c r="A222" i="23"/>
  <c r="M221" i="23"/>
  <c r="W221" i="23" s="1"/>
  <c r="W222" i="23" s="1"/>
  <c r="F221" i="23"/>
  <c r="A221" i="23"/>
  <c r="A220" i="23"/>
  <c r="A219" i="23"/>
  <c r="M218" i="23"/>
  <c r="W218" i="23" s="1"/>
  <c r="G219" i="23" s="1"/>
  <c r="F218" i="23"/>
  <c r="A218" i="23"/>
  <c r="A217" i="23"/>
  <c r="A216" i="23"/>
  <c r="K215" i="23"/>
  <c r="M215" i="23" s="1"/>
  <c r="W215" i="23" s="1"/>
  <c r="W216" i="23" s="1"/>
  <c r="F215" i="23"/>
  <c r="A215" i="23"/>
  <c r="A214" i="23"/>
  <c r="A213" i="23"/>
  <c r="K212" i="23"/>
  <c r="M212" i="23" s="1"/>
  <c r="W212" i="23" s="1"/>
  <c r="F212" i="23"/>
  <c r="A212" i="23"/>
  <c r="A211" i="23"/>
  <c r="A210" i="23"/>
  <c r="M209" i="23"/>
  <c r="W209" i="23" s="1"/>
  <c r="F209" i="23"/>
  <c r="A209" i="23"/>
  <c r="A208" i="23"/>
  <c r="A207" i="23"/>
  <c r="M206" i="23"/>
  <c r="W206" i="23" s="1"/>
  <c r="W207" i="23" s="1"/>
  <c r="F206" i="23"/>
  <c r="A206" i="23"/>
  <c r="A205" i="23"/>
  <c r="A204" i="23"/>
  <c r="W203" i="23"/>
  <c r="M203" i="23"/>
  <c r="F203" i="23"/>
  <c r="A203" i="23"/>
  <c r="A202" i="23"/>
  <c r="A201" i="23"/>
  <c r="M200" i="23"/>
  <c r="W200" i="23" s="1"/>
  <c r="W201" i="23" s="1"/>
  <c r="F200" i="23"/>
  <c r="A200" i="23"/>
  <c r="A199" i="23"/>
  <c r="A198" i="23"/>
  <c r="M197" i="23"/>
  <c r="W197" i="23" s="1"/>
  <c r="F197" i="23"/>
  <c r="A197" i="23"/>
  <c r="A196" i="23"/>
  <c r="A195" i="23"/>
  <c r="M194" i="23"/>
  <c r="W194" i="23" s="1"/>
  <c r="W195" i="23" s="1"/>
  <c r="F194" i="23"/>
  <c r="A194" i="23"/>
  <c r="A193" i="23"/>
  <c r="A192" i="23"/>
  <c r="M191" i="23"/>
  <c r="W191" i="23" s="1"/>
  <c r="F191" i="23"/>
  <c r="A191" i="23"/>
  <c r="A190" i="23"/>
  <c r="A189" i="23"/>
  <c r="M188" i="23"/>
  <c r="W188" i="23" s="1"/>
  <c r="W189" i="23" s="1"/>
  <c r="F188" i="23"/>
  <c r="A188" i="23"/>
  <c r="A187" i="23"/>
  <c r="A186" i="23"/>
  <c r="M185" i="23"/>
  <c r="W185" i="23" s="1"/>
  <c r="F185" i="23"/>
  <c r="A185" i="23"/>
  <c r="A184" i="23"/>
  <c r="A183" i="23"/>
  <c r="M182" i="23"/>
  <c r="W182" i="23" s="1"/>
  <c r="W183" i="23" s="1"/>
  <c r="F182" i="23"/>
  <c r="A182" i="23"/>
  <c r="A181" i="23"/>
  <c r="A180" i="23"/>
  <c r="M179" i="23"/>
  <c r="W179" i="23" s="1"/>
  <c r="F179" i="23"/>
  <c r="A179" i="23"/>
  <c r="A178" i="23"/>
  <c r="A177" i="23"/>
  <c r="M176" i="23"/>
  <c r="W176" i="23" s="1"/>
  <c r="F176" i="23"/>
  <c r="A176" i="23"/>
  <c r="A175" i="23"/>
  <c r="A174" i="23"/>
  <c r="M173" i="23"/>
  <c r="W173" i="23" s="1"/>
  <c r="F173" i="23"/>
  <c r="A173" i="23"/>
  <c r="A172" i="23"/>
  <c r="A171" i="23"/>
  <c r="M170" i="23"/>
  <c r="W170" i="23" s="1"/>
  <c r="W171" i="23" s="1"/>
  <c r="F170" i="23"/>
  <c r="A170" i="23"/>
  <c r="A169" i="23"/>
  <c r="A168" i="23"/>
  <c r="M167" i="23"/>
  <c r="W167" i="23" s="1"/>
  <c r="G168" i="23" s="1"/>
  <c r="F167" i="23"/>
  <c r="A167" i="23"/>
  <c r="A166" i="23"/>
  <c r="A165" i="23"/>
  <c r="M164" i="23"/>
  <c r="W164" i="23" s="1"/>
  <c r="W165" i="23" s="1"/>
  <c r="F164" i="23"/>
  <c r="A164" i="23"/>
  <c r="A163" i="23"/>
  <c r="A162" i="23"/>
  <c r="M161" i="23"/>
  <c r="W161" i="23" s="1"/>
  <c r="G162" i="23" s="1"/>
  <c r="F161" i="23"/>
  <c r="A161" i="23"/>
  <c r="A160" i="23"/>
  <c r="A159" i="23"/>
  <c r="M158" i="23"/>
  <c r="W158" i="23" s="1"/>
  <c r="F158" i="23"/>
  <c r="A158" i="23"/>
  <c r="A157" i="23"/>
  <c r="A156" i="23"/>
  <c r="W155" i="23"/>
  <c r="M155" i="23"/>
  <c r="F155" i="23"/>
  <c r="A155" i="23"/>
  <c r="A154" i="23"/>
  <c r="G153" i="23"/>
  <c r="A153" i="23"/>
  <c r="M152" i="23"/>
  <c r="W152" i="23" s="1"/>
  <c r="W153" i="23" s="1"/>
  <c r="F152" i="23"/>
  <c r="A152" i="23"/>
  <c r="A151" i="23"/>
  <c r="A150" i="23"/>
  <c r="W149" i="23"/>
  <c r="M149" i="23"/>
  <c r="F149" i="23"/>
  <c r="A149" i="23"/>
  <c r="A148" i="23"/>
  <c r="A147" i="23"/>
  <c r="M146" i="23"/>
  <c r="V146" i="23" s="1"/>
  <c r="V147" i="23" s="1"/>
  <c r="F146" i="23"/>
  <c r="A146" i="23"/>
  <c r="A145" i="23"/>
  <c r="A144" i="23"/>
  <c r="M143" i="23"/>
  <c r="V143" i="23" s="1"/>
  <c r="F143" i="23"/>
  <c r="A143" i="23"/>
  <c r="A142" i="23"/>
  <c r="A141" i="23"/>
  <c r="M140" i="23"/>
  <c r="V140" i="23" s="1"/>
  <c r="V141" i="23" s="1"/>
  <c r="F140" i="23"/>
  <c r="A140" i="23"/>
  <c r="A139" i="23"/>
  <c r="A138" i="23"/>
  <c r="M137" i="23"/>
  <c r="V137" i="23" s="1"/>
  <c r="F137" i="23"/>
  <c r="A137" i="23"/>
  <c r="A136" i="23"/>
  <c r="A135" i="23"/>
  <c r="M134" i="23"/>
  <c r="V134" i="23" s="1"/>
  <c r="F134" i="23"/>
  <c r="A134" i="23"/>
  <c r="A133" i="23"/>
  <c r="A132" i="23"/>
  <c r="M131" i="23"/>
  <c r="V131" i="23" s="1"/>
  <c r="G132" i="23" s="1"/>
  <c r="E132" i="23" s="1"/>
  <c r="F131" i="23"/>
  <c r="A131" i="23"/>
  <c r="A130" i="23"/>
  <c r="A129" i="23"/>
  <c r="M128" i="23"/>
  <c r="V128" i="23" s="1"/>
  <c r="V129" i="23" s="1"/>
  <c r="F128" i="23"/>
  <c r="A128" i="23"/>
  <c r="A127" i="23"/>
  <c r="A126" i="23"/>
  <c r="M125" i="23"/>
  <c r="V125" i="23" s="1"/>
  <c r="F125" i="23"/>
  <c r="A125" i="23"/>
  <c r="A124" i="23"/>
  <c r="A123" i="23"/>
  <c r="M122" i="23"/>
  <c r="V122" i="23" s="1"/>
  <c r="V123" i="23" s="1"/>
  <c r="F122" i="23"/>
  <c r="A122" i="23"/>
  <c r="A121" i="23"/>
  <c r="A120" i="23"/>
  <c r="M119" i="23"/>
  <c r="V119" i="23" s="1"/>
  <c r="F119" i="23"/>
  <c r="A119" i="23"/>
  <c r="A118" i="23"/>
  <c r="A117" i="23"/>
  <c r="M116" i="23"/>
  <c r="V116" i="23" s="1"/>
  <c r="F116" i="23"/>
  <c r="A116" i="23"/>
  <c r="A115" i="23"/>
  <c r="A114" i="23"/>
  <c r="V113" i="23"/>
  <c r="G114" i="23" s="1"/>
  <c r="M113" i="23"/>
  <c r="F113" i="23"/>
  <c r="A113" i="23"/>
  <c r="A112" i="23"/>
  <c r="A111" i="23"/>
  <c r="M110" i="23"/>
  <c r="V110" i="23" s="1"/>
  <c r="V111" i="23" s="1"/>
  <c r="F110" i="23"/>
  <c r="A110" i="23"/>
  <c r="A109" i="23"/>
  <c r="A108" i="23"/>
  <c r="M107" i="23"/>
  <c r="V107" i="23" s="1"/>
  <c r="G108" i="23" s="1"/>
  <c r="E108" i="23" s="1"/>
  <c r="F107" i="23"/>
  <c r="A107" i="23"/>
  <c r="A106" i="23"/>
  <c r="A105" i="23"/>
  <c r="M104" i="23"/>
  <c r="V104" i="23" s="1"/>
  <c r="V105" i="23" s="1"/>
  <c r="F104" i="23"/>
  <c r="A104" i="23"/>
  <c r="A103" i="23"/>
  <c r="A102" i="23"/>
  <c r="M101" i="23"/>
  <c r="V101" i="23" s="1"/>
  <c r="F101" i="23"/>
  <c r="A101" i="23"/>
  <c r="A100" i="23"/>
  <c r="A99" i="23"/>
  <c r="M98" i="23"/>
  <c r="V98" i="23" s="1"/>
  <c r="F98" i="23"/>
  <c r="A98" i="23"/>
  <c r="A97" i="23"/>
  <c r="A96" i="23"/>
  <c r="V95" i="23"/>
  <c r="M95" i="23"/>
  <c r="F95" i="23"/>
  <c r="A95" i="23"/>
  <c r="A94" i="23"/>
  <c r="A93" i="23"/>
  <c r="M92" i="23"/>
  <c r="V92" i="23" s="1"/>
  <c r="F92" i="23"/>
  <c r="A92" i="23"/>
  <c r="A91" i="23"/>
  <c r="A90" i="23"/>
  <c r="M89" i="23"/>
  <c r="V89" i="23" s="1"/>
  <c r="G90" i="23" s="1"/>
  <c r="E90" i="23" s="1"/>
  <c r="E129" i="22" s="1"/>
  <c r="K129" i="22" s="1"/>
  <c r="F89" i="23"/>
  <c r="A89" i="23"/>
  <c r="A88" i="23"/>
  <c r="A87" i="23"/>
  <c r="M86" i="23"/>
  <c r="V86" i="23" s="1"/>
  <c r="V87" i="23" s="1"/>
  <c r="F86" i="23"/>
  <c r="A86" i="23"/>
  <c r="A85" i="23"/>
  <c r="A84" i="23"/>
  <c r="M83" i="23"/>
  <c r="V83" i="23" s="1"/>
  <c r="G84" i="23" s="1"/>
  <c r="E84" i="23" s="1"/>
  <c r="F83" i="23"/>
  <c r="A83" i="23"/>
  <c r="A82" i="23"/>
  <c r="A81" i="23"/>
  <c r="A80" i="23"/>
  <c r="M79" i="23"/>
  <c r="Y78" i="23" s="1"/>
  <c r="F79" i="23"/>
  <c r="A79" i="23"/>
  <c r="X78" i="23"/>
  <c r="X80" i="23" s="1"/>
  <c r="M78" i="23"/>
  <c r="F78" i="23"/>
  <c r="A78" i="23"/>
  <c r="A77" i="23"/>
  <c r="A76" i="23"/>
  <c r="A75" i="23"/>
  <c r="M74" i="23"/>
  <c r="Y73" i="23" s="1"/>
  <c r="F74" i="23"/>
  <c r="A74" i="23"/>
  <c r="M73" i="23"/>
  <c r="X73" i="23" s="1"/>
  <c r="X75" i="23" s="1"/>
  <c r="F73" i="23"/>
  <c r="A73" i="23"/>
  <c r="A72" i="23"/>
  <c r="A71" i="23"/>
  <c r="A70" i="23"/>
  <c r="M69" i="23"/>
  <c r="Y68" i="23" s="1"/>
  <c r="G71" i="23" s="1"/>
  <c r="F69" i="23"/>
  <c r="A69" i="23"/>
  <c r="X68" i="23"/>
  <c r="M68" i="23"/>
  <c r="F68" i="23"/>
  <c r="A68" i="23"/>
  <c r="A67" i="23"/>
  <c r="A66" i="23"/>
  <c r="A65" i="23"/>
  <c r="M64" i="23"/>
  <c r="Y63" i="23" s="1"/>
  <c r="Y65" i="23" s="1"/>
  <c r="F64" i="23"/>
  <c r="A64" i="23"/>
  <c r="M63" i="23"/>
  <c r="X63" i="23" s="1"/>
  <c r="G65" i="23" s="1"/>
  <c r="F63" i="23"/>
  <c r="A63" i="23"/>
  <c r="A62" i="23"/>
  <c r="A61" i="23"/>
  <c r="A60" i="23"/>
  <c r="M59" i="23"/>
  <c r="Y58" i="23" s="1"/>
  <c r="F59" i="23"/>
  <c r="A59" i="23"/>
  <c r="M58" i="23"/>
  <c r="X58" i="23" s="1"/>
  <c r="F58" i="23"/>
  <c r="A58" i="23"/>
  <c r="A57" i="23"/>
  <c r="A56" i="23"/>
  <c r="A55" i="23"/>
  <c r="M54" i="23"/>
  <c r="Y53" i="23" s="1"/>
  <c r="F54" i="23"/>
  <c r="A54" i="23"/>
  <c r="M53" i="23"/>
  <c r="X53" i="23" s="1"/>
  <c r="X55" i="23" s="1"/>
  <c r="F53" i="23"/>
  <c r="A53" i="23"/>
  <c r="A52" i="23"/>
  <c r="A51" i="23"/>
  <c r="M50" i="23"/>
  <c r="V50" i="23" s="1"/>
  <c r="G51" i="23" s="1"/>
  <c r="F50" i="23"/>
  <c r="A50" i="23"/>
  <c r="A49" i="23"/>
  <c r="A48" i="23"/>
  <c r="M47" i="23"/>
  <c r="V47" i="23" s="1"/>
  <c r="V48" i="23" s="1"/>
  <c r="F47" i="23"/>
  <c r="A47" i="23"/>
  <c r="A46" i="23"/>
  <c r="A45" i="23"/>
  <c r="M44" i="23"/>
  <c r="V44" i="23" s="1"/>
  <c r="G45" i="23" s="1"/>
  <c r="E45" i="23" s="1"/>
  <c r="F44" i="23"/>
  <c r="A44" i="23"/>
  <c r="A43" i="23"/>
  <c r="A42" i="23"/>
  <c r="M41" i="23"/>
  <c r="V41" i="23" s="1"/>
  <c r="V42" i="23" s="1"/>
  <c r="F41" i="23"/>
  <c r="A41" i="23"/>
  <c r="A40" i="23"/>
  <c r="A39" i="23"/>
  <c r="M38" i="23"/>
  <c r="V38" i="23" s="1"/>
  <c r="G39" i="23" s="1"/>
  <c r="E39" i="23" s="1"/>
  <c r="F38" i="23"/>
  <c r="A38" i="23"/>
  <c r="A37" i="23"/>
  <c r="A36" i="23"/>
  <c r="M35" i="23"/>
  <c r="V35" i="23" s="1"/>
  <c r="F35" i="23"/>
  <c r="A35" i="23"/>
  <c r="A34" i="23"/>
  <c r="A33" i="23"/>
  <c r="M32" i="23"/>
  <c r="V32" i="23" s="1"/>
  <c r="F32" i="23"/>
  <c r="A32" i="23"/>
  <c r="A31" i="23"/>
  <c r="A30" i="23"/>
  <c r="M29" i="23"/>
  <c r="V29" i="23" s="1"/>
  <c r="F29" i="23"/>
  <c r="A29" i="23"/>
  <c r="A28" i="23"/>
  <c r="A27" i="23"/>
  <c r="M26" i="23"/>
  <c r="V26" i="23" s="1"/>
  <c r="G27" i="23" s="1"/>
  <c r="E27" i="23" s="1"/>
  <c r="F26" i="23"/>
  <c r="A26" i="23"/>
  <c r="A25" i="23"/>
  <c r="A24" i="23"/>
  <c r="M23" i="23"/>
  <c r="V23" i="23" s="1"/>
  <c r="V24" i="23" s="1"/>
  <c r="F23" i="23"/>
  <c r="A23" i="23"/>
  <c r="A22" i="23"/>
  <c r="A21" i="23"/>
  <c r="M20" i="23"/>
  <c r="V20" i="23" s="1"/>
  <c r="G21" i="23" s="1"/>
  <c r="E21" i="23" s="1"/>
  <c r="F20" i="23"/>
  <c r="A20" i="23"/>
  <c r="A19" i="23"/>
  <c r="A18" i="23"/>
  <c r="M17" i="23"/>
  <c r="V17" i="23" s="1"/>
  <c r="V18" i="23" s="1"/>
  <c r="F17" i="23"/>
  <c r="A17" i="23"/>
  <c r="A16" i="23"/>
  <c r="A15" i="23"/>
  <c r="M14" i="23"/>
  <c r="V14" i="23" s="1"/>
  <c r="F14" i="23"/>
  <c r="A14" i="23"/>
  <c r="A13" i="23"/>
  <c r="A12" i="23"/>
  <c r="M11" i="23"/>
  <c r="V11" i="23" s="1"/>
  <c r="V12" i="23" s="1"/>
  <c r="F11" i="23"/>
  <c r="A11" i="23"/>
  <c r="A10" i="23"/>
  <c r="A9" i="23"/>
  <c r="M8" i="23"/>
  <c r="V8" i="23" s="1"/>
  <c r="F8" i="23"/>
  <c r="A8" i="23"/>
  <c r="A7" i="23"/>
  <c r="L1201" i="22"/>
  <c r="A1201" i="22"/>
  <c r="A1200" i="22"/>
  <c r="A1199" i="22"/>
  <c r="L1198" i="22"/>
  <c r="K1198" i="22"/>
  <c r="I1198" i="22"/>
  <c r="G1198" i="22"/>
  <c r="A1198" i="22"/>
  <c r="L1196" i="22"/>
  <c r="A1196" i="22"/>
  <c r="A1194" i="22"/>
  <c r="K1193" i="22"/>
  <c r="I1193" i="22"/>
  <c r="A1193" i="22"/>
  <c r="L1192" i="22"/>
  <c r="K1192" i="22"/>
  <c r="I1192" i="22"/>
  <c r="G1192" i="22"/>
  <c r="A1192" i="22"/>
  <c r="L1190" i="22"/>
  <c r="A1190" i="22"/>
  <c r="A1188" i="22"/>
  <c r="K1187" i="22"/>
  <c r="I1187" i="22"/>
  <c r="A1187" i="22"/>
  <c r="L1186" i="22"/>
  <c r="K1186" i="22"/>
  <c r="I1186" i="22"/>
  <c r="G1186" i="22"/>
  <c r="A1186" i="22"/>
  <c r="A1185" i="22"/>
  <c r="L1184" i="22"/>
  <c r="A1184" i="22"/>
  <c r="A1183" i="22"/>
  <c r="K1182" i="22"/>
  <c r="I1182" i="22"/>
  <c r="A1182" i="22"/>
  <c r="L1181" i="22"/>
  <c r="K1181" i="22"/>
  <c r="I1181" i="22"/>
  <c r="G1181" i="22"/>
  <c r="A1181" i="22"/>
  <c r="A1180" i="22"/>
  <c r="L1179" i="22"/>
  <c r="A1179" i="22"/>
  <c r="A1178" i="22"/>
  <c r="K1177" i="22"/>
  <c r="I1177" i="22"/>
  <c r="A1177" i="22"/>
  <c r="L1176" i="22"/>
  <c r="K1176" i="22"/>
  <c r="I1176" i="22"/>
  <c r="G1176" i="22"/>
  <c r="A1176" i="22"/>
  <c r="A1175" i="22"/>
  <c r="L1174" i="22"/>
  <c r="A1174" i="22"/>
  <c r="A1173" i="22"/>
  <c r="K1172" i="22"/>
  <c r="I1172" i="22"/>
  <c r="A1172" i="22"/>
  <c r="L1171" i="22"/>
  <c r="K1171" i="22"/>
  <c r="I1171" i="22"/>
  <c r="G1171" i="22"/>
  <c r="A1171" i="22"/>
  <c r="A1170" i="22"/>
  <c r="L1169" i="22"/>
  <c r="A1169" i="22"/>
  <c r="A1168" i="22"/>
  <c r="K1167" i="22"/>
  <c r="I1167" i="22"/>
  <c r="A1167" i="22"/>
  <c r="L1166" i="22"/>
  <c r="K1166" i="22"/>
  <c r="I1166" i="22"/>
  <c r="G1166" i="22"/>
  <c r="A1166" i="22"/>
  <c r="A1165" i="22"/>
  <c r="L1164" i="22"/>
  <c r="A1164" i="22"/>
  <c r="A1163" i="22"/>
  <c r="K1162" i="22"/>
  <c r="I1162" i="22"/>
  <c r="A1162" i="22"/>
  <c r="L1161" i="22"/>
  <c r="K1161" i="22"/>
  <c r="I1161" i="22"/>
  <c r="G1161" i="22"/>
  <c r="A1161" i="22"/>
  <c r="A1160" i="22"/>
  <c r="L1159" i="22"/>
  <c r="A1159" i="22"/>
  <c r="A1158" i="22"/>
  <c r="K1157" i="22"/>
  <c r="I1157" i="22"/>
  <c r="A1157" i="22"/>
  <c r="L1156" i="22"/>
  <c r="K1156" i="22"/>
  <c r="I1156" i="22"/>
  <c r="G1156" i="22"/>
  <c r="A1156" i="22"/>
  <c r="A1155" i="22"/>
  <c r="L1154" i="22"/>
  <c r="A1154" i="22"/>
  <c r="A1153" i="22"/>
  <c r="K1152" i="22"/>
  <c r="I1152" i="22"/>
  <c r="A1152" i="22"/>
  <c r="L1151" i="22"/>
  <c r="K1151" i="22"/>
  <c r="I1151" i="22"/>
  <c r="G1151" i="22"/>
  <c r="A1151" i="22"/>
  <c r="A1150" i="22"/>
  <c r="L1149" i="22"/>
  <c r="A1149" i="22"/>
  <c r="A1148" i="22"/>
  <c r="K1147" i="22"/>
  <c r="I1147" i="22"/>
  <c r="A1147" i="22"/>
  <c r="L1146" i="22"/>
  <c r="K1146" i="22"/>
  <c r="I1146" i="22"/>
  <c r="G1146" i="22"/>
  <c r="A1146" i="22"/>
  <c r="L1145" i="22"/>
  <c r="K1145" i="22"/>
  <c r="I1145" i="22"/>
  <c r="G1145" i="22"/>
  <c r="A1145" i="22"/>
  <c r="L1144" i="22"/>
  <c r="A1144" i="22"/>
  <c r="A1143" i="22"/>
  <c r="K1142" i="22"/>
  <c r="I1142" i="22"/>
  <c r="A1142" i="22"/>
  <c r="L1141" i="22"/>
  <c r="K1141" i="22"/>
  <c r="I1141" i="22"/>
  <c r="G1141" i="22"/>
  <c r="A1141" i="22"/>
  <c r="A1140" i="22"/>
  <c r="L1139" i="22"/>
  <c r="A1139" i="22"/>
  <c r="A1138" i="22"/>
  <c r="K1137" i="22"/>
  <c r="I1137" i="22"/>
  <c r="A1137" i="22"/>
  <c r="L1136" i="22"/>
  <c r="K1136" i="22"/>
  <c r="I1136" i="22"/>
  <c r="G1136" i="22"/>
  <c r="A1136" i="22"/>
  <c r="A1135" i="22"/>
  <c r="L1134" i="22"/>
  <c r="A1134" i="22"/>
  <c r="A1133" i="22"/>
  <c r="K1132" i="22"/>
  <c r="I1132" i="22"/>
  <c r="A1132" i="22"/>
  <c r="L1131" i="22"/>
  <c r="K1131" i="22"/>
  <c r="I1131" i="22"/>
  <c r="G1131" i="22"/>
  <c r="A1131" i="22"/>
  <c r="A1130" i="22"/>
  <c r="L1129" i="22"/>
  <c r="A1129" i="22"/>
  <c r="A1128" i="22"/>
  <c r="K1127" i="22"/>
  <c r="I1127" i="22"/>
  <c r="A1127" i="22"/>
  <c r="L1126" i="22"/>
  <c r="K1126" i="22"/>
  <c r="I1126" i="22"/>
  <c r="G1126" i="22"/>
  <c r="M1126" i="22" s="1"/>
  <c r="A1126" i="22"/>
  <c r="A1125" i="22"/>
  <c r="L1124" i="22"/>
  <c r="A1124" i="22"/>
  <c r="A1123" i="22"/>
  <c r="K1122" i="22"/>
  <c r="I1122" i="22"/>
  <c r="A1122" i="22"/>
  <c r="L1121" i="22"/>
  <c r="K1121" i="22"/>
  <c r="I1121" i="22"/>
  <c r="G1121" i="22"/>
  <c r="A1121" i="22"/>
  <c r="A1120" i="22"/>
  <c r="L1119" i="22"/>
  <c r="A1119" i="22"/>
  <c r="A1118" i="22"/>
  <c r="K1117" i="22"/>
  <c r="I1117" i="22"/>
  <c r="A1117" i="22"/>
  <c r="L1116" i="22"/>
  <c r="K1116" i="22"/>
  <c r="I1116" i="22"/>
  <c r="G1116" i="22"/>
  <c r="M1116" i="22" s="1"/>
  <c r="A1116" i="22"/>
  <c r="L1115" i="22"/>
  <c r="K1115" i="22"/>
  <c r="I1115" i="22"/>
  <c r="G1115" i="22"/>
  <c r="A1115" i="22"/>
  <c r="L1114" i="22"/>
  <c r="A1114" i="22"/>
  <c r="A1113" i="22"/>
  <c r="K1112" i="22"/>
  <c r="I1112" i="22"/>
  <c r="A1112" i="22"/>
  <c r="L1111" i="22"/>
  <c r="K1111" i="22"/>
  <c r="I1111" i="22"/>
  <c r="G1111" i="22"/>
  <c r="A1111" i="22"/>
  <c r="L1110" i="22"/>
  <c r="K1110" i="22"/>
  <c r="I1110" i="22"/>
  <c r="G1110" i="22"/>
  <c r="A1110" i="22"/>
  <c r="L1109" i="22"/>
  <c r="A1109" i="22"/>
  <c r="A1108" i="22"/>
  <c r="K1107" i="22"/>
  <c r="I1107" i="22"/>
  <c r="A1107" i="22"/>
  <c r="L1106" i="22"/>
  <c r="K1106" i="22"/>
  <c r="I1106" i="22"/>
  <c r="G1106" i="22"/>
  <c r="M1106" i="22" s="1"/>
  <c r="A1106" i="22"/>
  <c r="L1105" i="22"/>
  <c r="K1105" i="22"/>
  <c r="I1105" i="22"/>
  <c r="G1105" i="22"/>
  <c r="A1105" i="22"/>
  <c r="L1104" i="22"/>
  <c r="A1104" i="22"/>
  <c r="A1103" i="22"/>
  <c r="K1102" i="22"/>
  <c r="I1102" i="22"/>
  <c r="A1102" i="22"/>
  <c r="F1102" i="22" s="1"/>
  <c r="L1101" i="22"/>
  <c r="K1101" i="22"/>
  <c r="I1101" i="22"/>
  <c r="G1101" i="22"/>
  <c r="A1101" i="22"/>
  <c r="A1100" i="22"/>
  <c r="L1099" i="22"/>
  <c r="A1099" i="22"/>
  <c r="A1098" i="22"/>
  <c r="K1097" i="22"/>
  <c r="I1097" i="22"/>
  <c r="A1097" i="22"/>
  <c r="L1096" i="22"/>
  <c r="K1096" i="22"/>
  <c r="I1096" i="22"/>
  <c r="G1096" i="22"/>
  <c r="A1096" i="22"/>
  <c r="L1095" i="22"/>
  <c r="K1095" i="22"/>
  <c r="I1095" i="22"/>
  <c r="G1095" i="22"/>
  <c r="A1095" i="22"/>
  <c r="L1094" i="22"/>
  <c r="A1094" i="22"/>
  <c r="A1093" i="22"/>
  <c r="K1092" i="22"/>
  <c r="I1092" i="22"/>
  <c r="A1092" i="22"/>
  <c r="L1091" i="22"/>
  <c r="K1091" i="22"/>
  <c r="I1091" i="22"/>
  <c r="G1091" i="22"/>
  <c r="A1091" i="22"/>
  <c r="L1090" i="22"/>
  <c r="K1090" i="22"/>
  <c r="I1090" i="22"/>
  <c r="G1090" i="22"/>
  <c r="A1090" i="22"/>
  <c r="L1089" i="22"/>
  <c r="A1089" i="22"/>
  <c r="A1088" i="22"/>
  <c r="K1087" i="22"/>
  <c r="I1087" i="22"/>
  <c r="A1087" i="22"/>
  <c r="F1087" i="22" s="1"/>
  <c r="L1086" i="22"/>
  <c r="K1086" i="22"/>
  <c r="I1086" i="22"/>
  <c r="G1086" i="22"/>
  <c r="M1086" i="22" s="1"/>
  <c r="A1086" i="22"/>
  <c r="L1085" i="22"/>
  <c r="K1085" i="22"/>
  <c r="I1085" i="22"/>
  <c r="G1085" i="22"/>
  <c r="A1085" i="22"/>
  <c r="L1084" i="22"/>
  <c r="A1084" i="22"/>
  <c r="A1083" i="22"/>
  <c r="K1082" i="22"/>
  <c r="I1082" i="22"/>
  <c r="A1082" i="22"/>
  <c r="F1082" i="22" s="1"/>
  <c r="G1082" i="22" s="1"/>
  <c r="L1081" i="22"/>
  <c r="K1081" i="22"/>
  <c r="I1081" i="22"/>
  <c r="G1081" i="22"/>
  <c r="A1081" i="22"/>
  <c r="L1080" i="22"/>
  <c r="K1080" i="22"/>
  <c r="I1080" i="22"/>
  <c r="G1080" i="22"/>
  <c r="A1080" i="22"/>
  <c r="L1079" i="22"/>
  <c r="A1079" i="22"/>
  <c r="K1078" i="22"/>
  <c r="I1078" i="22"/>
  <c r="A1078" i="22"/>
  <c r="L1077" i="22"/>
  <c r="K1077" i="22"/>
  <c r="I1077" i="22"/>
  <c r="G1077" i="22"/>
  <c r="A1077" i="22"/>
  <c r="L1076" i="22"/>
  <c r="K1076" i="22"/>
  <c r="I1076" i="22"/>
  <c r="G1076" i="22"/>
  <c r="A1076" i="22"/>
  <c r="L1075" i="22"/>
  <c r="A1075" i="22"/>
  <c r="A1074" i="22"/>
  <c r="A1073" i="22"/>
  <c r="L1072" i="22"/>
  <c r="K1072" i="22"/>
  <c r="I1072" i="22"/>
  <c r="G1072" i="22"/>
  <c r="A1072" i="22"/>
  <c r="L1071" i="22"/>
  <c r="K1071" i="22"/>
  <c r="I1071" i="22"/>
  <c r="G1071" i="22"/>
  <c r="A1071" i="22"/>
  <c r="A1070" i="22"/>
  <c r="L1069" i="22"/>
  <c r="A1069" i="22"/>
  <c r="A1068" i="22"/>
  <c r="K1067" i="22"/>
  <c r="I1067" i="22"/>
  <c r="A1067" i="22"/>
  <c r="L1066" i="22"/>
  <c r="K1066" i="22"/>
  <c r="I1066" i="22"/>
  <c r="G1066" i="22"/>
  <c r="A1066" i="22"/>
  <c r="L1065" i="22"/>
  <c r="K1065" i="22"/>
  <c r="I1065" i="22"/>
  <c r="G1065" i="22"/>
  <c r="A1065" i="22"/>
  <c r="L1064" i="22"/>
  <c r="A1064" i="22"/>
  <c r="A1063" i="22"/>
  <c r="K1062" i="22"/>
  <c r="I1062" i="22"/>
  <c r="A1062" i="22"/>
  <c r="L1061" i="22"/>
  <c r="K1061" i="22"/>
  <c r="I1061" i="22"/>
  <c r="G1061" i="22"/>
  <c r="A1061" i="22"/>
  <c r="A1060" i="22"/>
  <c r="A1059" i="22"/>
  <c r="A1058" i="22"/>
  <c r="A1057" i="22"/>
  <c r="A1056" i="22"/>
  <c r="A1055" i="22"/>
  <c r="A1054" i="22"/>
  <c r="L1053" i="22"/>
  <c r="K1053" i="22"/>
  <c r="I1053" i="22"/>
  <c r="G1053" i="22"/>
  <c r="A1053" i="22"/>
  <c r="A1052" i="22"/>
  <c r="E1051" i="22"/>
  <c r="A1051" i="22"/>
  <c r="A1050" i="22"/>
  <c r="A1049" i="22"/>
  <c r="A1048" i="22"/>
  <c r="A1047" i="22"/>
  <c r="L1046" i="22"/>
  <c r="K1046" i="22"/>
  <c r="I1046" i="22"/>
  <c r="G1046" i="22"/>
  <c r="A1046" i="22"/>
  <c r="L1045" i="22"/>
  <c r="A1045" i="22"/>
  <c r="A1044" i="22"/>
  <c r="K1043" i="22"/>
  <c r="I1043" i="22"/>
  <c r="A1043" i="22"/>
  <c r="K1042" i="22"/>
  <c r="I1042" i="22"/>
  <c r="A1042" i="22"/>
  <c r="L1041" i="22"/>
  <c r="K1041" i="22"/>
  <c r="I1041" i="22"/>
  <c r="G1041" i="22"/>
  <c r="A1041" i="22"/>
  <c r="L1040" i="22"/>
  <c r="K1040" i="22"/>
  <c r="I1040" i="22"/>
  <c r="G1040" i="22"/>
  <c r="A1040" i="22"/>
  <c r="L1039" i="22"/>
  <c r="A1039" i="22"/>
  <c r="A1038" i="22"/>
  <c r="K1037" i="22"/>
  <c r="I1037" i="22"/>
  <c r="A1037" i="22"/>
  <c r="K1036" i="22"/>
  <c r="I1036" i="22"/>
  <c r="A1036" i="22"/>
  <c r="L1035" i="22"/>
  <c r="K1035" i="22"/>
  <c r="I1035" i="22"/>
  <c r="G1035" i="22"/>
  <c r="A1035" i="22"/>
  <c r="L1034" i="22"/>
  <c r="K1034" i="22"/>
  <c r="I1034" i="22"/>
  <c r="G1034" i="22"/>
  <c r="A1034" i="22"/>
  <c r="L1033" i="22"/>
  <c r="A1033" i="22"/>
  <c r="E1032" i="22"/>
  <c r="A1032" i="22"/>
  <c r="A1031" i="22"/>
  <c r="K1030" i="22"/>
  <c r="I1030" i="22"/>
  <c r="A1030" i="22"/>
  <c r="K1029" i="22"/>
  <c r="I1029" i="22"/>
  <c r="A1029" i="22"/>
  <c r="L1028" i="22"/>
  <c r="K1028" i="22"/>
  <c r="I1028" i="22"/>
  <c r="G1028" i="22"/>
  <c r="A1028" i="22"/>
  <c r="L1027" i="22"/>
  <c r="K1027" i="22"/>
  <c r="I1027" i="22"/>
  <c r="G1027" i="22"/>
  <c r="A1027" i="22"/>
  <c r="L1026" i="22"/>
  <c r="A1026" i="22"/>
  <c r="A1025" i="22"/>
  <c r="E1024" i="22"/>
  <c r="K1024" i="22" s="1"/>
  <c r="A1024" i="22"/>
  <c r="K1023" i="22"/>
  <c r="I1023" i="22"/>
  <c r="A1023" i="22"/>
  <c r="K1022" i="22"/>
  <c r="I1022" i="22"/>
  <c r="A1022" i="22"/>
  <c r="L1021" i="22"/>
  <c r="K1021" i="22"/>
  <c r="I1021" i="22"/>
  <c r="G1021" i="22"/>
  <c r="A1021" i="22"/>
  <c r="L1019" i="22"/>
  <c r="A1019" i="22"/>
  <c r="A1018" i="22"/>
  <c r="K1017" i="22"/>
  <c r="I1017" i="22"/>
  <c r="A1017" i="22"/>
  <c r="K1016" i="22"/>
  <c r="I1016" i="22"/>
  <c r="A1016" i="22"/>
  <c r="L1015" i="22"/>
  <c r="K1015" i="22"/>
  <c r="I1015" i="22"/>
  <c r="G1015" i="22"/>
  <c r="A1015" i="22"/>
  <c r="L1014" i="22"/>
  <c r="K1014" i="22"/>
  <c r="I1014" i="22"/>
  <c r="G1014" i="22"/>
  <c r="A1014" i="22"/>
  <c r="L1013" i="22"/>
  <c r="A1013" i="22"/>
  <c r="A1012" i="22"/>
  <c r="K1011" i="22"/>
  <c r="I1011" i="22"/>
  <c r="A1011" i="22"/>
  <c r="K1010" i="22"/>
  <c r="I1010" i="22"/>
  <c r="A1010" i="22"/>
  <c r="L1009" i="22"/>
  <c r="K1009" i="22"/>
  <c r="I1009" i="22"/>
  <c r="G1009" i="22"/>
  <c r="A1009" i="22"/>
  <c r="L1008" i="22"/>
  <c r="K1008" i="22"/>
  <c r="I1008" i="22"/>
  <c r="G1008" i="22"/>
  <c r="A1008" i="22"/>
  <c r="L1007" i="22"/>
  <c r="A1007" i="22"/>
  <c r="A1006" i="22"/>
  <c r="K1005" i="22"/>
  <c r="I1005" i="22"/>
  <c r="A1005" i="22"/>
  <c r="K1004" i="22"/>
  <c r="I1004" i="22"/>
  <c r="A1004" i="22"/>
  <c r="L1003" i="22"/>
  <c r="K1003" i="22"/>
  <c r="I1003" i="22"/>
  <c r="G1003" i="22"/>
  <c r="A1003" i="22"/>
  <c r="A1002" i="22"/>
  <c r="L1001" i="22"/>
  <c r="A1001" i="22"/>
  <c r="A1000" i="22"/>
  <c r="K999" i="22"/>
  <c r="I999" i="22"/>
  <c r="A999" i="22"/>
  <c r="K998" i="22"/>
  <c r="I998" i="22"/>
  <c r="A998" i="22"/>
  <c r="L997" i="22"/>
  <c r="K997" i="22"/>
  <c r="I997" i="22"/>
  <c r="G997" i="22"/>
  <c r="A997" i="22"/>
  <c r="L996" i="22"/>
  <c r="K996" i="22"/>
  <c r="I996" i="22"/>
  <c r="G996" i="22"/>
  <c r="A996" i="22"/>
  <c r="L995" i="22"/>
  <c r="A995" i="22"/>
  <c r="A994" i="22"/>
  <c r="K993" i="22"/>
  <c r="I993" i="22"/>
  <c r="A993" i="22"/>
  <c r="K992" i="22"/>
  <c r="I992" i="22"/>
  <c r="A992" i="22"/>
  <c r="L991" i="22"/>
  <c r="K991" i="22"/>
  <c r="I991" i="22"/>
  <c r="G991" i="22"/>
  <c r="A991" i="22"/>
  <c r="L990" i="22"/>
  <c r="K990" i="22"/>
  <c r="I990" i="22"/>
  <c r="G990" i="22"/>
  <c r="A990" i="22"/>
  <c r="L989" i="22"/>
  <c r="A989" i="22"/>
  <c r="A988" i="22"/>
  <c r="K987" i="22"/>
  <c r="I987" i="22"/>
  <c r="A987" i="22"/>
  <c r="K986" i="22"/>
  <c r="I986" i="22"/>
  <c r="A986" i="22"/>
  <c r="L985" i="22"/>
  <c r="K985" i="22"/>
  <c r="I985" i="22"/>
  <c r="G985" i="22"/>
  <c r="A985" i="22"/>
  <c r="L984" i="22"/>
  <c r="K984" i="22"/>
  <c r="I984" i="22"/>
  <c r="G984" i="22"/>
  <c r="A984" i="22"/>
  <c r="L983" i="22"/>
  <c r="A983" i="22"/>
  <c r="A982" i="22"/>
  <c r="K981" i="22"/>
  <c r="I981" i="22"/>
  <c r="A981" i="22"/>
  <c r="K980" i="22"/>
  <c r="I980" i="22"/>
  <c r="A980" i="22"/>
  <c r="L979" i="22"/>
  <c r="K979" i="22"/>
  <c r="I979" i="22"/>
  <c r="G979" i="22"/>
  <c r="A979" i="22"/>
  <c r="A978" i="22"/>
  <c r="L977" i="22"/>
  <c r="A977" i="22"/>
  <c r="A976" i="22"/>
  <c r="K975" i="22"/>
  <c r="I975" i="22"/>
  <c r="A975" i="22"/>
  <c r="K974" i="22"/>
  <c r="I974" i="22"/>
  <c r="A974" i="22"/>
  <c r="L973" i="22"/>
  <c r="K973" i="22"/>
  <c r="I973" i="22"/>
  <c r="G973" i="22"/>
  <c r="A973" i="22"/>
  <c r="L972" i="22"/>
  <c r="K972" i="22"/>
  <c r="I972" i="22"/>
  <c r="G972" i="22"/>
  <c r="A972" i="22"/>
  <c r="L971" i="22"/>
  <c r="A971" i="22"/>
  <c r="A970" i="22"/>
  <c r="K969" i="22"/>
  <c r="I969" i="22"/>
  <c r="A969" i="22"/>
  <c r="K968" i="22"/>
  <c r="A968" i="22"/>
  <c r="K967" i="22"/>
  <c r="I967" i="22"/>
  <c r="A967" i="22"/>
  <c r="K966" i="22"/>
  <c r="I966" i="22"/>
  <c r="A966" i="22"/>
  <c r="L965" i="22"/>
  <c r="K965" i="22"/>
  <c r="I965" i="22"/>
  <c r="G965" i="22"/>
  <c r="A965" i="22"/>
  <c r="L964" i="22"/>
  <c r="K964" i="22"/>
  <c r="I964" i="22"/>
  <c r="G964" i="22"/>
  <c r="A964" i="22"/>
  <c r="L963" i="22"/>
  <c r="A963" i="22"/>
  <c r="A962" i="22"/>
  <c r="K961" i="22"/>
  <c r="I961" i="22"/>
  <c r="A961" i="22"/>
  <c r="K960" i="22"/>
  <c r="A960" i="22"/>
  <c r="K959" i="22"/>
  <c r="I959" i="22"/>
  <c r="A959" i="22"/>
  <c r="F959" i="22" s="1"/>
  <c r="K958" i="22"/>
  <c r="I958" i="22"/>
  <c r="A958" i="22"/>
  <c r="L957" i="22"/>
  <c r="K957" i="22"/>
  <c r="I957" i="22"/>
  <c r="G957" i="22"/>
  <c r="A957" i="22"/>
  <c r="L956" i="22"/>
  <c r="K956" i="22"/>
  <c r="I956" i="22"/>
  <c r="G956" i="22"/>
  <c r="A956" i="22"/>
  <c r="L955" i="22"/>
  <c r="A955" i="22"/>
  <c r="H954" i="22"/>
  <c r="L954" i="22" s="1"/>
  <c r="A954" i="22"/>
  <c r="K953" i="22"/>
  <c r="I953" i="22"/>
  <c r="A953" i="22"/>
  <c r="F953" i="22" s="1"/>
  <c r="K952" i="22"/>
  <c r="A952" i="22"/>
  <c r="K951" i="22"/>
  <c r="I951" i="22"/>
  <c r="A951" i="22"/>
  <c r="K950" i="22"/>
  <c r="I950" i="22"/>
  <c r="A950" i="22"/>
  <c r="L949" i="22"/>
  <c r="K949" i="22"/>
  <c r="I949" i="22"/>
  <c r="G949" i="22"/>
  <c r="A949" i="22"/>
  <c r="L948" i="22"/>
  <c r="K948" i="22"/>
  <c r="I948" i="22"/>
  <c r="G948" i="22"/>
  <c r="A948" i="22"/>
  <c r="L947" i="22"/>
  <c r="A947" i="22"/>
  <c r="A946" i="22"/>
  <c r="K945" i="22"/>
  <c r="I945" i="22"/>
  <c r="A945" i="22"/>
  <c r="K944" i="22"/>
  <c r="A944" i="22"/>
  <c r="K943" i="22"/>
  <c r="I943" i="22"/>
  <c r="A943" i="22"/>
  <c r="K942" i="22"/>
  <c r="I942" i="22"/>
  <c r="A942" i="22"/>
  <c r="L941" i="22"/>
  <c r="K941" i="22"/>
  <c r="I941" i="22"/>
  <c r="G941" i="22"/>
  <c r="A941" i="22"/>
  <c r="L940" i="22"/>
  <c r="K940" i="22"/>
  <c r="I940" i="22"/>
  <c r="G940" i="22"/>
  <c r="A940" i="22"/>
  <c r="L939" i="22"/>
  <c r="A939" i="22"/>
  <c r="A938" i="22"/>
  <c r="K937" i="22"/>
  <c r="I937" i="22"/>
  <c r="A937" i="22"/>
  <c r="K936" i="22"/>
  <c r="A936" i="22"/>
  <c r="K935" i="22"/>
  <c r="I935" i="22"/>
  <c r="A935" i="22"/>
  <c r="K934" i="22"/>
  <c r="I934" i="22"/>
  <c r="A934" i="22"/>
  <c r="L933" i="22"/>
  <c r="K933" i="22"/>
  <c r="I933" i="22"/>
  <c r="G933" i="22"/>
  <c r="A933" i="22"/>
  <c r="L932" i="22"/>
  <c r="K932" i="22"/>
  <c r="I932" i="22"/>
  <c r="G932" i="22"/>
  <c r="A932" i="22"/>
  <c r="L931" i="22"/>
  <c r="A931" i="22"/>
  <c r="A930" i="22"/>
  <c r="K929" i="22"/>
  <c r="I929" i="22"/>
  <c r="A929" i="22"/>
  <c r="K928" i="22"/>
  <c r="A928" i="22"/>
  <c r="K927" i="22"/>
  <c r="I927" i="22"/>
  <c r="A927" i="22"/>
  <c r="K926" i="22"/>
  <c r="I926" i="22"/>
  <c r="A926" i="22"/>
  <c r="L925" i="22"/>
  <c r="K925" i="22"/>
  <c r="I925" i="22"/>
  <c r="G925" i="22"/>
  <c r="A925" i="22"/>
  <c r="L924" i="22"/>
  <c r="K924" i="22"/>
  <c r="I924" i="22"/>
  <c r="G924" i="22"/>
  <c r="A924" i="22"/>
  <c r="L923" i="22"/>
  <c r="A923" i="22"/>
  <c r="A922" i="22"/>
  <c r="K921" i="22"/>
  <c r="I921" i="22"/>
  <c r="A921" i="22"/>
  <c r="K920" i="22"/>
  <c r="A920" i="22"/>
  <c r="K919" i="22"/>
  <c r="I919" i="22"/>
  <c r="A919" i="22"/>
  <c r="K918" i="22"/>
  <c r="I918" i="22"/>
  <c r="A918" i="22"/>
  <c r="L917" i="22"/>
  <c r="K917" i="22"/>
  <c r="I917" i="22"/>
  <c r="G917" i="22"/>
  <c r="A917" i="22"/>
  <c r="L916" i="22"/>
  <c r="K916" i="22"/>
  <c r="I916" i="22"/>
  <c r="G916" i="22"/>
  <c r="A916" i="22"/>
  <c r="L915" i="22"/>
  <c r="A915" i="22"/>
  <c r="A914" i="22"/>
  <c r="K913" i="22"/>
  <c r="I913" i="22"/>
  <c r="A913" i="22"/>
  <c r="K912" i="22"/>
  <c r="A912" i="22"/>
  <c r="K911" i="22"/>
  <c r="I911" i="22"/>
  <c r="A911" i="22"/>
  <c r="K910" i="22"/>
  <c r="I910" i="22"/>
  <c r="A910" i="22"/>
  <c r="L909" i="22"/>
  <c r="K909" i="22"/>
  <c r="I909" i="22"/>
  <c r="G909" i="22"/>
  <c r="A909" i="22"/>
  <c r="L908" i="22"/>
  <c r="K908" i="22"/>
  <c r="I908" i="22"/>
  <c r="G908" i="22"/>
  <c r="A908" i="22"/>
  <c r="L907" i="22"/>
  <c r="A907" i="22"/>
  <c r="A906" i="22"/>
  <c r="K905" i="22"/>
  <c r="I905" i="22"/>
  <c r="A905" i="22"/>
  <c r="K904" i="22"/>
  <c r="A904" i="22"/>
  <c r="K903" i="22"/>
  <c r="I903" i="22"/>
  <c r="A903" i="22"/>
  <c r="K902" i="22"/>
  <c r="I902" i="22"/>
  <c r="A902" i="22"/>
  <c r="L901" i="22"/>
  <c r="K901" i="22"/>
  <c r="I901" i="22"/>
  <c r="G901" i="22"/>
  <c r="A901" i="22"/>
  <c r="L900" i="22"/>
  <c r="K900" i="22"/>
  <c r="I900" i="22"/>
  <c r="G900" i="22"/>
  <c r="A900" i="22"/>
  <c r="L899" i="22"/>
  <c r="A899" i="22"/>
  <c r="A898" i="22"/>
  <c r="K897" i="22"/>
  <c r="I897" i="22"/>
  <c r="A897" i="22"/>
  <c r="K896" i="22"/>
  <c r="A896" i="22"/>
  <c r="K895" i="22"/>
  <c r="I895" i="22"/>
  <c r="A895" i="22"/>
  <c r="K894" i="22"/>
  <c r="I894" i="22"/>
  <c r="A894" i="22"/>
  <c r="L893" i="22"/>
  <c r="K893" i="22"/>
  <c r="I893" i="22"/>
  <c r="G893" i="22"/>
  <c r="A893" i="22"/>
  <c r="L892" i="22"/>
  <c r="K892" i="22"/>
  <c r="I892" i="22"/>
  <c r="G892" i="22"/>
  <c r="A892" i="22"/>
  <c r="L891" i="22"/>
  <c r="A891" i="22"/>
  <c r="A890" i="22"/>
  <c r="K889" i="22"/>
  <c r="I889" i="22"/>
  <c r="A889" i="22"/>
  <c r="K888" i="22"/>
  <c r="A888" i="22"/>
  <c r="K887" i="22"/>
  <c r="I887" i="22"/>
  <c r="A887" i="22"/>
  <c r="K886" i="22"/>
  <c r="I886" i="22"/>
  <c r="A886" i="22"/>
  <c r="L885" i="22"/>
  <c r="K885" i="22"/>
  <c r="I885" i="22"/>
  <c r="G885" i="22"/>
  <c r="A885" i="22"/>
  <c r="L884" i="22"/>
  <c r="K884" i="22"/>
  <c r="I884" i="22"/>
  <c r="G884" i="22"/>
  <c r="A884" i="22"/>
  <c r="L883" i="22"/>
  <c r="A883" i="22"/>
  <c r="A882" i="22"/>
  <c r="K881" i="22"/>
  <c r="I881" i="22"/>
  <c r="A881" i="22"/>
  <c r="K880" i="22"/>
  <c r="A880" i="22"/>
  <c r="K879" i="22"/>
  <c r="I879" i="22"/>
  <c r="A879" i="22"/>
  <c r="K878" i="22"/>
  <c r="I878" i="22"/>
  <c r="A878" i="22"/>
  <c r="L877" i="22"/>
  <c r="K877" i="22"/>
  <c r="I877" i="22"/>
  <c r="G877" i="22"/>
  <c r="A877" i="22"/>
  <c r="L876" i="22"/>
  <c r="K876" i="22"/>
  <c r="I876" i="22"/>
  <c r="G876" i="22"/>
  <c r="A876" i="22"/>
  <c r="L875" i="22"/>
  <c r="A875" i="22"/>
  <c r="A874" i="22"/>
  <c r="K873" i="22"/>
  <c r="I873" i="22"/>
  <c r="A873" i="22"/>
  <c r="K872" i="22"/>
  <c r="A872" i="22"/>
  <c r="K871" i="22"/>
  <c r="I871" i="22"/>
  <c r="A871" i="22"/>
  <c r="K870" i="22"/>
  <c r="I870" i="22"/>
  <c r="A870" i="22"/>
  <c r="L869" i="22"/>
  <c r="K869" i="22"/>
  <c r="I869" i="22"/>
  <c r="G869" i="22"/>
  <c r="A869" i="22"/>
  <c r="L868" i="22"/>
  <c r="K868" i="22"/>
  <c r="I868" i="22"/>
  <c r="G868" i="22"/>
  <c r="A868" i="22"/>
  <c r="L867" i="22"/>
  <c r="A867" i="22"/>
  <c r="A866" i="22"/>
  <c r="K865" i="22"/>
  <c r="I865" i="22"/>
  <c r="A865" i="22"/>
  <c r="K864" i="22"/>
  <c r="A864" i="22"/>
  <c r="K863" i="22"/>
  <c r="I863" i="22"/>
  <c r="A863" i="22"/>
  <c r="K862" i="22"/>
  <c r="I862" i="22"/>
  <c r="A862" i="22"/>
  <c r="L861" i="22"/>
  <c r="K861" i="22"/>
  <c r="I861" i="22"/>
  <c r="G861" i="22"/>
  <c r="A861" i="22"/>
  <c r="L859" i="22"/>
  <c r="A859" i="22"/>
  <c r="A858" i="22"/>
  <c r="K857" i="22"/>
  <c r="I857" i="22"/>
  <c r="A857" i="22"/>
  <c r="L856" i="22"/>
  <c r="K856" i="22"/>
  <c r="I856" i="22"/>
  <c r="G856" i="22"/>
  <c r="A856" i="22"/>
  <c r="L855" i="22"/>
  <c r="K855" i="22"/>
  <c r="I855" i="22"/>
  <c r="G855" i="22"/>
  <c r="A855" i="22"/>
  <c r="L854" i="22"/>
  <c r="A854" i="22"/>
  <c r="A853" i="22"/>
  <c r="K852" i="22"/>
  <c r="I852" i="22"/>
  <c r="A852" i="22"/>
  <c r="L851" i="22"/>
  <c r="K851" i="22"/>
  <c r="I851" i="22"/>
  <c r="G851" i="22"/>
  <c r="A851" i="22"/>
  <c r="L850" i="22"/>
  <c r="K850" i="22"/>
  <c r="K849" i="22" s="1"/>
  <c r="I850" i="22"/>
  <c r="G850" i="22"/>
  <c r="A850" i="22"/>
  <c r="L849" i="22"/>
  <c r="A849" i="22"/>
  <c r="A848" i="22"/>
  <c r="K847" i="22"/>
  <c r="I847" i="22"/>
  <c r="A847" i="22"/>
  <c r="L846" i="22"/>
  <c r="K846" i="22"/>
  <c r="I846" i="22"/>
  <c r="G846" i="22"/>
  <c r="A846" i="22"/>
  <c r="L845" i="22"/>
  <c r="K845" i="22"/>
  <c r="I845" i="22"/>
  <c r="G845" i="22"/>
  <c r="A845" i="22"/>
  <c r="L844" i="22"/>
  <c r="A844" i="22"/>
  <c r="A843" i="22"/>
  <c r="K842" i="22"/>
  <c r="I842" i="22"/>
  <c r="A842" i="22"/>
  <c r="L841" i="22"/>
  <c r="K841" i="22"/>
  <c r="I841" i="22"/>
  <c r="G841" i="22"/>
  <c r="A841" i="22"/>
  <c r="L840" i="22"/>
  <c r="K840" i="22"/>
  <c r="I840" i="22"/>
  <c r="G840" i="22"/>
  <c r="A840" i="22"/>
  <c r="L839" i="22"/>
  <c r="A839" i="22"/>
  <c r="A838" i="22"/>
  <c r="K837" i="22"/>
  <c r="I837" i="22"/>
  <c r="A837" i="22"/>
  <c r="L836" i="22"/>
  <c r="K836" i="22"/>
  <c r="I836" i="22"/>
  <c r="G836" i="22"/>
  <c r="A836" i="22"/>
  <c r="L835" i="22"/>
  <c r="K835" i="22"/>
  <c r="I835" i="22"/>
  <c r="G835" i="22"/>
  <c r="A835" i="22"/>
  <c r="L834" i="22"/>
  <c r="A834" i="22"/>
  <c r="A833" i="22"/>
  <c r="K832" i="22"/>
  <c r="I832" i="22"/>
  <c r="A832" i="22"/>
  <c r="L831" i="22"/>
  <c r="K831" i="22"/>
  <c r="I831" i="22"/>
  <c r="G831" i="22"/>
  <c r="A831" i="22"/>
  <c r="L830" i="22"/>
  <c r="K830" i="22"/>
  <c r="I830" i="22"/>
  <c r="G830" i="22"/>
  <c r="A830" i="22"/>
  <c r="L829" i="22"/>
  <c r="A829" i="22"/>
  <c r="A828" i="22"/>
  <c r="K827" i="22"/>
  <c r="I827" i="22"/>
  <c r="A827" i="22"/>
  <c r="L826" i="22"/>
  <c r="K826" i="22"/>
  <c r="I826" i="22"/>
  <c r="G826" i="22"/>
  <c r="A826" i="22"/>
  <c r="L825" i="22"/>
  <c r="K825" i="22"/>
  <c r="I825" i="22"/>
  <c r="G825" i="22"/>
  <c r="A825" i="22"/>
  <c r="L824" i="22"/>
  <c r="A824" i="22"/>
  <c r="A823" i="22"/>
  <c r="K822" i="22"/>
  <c r="I822" i="22"/>
  <c r="A822" i="22"/>
  <c r="L821" i="22"/>
  <c r="K821" i="22"/>
  <c r="I821" i="22"/>
  <c r="G821" i="22"/>
  <c r="A821" i="22"/>
  <c r="L820" i="22"/>
  <c r="K820" i="22"/>
  <c r="I820" i="22"/>
  <c r="G820" i="22"/>
  <c r="A820" i="22"/>
  <c r="L819" i="22"/>
  <c r="A819" i="22"/>
  <c r="A818" i="22"/>
  <c r="K817" i="22"/>
  <c r="I817" i="22"/>
  <c r="A817" i="22"/>
  <c r="L816" i="22"/>
  <c r="K816" i="22"/>
  <c r="I816" i="22"/>
  <c r="G816" i="22"/>
  <c r="A816" i="22"/>
  <c r="L815" i="22"/>
  <c r="K815" i="22"/>
  <c r="I815" i="22"/>
  <c r="G815" i="22"/>
  <c r="A815" i="22"/>
  <c r="L814" i="22"/>
  <c r="A814" i="22"/>
  <c r="A813" i="22"/>
  <c r="K812" i="22"/>
  <c r="I812" i="22"/>
  <c r="A812" i="22"/>
  <c r="L811" i="22"/>
  <c r="K811" i="22"/>
  <c r="I811" i="22"/>
  <c r="G811" i="22"/>
  <c r="A811" i="22"/>
  <c r="L810" i="22"/>
  <c r="K810" i="22"/>
  <c r="I810" i="22"/>
  <c r="G810" i="22"/>
  <c r="A810" i="22"/>
  <c r="L809" i="22"/>
  <c r="A809" i="22"/>
  <c r="A808" i="22"/>
  <c r="K807" i="22"/>
  <c r="I807" i="22"/>
  <c r="A807" i="22"/>
  <c r="L806" i="22"/>
  <c r="K806" i="22"/>
  <c r="I806" i="22"/>
  <c r="G806" i="22"/>
  <c r="A806" i="22"/>
  <c r="L805" i="22"/>
  <c r="K805" i="22"/>
  <c r="I805" i="22"/>
  <c r="G805" i="22"/>
  <c r="A805" i="22"/>
  <c r="L804" i="22"/>
  <c r="A804" i="22"/>
  <c r="A803" i="22"/>
  <c r="K802" i="22"/>
  <c r="I802" i="22"/>
  <c r="A802" i="22"/>
  <c r="L801" i="22"/>
  <c r="K801" i="22"/>
  <c r="I801" i="22"/>
  <c r="G801" i="22"/>
  <c r="A801" i="22"/>
  <c r="L800" i="22"/>
  <c r="K800" i="22"/>
  <c r="I800" i="22"/>
  <c r="G800" i="22"/>
  <c r="A800" i="22"/>
  <c r="L799" i="22"/>
  <c r="A799" i="22"/>
  <c r="A798" i="22"/>
  <c r="K797" i="22"/>
  <c r="I797" i="22"/>
  <c r="A797" i="22"/>
  <c r="L796" i="22"/>
  <c r="K796" i="22"/>
  <c r="I796" i="22"/>
  <c r="G796" i="22"/>
  <c r="A796" i="22"/>
  <c r="L795" i="22"/>
  <c r="K795" i="22"/>
  <c r="I795" i="22"/>
  <c r="G795" i="22"/>
  <c r="A795" i="22"/>
  <c r="L794" i="22"/>
  <c r="A794" i="22"/>
  <c r="A793" i="22"/>
  <c r="K792" i="22"/>
  <c r="I792" i="22"/>
  <c r="A792" i="22"/>
  <c r="L791" i="22"/>
  <c r="K791" i="22"/>
  <c r="I791" i="22"/>
  <c r="G791" i="22"/>
  <c r="A791" i="22"/>
  <c r="L790" i="22"/>
  <c r="K790" i="22"/>
  <c r="I790" i="22"/>
  <c r="G790" i="22"/>
  <c r="A790" i="22"/>
  <c r="L789" i="22"/>
  <c r="A789" i="22"/>
  <c r="A788" i="22"/>
  <c r="K787" i="22"/>
  <c r="I787" i="22"/>
  <c r="A787" i="22"/>
  <c r="L786" i="22"/>
  <c r="K786" i="22"/>
  <c r="I786" i="22"/>
  <c r="G786" i="22"/>
  <c r="A786" i="22"/>
  <c r="L785" i="22"/>
  <c r="K785" i="22"/>
  <c r="I785" i="22"/>
  <c r="G785" i="22"/>
  <c r="A785" i="22"/>
  <c r="L784" i="22"/>
  <c r="A784" i="22"/>
  <c r="A783" i="22"/>
  <c r="K782" i="22"/>
  <c r="I782" i="22"/>
  <c r="A782" i="22"/>
  <c r="L781" i="22"/>
  <c r="K781" i="22"/>
  <c r="I781" i="22"/>
  <c r="G781" i="22"/>
  <c r="A781" i="22"/>
  <c r="L780" i="22"/>
  <c r="K780" i="22"/>
  <c r="I780" i="22"/>
  <c r="G780" i="22"/>
  <c r="A780" i="22"/>
  <c r="L779" i="22"/>
  <c r="A779" i="22"/>
  <c r="A778" i="22"/>
  <c r="K777" i="22"/>
  <c r="I777" i="22"/>
  <c r="A777" i="22"/>
  <c r="L776" i="22"/>
  <c r="K776" i="22"/>
  <c r="I776" i="22"/>
  <c r="G776" i="22"/>
  <c r="A776" i="22"/>
  <c r="L775" i="22"/>
  <c r="K775" i="22"/>
  <c r="I775" i="22"/>
  <c r="G775" i="22"/>
  <c r="A775" i="22"/>
  <c r="L774" i="22"/>
  <c r="A774" i="22"/>
  <c r="A773" i="22"/>
  <c r="L772" i="22"/>
  <c r="K772" i="22"/>
  <c r="I772" i="22"/>
  <c r="G772" i="22"/>
  <c r="A772" i="22"/>
  <c r="L771" i="22"/>
  <c r="K771" i="22"/>
  <c r="I771" i="22"/>
  <c r="G771" i="22"/>
  <c r="A771" i="22"/>
  <c r="L770" i="22"/>
  <c r="K770" i="22"/>
  <c r="I770" i="22"/>
  <c r="G770" i="22"/>
  <c r="A770" i="22"/>
  <c r="L769" i="22"/>
  <c r="A769" i="22"/>
  <c r="A768" i="22"/>
  <c r="L767" i="22"/>
  <c r="K767" i="22"/>
  <c r="I767" i="22"/>
  <c r="G767" i="22"/>
  <c r="A767" i="22"/>
  <c r="L766" i="22"/>
  <c r="K766" i="22"/>
  <c r="I766" i="22"/>
  <c r="G766" i="22"/>
  <c r="A766" i="22"/>
  <c r="L765" i="22"/>
  <c r="K765" i="22"/>
  <c r="I765" i="22"/>
  <c r="G765" i="22"/>
  <c r="A765" i="22"/>
  <c r="L764" i="22"/>
  <c r="A764" i="22"/>
  <c r="A763" i="22"/>
  <c r="L762" i="22"/>
  <c r="K762" i="22"/>
  <c r="I762" i="22"/>
  <c r="G762" i="22"/>
  <c r="A762" i="22"/>
  <c r="L761" i="22"/>
  <c r="K761" i="22"/>
  <c r="I761" i="22"/>
  <c r="G761" i="22"/>
  <c r="A761" i="22"/>
  <c r="L760" i="22"/>
  <c r="K760" i="22"/>
  <c r="I760" i="22"/>
  <c r="G760" i="22"/>
  <c r="A760" i="22"/>
  <c r="A759" i="22"/>
  <c r="L758" i="22"/>
  <c r="A758" i="22"/>
  <c r="A757" i="22"/>
  <c r="L756" i="22"/>
  <c r="K756" i="22"/>
  <c r="I756" i="22"/>
  <c r="G756" i="22"/>
  <c r="A756" i="22"/>
  <c r="L755" i="22"/>
  <c r="K755" i="22"/>
  <c r="I755" i="22"/>
  <c r="G755" i="22"/>
  <c r="A755" i="22"/>
  <c r="L754" i="22"/>
  <c r="K754" i="22"/>
  <c r="I754" i="22"/>
  <c r="G754" i="22"/>
  <c r="A754" i="22"/>
  <c r="L753" i="22"/>
  <c r="A753" i="22"/>
  <c r="A752" i="22"/>
  <c r="A751" i="22"/>
  <c r="K750" i="22"/>
  <c r="I750" i="22"/>
  <c r="A750" i="22"/>
  <c r="K749" i="22"/>
  <c r="I749" i="22"/>
  <c r="A749" i="22"/>
  <c r="K748" i="22"/>
  <c r="I748" i="22"/>
  <c r="A748" i="22"/>
  <c r="K747" i="22"/>
  <c r="I747" i="22"/>
  <c r="A747" i="22"/>
  <c r="L746" i="22"/>
  <c r="K746" i="22"/>
  <c r="I746" i="22"/>
  <c r="G746" i="22"/>
  <c r="A746" i="22"/>
  <c r="L745" i="22"/>
  <c r="K745" i="22"/>
  <c r="I745" i="22"/>
  <c r="G745" i="22"/>
  <c r="A745" i="22"/>
  <c r="L744" i="22"/>
  <c r="A744" i="22"/>
  <c r="A743" i="22"/>
  <c r="A742" i="22"/>
  <c r="K741" i="22"/>
  <c r="I741" i="22"/>
  <c r="A741" i="22"/>
  <c r="K740" i="22"/>
  <c r="I740" i="22"/>
  <c r="A740" i="22"/>
  <c r="K739" i="22"/>
  <c r="I739" i="22"/>
  <c r="A739" i="22"/>
  <c r="K738" i="22"/>
  <c r="A738" i="22"/>
  <c r="L737" i="22"/>
  <c r="K737" i="22"/>
  <c r="I737" i="22"/>
  <c r="G737" i="22"/>
  <c r="A737" i="22"/>
  <c r="L736" i="22"/>
  <c r="K736" i="22"/>
  <c r="I736" i="22"/>
  <c r="G736" i="22"/>
  <c r="A736" i="22"/>
  <c r="L735" i="22"/>
  <c r="A735" i="22"/>
  <c r="A734" i="22"/>
  <c r="K733" i="22"/>
  <c r="I733" i="22"/>
  <c r="A733" i="22"/>
  <c r="L732" i="22"/>
  <c r="K732" i="22"/>
  <c r="I732" i="22"/>
  <c r="G732" i="22"/>
  <c r="A732" i="22"/>
  <c r="L731" i="22"/>
  <c r="K731" i="22"/>
  <c r="I731" i="22"/>
  <c r="G731" i="22"/>
  <c r="A731" i="22"/>
  <c r="L730" i="22"/>
  <c r="K730" i="22"/>
  <c r="I730" i="22"/>
  <c r="G730" i="22"/>
  <c r="A730" i="22"/>
  <c r="L729" i="22"/>
  <c r="A729" i="22"/>
  <c r="A728" i="22"/>
  <c r="K727" i="22"/>
  <c r="I727" i="22"/>
  <c r="A727" i="22"/>
  <c r="L726" i="22"/>
  <c r="K726" i="22"/>
  <c r="I726" i="22"/>
  <c r="G726" i="22"/>
  <c r="A726" i="22"/>
  <c r="L725" i="22"/>
  <c r="K725" i="22"/>
  <c r="I725" i="22"/>
  <c r="G725" i="22"/>
  <c r="A725" i="22"/>
  <c r="L724" i="22"/>
  <c r="K724" i="22"/>
  <c r="I724" i="22"/>
  <c r="G724" i="22"/>
  <c r="A724" i="22"/>
  <c r="L723" i="22"/>
  <c r="A723" i="22"/>
  <c r="A722" i="22"/>
  <c r="K721" i="22"/>
  <c r="I721" i="22"/>
  <c r="A721" i="22"/>
  <c r="L720" i="22"/>
  <c r="K720" i="22"/>
  <c r="I720" i="22"/>
  <c r="G720" i="22"/>
  <c r="A720" i="22"/>
  <c r="L719" i="22"/>
  <c r="K719" i="22"/>
  <c r="I719" i="22"/>
  <c r="G719" i="22"/>
  <c r="A719" i="22"/>
  <c r="L718" i="22"/>
  <c r="A718" i="22"/>
  <c r="A717" i="22"/>
  <c r="K716" i="22"/>
  <c r="I716" i="22"/>
  <c r="A716" i="22"/>
  <c r="L715" i="22"/>
  <c r="K715" i="22"/>
  <c r="I715" i="22"/>
  <c r="G715" i="22"/>
  <c r="A715" i="22"/>
  <c r="L714" i="22"/>
  <c r="K714" i="22"/>
  <c r="I714" i="22"/>
  <c r="G714" i="22"/>
  <c r="A714" i="22"/>
  <c r="L713" i="22"/>
  <c r="K713" i="22"/>
  <c r="I713" i="22"/>
  <c r="G713" i="22"/>
  <c r="A713" i="22"/>
  <c r="L712" i="22"/>
  <c r="A712" i="22"/>
  <c r="A711" i="22"/>
  <c r="K710" i="22"/>
  <c r="I710" i="22"/>
  <c r="A710" i="22"/>
  <c r="L709" i="22"/>
  <c r="K709" i="22"/>
  <c r="I709" i="22"/>
  <c r="G709" i="22"/>
  <c r="A709" i="22"/>
  <c r="L708" i="22"/>
  <c r="K708" i="22"/>
  <c r="I708" i="22"/>
  <c r="G708" i="22"/>
  <c r="A708" i="22"/>
  <c r="L707" i="22"/>
  <c r="A707" i="22"/>
  <c r="A706" i="22"/>
  <c r="K705" i="22"/>
  <c r="I705" i="22"/>
  <c r="A705" i="22"/>
  <c r="L704" i="22"/>
  <c r="K704" i="22"/>
  <c r="I704" i="22"/>
  <c r="G704" i="22"/>
  <c r="A704" i="22"/>
  <c r="A703" i="22"/>
  <c r="L702" i="22"/>
  <c r="A702" i="22"/>
  <c r="A701" i="22"/>
  <c r="K700" i="22"/>
  <c r="I700" i="22"/>
  <c r="A700" i="22"/>
  <c r="L699" i="22"/>
  <c r="K699" i="22"/>
  <c r="I699" i="22"/>
  <c r="G699" i="22"/>
  <c r="A699" i="22"/>
  <c r="L698" i="22"/>
  <c r="K698" i="22"/>
  <c r="I698" i="22"/>
  <c r="G698" i="22"/>
  <c r="A698" i="22"/>
  <c r="L697" i="22"/>
  <c r="A697" i="22"/>
  <c r="A696" i="22"/>
  <c r="K695" i="22"/>
  <c r="I695" i="22"/>
  <c r="A695" i="22"/>
  <c r="L694" i="22"/>
  <c r="K694" i="22"/>
  <c r="I694" i="22"/>
  <c r="G694" i="22"/>
  <c r="A694" i="22"/>
  <c r="L693" i="22"/>
  <c r="K693" i="22"/>
  <c r="I693" i="22"/>
  <c r="G693" i="22"/>
  <c r="A693" i="22"/>
  <c r="L692" i="22"/>
  <c r="A692" i="22"/>
  <c r="A691" i="22"/>
  <c r="K690" i="22"/>
  <c r="I690" i="22"/>
  <c r="A690" i="22"/>
  <c r="L689" i="22"/>
  <c r="K689" i="22"/>
  <c r="I689" i="22"/>
  <c r="G689" i="22"/>
  <c r="A689" i="22"/>
  <c r="L688" i="22"/>
  <c r="K688" i="22"/>
  <c r="I688" i="22"/>
  <c r="G688" i="22"/>
  <c r="A688" i="22"/>
  <c r="L687" i="22"/>
  <c r="A687" i="22"/>
  <c r="A686" i="22"/>
  <c r="K685" i="22"/>
  <c r="I685" i="22"/>
  <c r="A685" i="22"/>
  <c r="K684" i="22"/>
  <c r="I684" i="22"/>
  <c r="A684" i="22"/>
  <c r="K683" i="22"/>
  <c r="I683" i="22"/>
  <c r="A683" i="22"/>
  <c r="K682" i="22"/>
  <c r="I682" i="22"/>
  <c r="A682" i="22"/>
  <c r="K681" i="22"/>
  <c r="I681" i="22"/>
  <c r="A681" i="22"/>
  <c r="L680" i="22"/>
  <c r="K680" i="22"/>
  <c r="I680" i="22"/>
  <c r="G680" i="22"/>
  <c r="A680" i="22"/>
  <c r="L679" i="22"/>
  <c r="K679" i="22"/>
  <c r="I679" i="22"/>
  <c r="G679" i="22"/>
  <c r="A679" i="22"/>
  <c r="L678" i="22"/>
  <c r="A678" i="22"/>
  <c r="A677" i="22"/>
  <c r="K676" i="22"/>
  <c r="I676" i="22"/>
  <c r="A676" i="22"/>
  <c r="K675" i="22"/>
  <c r="I675" i="22"/>
  <c r="A675" i="22"/>
  <c r="K674" i="22"/>
  <c r="I674" i="22"/>
  <c r="A674" i="22"/>
  <c r="K673" i="22"/>
  <c r="I673" i="22"/>
  <c r="A673" i="22"/>
  <c r="K672" i="22"/>
  <c r="I672" i="22"/>
  <c r="A672" i="22"/>
  <c r="F672" i="22" s="1"/>
  <c r="G672" i="22" s="1"/>
  <c r="L671" i="22"/>
  <c r="K671" i="22"/>
  <c r="I671" i="22"/>
  <c r="G671" i="22"/>
  <c r="A671" i="22"/>
  <c r="L670" i="22"/>
  <c r="K670" i="22"/>
  <c r="I670" i="22"/>
  <c r="G670" i="22"/>
  <c r="A670" i="22"/>
  <c r="L669" i="22"/>
  <c r="A669" i="22"/>
  <c r="A668" i="22"/>
  <c r="K667" i="22"/>
  <c r="I667" i="22"/>
  <c r="A667" i="22"/>
  <c r="K666" i="22"/>
  <c r="I666" i="22"/>
  <c r="A666" i="22"/>
  <c r="K665" i="22"/>
  <c r="I665" i="22"/>
  <c r="A665" i="22"/>
  <c r="K664" i="22"/>
  <c r="I664" i="22"/>
  <c r="A664" i="22"/>
  <c r="K663" i="22"/>
  <c r="I663" i="22"/>
  <c r="A663" i="22"/>
  <c r="L662" i="22"/>
  <c r="K662" i="22"/>
  <c r="I662" i="22"/>
  <c r="G662" i="22"/>
  <c r="A662" i="22"/>
  <c r="L661" i="22"/>
  <c r="K661" i="22"/>
  <c r="I661" i="22"/>
  <c r="G661" i="22"/>
  <c r="A661" i="22"/>
  <c r="L660" i="22"/>
  <c r="A660" i="22"/>
  <c r="A659" i="22"/>
  <c r="K658" i="22"/>
  <c r="I658" i="22"/>
  <c r="A658" i="22"/>
  <c r="K657" i="22"/>
  <c r="I657" i="22"/>
  <c r="A657" i="22"/>
  <c r="K656" i="22"/>
  <c r="I656" i="22"/>
  <c r="A656" i="22"/>
  <c r="K655" i="22"/>
  <c r="I655" i="22"/>
  <c r="A655" i="22"/>
  <c r="K654" i="22"/>
  <c r="I654" i="22"/>
  <c r="A654" i="22"/>
  <c r="L653" i="22"/>
  <c r="K653" i="22"/>
  <c r="I653" i="22"/>
  <c r="G653" i="22"/>
  <c r="A653" i="22"/>
  <c r="L652" i="22"/>
  <c r="K652" i="22"/>
  <c r="I652" i="22"/>
  <c r="G652" i="22"/>
  <c r="A652" i="22"/>
  <c r="L651" i="22"/>
  <c r="A651" i="22"/>
  <c r="A650" i="22"/>
  <c r="K649" i="22"/>
  <c r="I649" i="22"/>
  <c r="A649" i="22"/>
  <c r="K648" i="22"/>
  <c r="I648" i="22"/>
  <c r="A648" i="22"/>
  <c r="K647" i="22"/>
  <c r="I647" i="22"/>
  <c r="A647" i="22"/>
  <c r="K646" i="22"/>
  <c r="I646" i="22"/>
  <c r="A646" i="22"/>
  <c r="K645" i="22"/>
  <c r="I645" i="22"/>
  <c r="A645" i="22"/>
  <c r="L644" i="22"/>
  <c r="K644" i="22"/>
  <c r="I644" i="22"/>
  <c r="G644" i="22"/>
  <c r="A644" i="22"/>
  <c r="L643" i="22"/>
  <c r="K643" i="22"/>
  <c r="I643" i="22"/>
  <c r="G643" i="22"/>
  <c r="A643" i="22"/>
  <c r="L642" i="22"/>
  <c r="A642" i="22"/>
  <c r="A641" i="22"/>
  <c r="K640" i="22"/>
  <c r="I640" i="22"/>
  <c r="A640" i="22"/>
  <c r="K639" i="22"/>
  <c r="I639" i="22"/>
  <c r="A639" i="22"/>
  <c r="K638" i="22"/>
  <c r="I638" i="22"/>
  <c r="A638" i="22"/>
  <c r="K637" i="22"/>
  <c r="I637" i="22"/>
  <c r="A637" i="22"/>
  <c r="K636" i="22"/>
  <c r="I636" i="22"/>
  <c r="A636" i="22"/>
  <c r="L635" i="22"/>
  <c r="K635" i="22"/>
  <c r="I635" i="22"/>
  <c r="G635" i="22"/>
  <c r="A635" i="22"/>
  <c r="L634" i="22"/>
  <c r="K634" i="22"/>
  <c r="I634" i="22"/>
  <c r="G634" i="22"/>
  <c r="A634" i="22"/>
  <c r="L633" i="22"/>
  <c r="A633" i="22"/>
  <c r="A632" i="22"/>
  <c r="K631" i="22"/>
  <c r="I631" i="22"/>
  <c r="A631" i="22"/>
  <c r="K630" i="22"/>
  <c r="I630" i="22"/>
  <c r="A630" i="22"/>
  <c r="K629" i="22"/>
  <c r="I629" i="22"/>
  <c r="A629" i="22"/>
  <c r="K628" i="22"/>
  <c r="I628" i="22"/>
  <c r="A628" i="22"/>
  <c r="K627" i="22"/>
  <c r="I627" i="22"/>
  <c r="A627" i="22"/>
  <c r="L626" i="22"/>
  <c r="K626" i="22"/>
  <c r="I626" i="22"/>
  <c r="G626" i="22"/>
  <c r="A626" i="22"/>
  <c r="L625" i="22"/>
  <c r="K625" i="22"/>
  <c r="I625" i="22"/>
  <c r="G625" i="22"/>
  <c r="A625" i="22"/>
  <c r="L624" i="22"/>
  <c r="A624" i="22"/>
  <c r="A623" i="22"/>
  <c r="K622" i="22"/>
  <c r="I622" i="22"/>
  <c r="A622" i="22"/>
  <c r="K621" i="22"/>
  <c r="I621" i="22"/>
  <c r="A621" i="22"/>
  <c r="K620" i="22"/>
  <c r="I620" i="22"/>
  <c r="A620" i="22"/>
  <c r="K619" i="22"/>
  <c r="I619" i="22"/>
  <c r="A619" i="22"/>
  <c r="K618" i="22"/>
  <c r="I618" i="22"/>
  <c r="A618" i="22"/>
  <c r="L617" i="22"/>
  <c r="K617" i="22"/>
  <c r="I617" i="22"/>
  <c r="G617" i="22"/>
  <c r="A617" i="22"/>
  <c r="L616" i="22"/>
  <c r="K616" i="22"/>
  <c r="I616" i="22"/>
  <c r="G616" i="22"/>
  <c r="A616" i="22"/>
  <c r="L615" i="22"/>
  <c r="A615" i="22"/>
  <c r="A614" i="22"/>
  <c r="K613" i="22"/>
  <c r="I613" i="22"/>
  <c r="A613" i="22"/>
  <c r="K612" i="22"/>
  <c r="I612" i="22"/>
  <c r="A612" i="22"/>
  <c r="K611" i="22"/>
  <c r="I611" i="22"/>
  <c r="A611" i="22"/>
  <c r="K610" i="22"/>
  <c r="I610" i="22"/>
  <c r="A610" i="22"/>
  <c r="K609" i="22"/>
  <c r="I609" i="22"/>
  <c r="A609" i="22"/>
  <c r="L608" i="22"/>
  <c r="K608" i="22"/>
  <c r="I608" i="22"/>
  <c r="G608" i="22"/>
  <c r="A608" i="22"/>
  <c r="L607" i="22"/>
  <c r="K607" i="22"/>
  <c r="I607" i="22"/>
  <c r="G607" i="22"/>
  <c r="A607" i="22"/>
  <c r="L606" i="22"/>
  <c r="A606" i="22"/>
  <c r="A605" i="22"/>
  <c r="K604" i="22"/>
  <c r="I604" i="22"/>
  <c r="A604" i="22"/>
  <c r="K603" i="22"/>
  <c r="I603" i="22"/>
  <c r="A603" i="22"/>
  <c r="K602" i="22"/>
  <c r="I602" i="22"/>
  <c r="A602" i="22"/>
  <c r="K601" i="22"/>
  <c r="I601" i="22"/>
  <c r="A601" i="22"/>
  <c r="K600" i="22"/>
  <c r="I600" i="22"/>
  <c r="A600" i="22"/>
  <c r="L599" i="22"/>
  <c r="K599" i="22"/>
  <c r="I599" i="22"/>
  <c r="G599" i="22"/>
  <c r="A599" i="22"/>
  <c r="L598" i="22"/>
  <c r="K598" i="22"/>
  <c r="I598" i="22"/>
  <c r="G598" i="22"/>
  <c r="A598" i="22"/>
  <c r="L597" i="22"/>
  <c r="A597" i="22"/>
  <c r="A596" i="22"/>
  <c r="K595" i="22"/>
  <c r="I595" i="22"/>
  <c r="A595" i="22"/>
  <c r="K594" i="22"/>
  <c r="I594" i="22"/>
  <c r="A594" i="22"/>
  <c r="K593" i="22"/>
  <c r="I593" i="22"/>
  <c r="A593" i="22"/>
  <c r="K592" i="22"/>
  <c r="I592" i="22"/>
  <c r="A592" i="22"/>
  <c r="K591" i="22"/>
  <c r="I591" i="22"/>
  <c r="A591" i="22"/>
  <c r="L590" i="22"/>
  <c r="K590" i="22"/>
  <c r="I590" i="22"/>
  <c r="G590" i="22"/>
  <c r="A590" i="22"/>
  <c r="L589" i="22"/>
  <c r="K589" i="22"/>
  <c r="I589" i="22"/>
  <c r="G589" i="22"/>
  <c r="A589" i="22"/>
  <c r="L588" i="22"/>
  <c r="A588" i="22"/>
  <c r="H587" i="22"/>
  <c r="E587" i="22"/>
  <c r="G587" i="22" s="1"/>
  <c r="A587" i="22"/>
  <c r="A586" i="22"/>
  <c r="K585" i="22"/>
  <c r="I585" i="22"/>
  <c r="A585" i="22"/>
  <c r="L584" i="22"/>
  <c r="K584" i="22"/>
  <c r="I584" i="22"/>
  <c r="G584" i="22"/>
  <c r="A584" i="22"/>
  <c r="L583" i="22"/>
  <c r="K583" i="22"/>
  <c r="I583" i="22"/>
  <c r="G583" i="22"/>
  <c r="A583" i="22"/>
  <c r="L582" i="22"/>
  <c r="A582" i="22"/>
  <c r="A581" i="22"/>
  <c r="A580" i="22"/>
  <c r="E579" i="22"/>
  <c r="I579" i="22" s="1"/>
  <c r="A579" i="22"/>
  <c r="L578" i="22"/>
  <c r="K578" i="22"/>
  <c r="I578" i="22"/>
  <c r="G578" i="22"/>
  <c r="A578" i="22"/>
  <c r="L577" i="22"/>
  <c r="K577" i="22"/>
  <c r="I577" i="22"/>
  <c r="G577" i="22"/>
  <c r="A577" i="22"/>
  <c r="L576" i="22"/>
  <c r="A576" i="22"/>
  <c r="A575" i="22"/>
  <c r="L574" i="22"/>
  <c r="K574" i="22"/>
  <c r="I574" i="22"/>
  <c r="G574" i="22"/>
  <c r="A574" i="22"/>
  <c r="L573" i="22"/>
  <c r="K573" i="22"/>
  <c r="I573" i="22"/>
  <c r="G573" i="22"/>
  <c r="A573" i="22"/>
  <c r="L572" i="22"/>
  <c r="A572" i="22"/>
  <c r="A571" i="22"/>
  <c r="L570" i="22"/>
  <c r="K570" i="22"/>
  <c r="I570" i="22"/>
  <c r="G570" i="22"/>
  <c r="A570" i="22"/>
  <c r="L569" i="22"/>
  <c r="K569" i="22"/>
  <c r="I569" i="22"/>
  <c r="G569" i="22"/>
  <c r="A569" i="22"/>
  <c r="L568" i="22"/>
  <c r="A568" i="22"/>
  <c r="A567" i="22"/>
  <c r="K566" i="22"/>
  <c r="I566" i="22"/>
  <c r="F566" i="22"/>
  <c r="L566" i="22" s="1"/>
  <c r="A566" i="22"/>
  <c r="L565" i="22"/>
  <c r="K565" i="22"/>
  <c r="I565" i="22"/>
  <c r="G565" i="22"/>
  <c r="A565" i="22"/>
  <c r="L564" i="22"/>
  <c r="K564" i="22"/>
  <c r="I564" i="22"/>
  <c r="G564" i="22"/>
  <c r="A564" i="22"/>
  <c r="L563" i="22"/>
  <c r="A563" i="22"/>
  <c r="A562" i="22"/>
  <c r="K561" i="22"/>
  <c r="I561" i="22"/>
  <c r="F561" i="22"/>
  <c r="A561" i="22"/>
  <c r="L560" i="22"/>
  <c r="K560" i="22"/>
  <c r="I560" i="22"/>
  <c r="G560" i="22"/>
  <c r="A560" i="22"/>
  <c r="L559" i="22"/>
  <c r="K559" i="22"/>
  <c r="I559" i="22"/>
  <c r="G559" i="22"/>
  <c r="A559" i="22"/>
  <c r="L558" i="22"/>
  <c r="A558" i="22"/>
  <c r="A557" i="22"/>
  <c r="L556" i="22"/>
  <c r="K556" i="22"/>
  <c r="I556" i="22"/>
  <c r="G556" i="22"/>
  <c r="A556" i="22"/>
  <c r="L555" i="22"/>
  <c r="K555" i="22"/>
  <c r="I555" i="22"/>
  <c r="G555" i="22"/>
  <c r="A555" i="22"/>
  <c r="L554" i="22"/>
  <c r="A554" i="22"/>
  <c r="A553" i="22"/>
  <c r="L552" i="22"/>
  <c r="K552" i="22"/>
  <c r="I552" i="22"/>
  <c r="G552" i="22"/>
  <c r="A552" i="22"/>
  <c r="L551" i="22"/>
  <c r="K551" i="22"/>
  <c r="I551" i="22"/>
  <c r="G551" i="22"/>
  <c r="A551" i="22"/>
  <c r="L550" i="22"/>
  <c r="A550" i="22"/>
  <c r="E549" i="22"/>
  <c r="K549" i="22" s="1"/>
  <c r="A549" i="22"/>
  <c r="K548" i="22"/>
  <c r="I548" i="22"/>
  <c r="A548" i="22"/>
  <c r="L547" i="22"/>
  <c r="K547" i="22"/>
  <c r="I547" i="22"/>
  <c r="G547" i="22"/>
  <c r="A547" i="22"/>
  <c r="L546" i="22"/>
  <c r="K546" i="22"/>
  <c r="I546" i="22"/>
  <c r="G546" i="22"/>
  <c r="A546" i="22"/>
  <c r="L545" i="22"/>
  <c r="A545" i="22"/>
  <c r="E544" i="22"/>
  <c r="A544" i="22"/>
  <c r="K543" i="22"/>
  <c r="I543" i="22"/>
  <c r="A543" i="22"/>
  <c r="F543" i="22" s="1"/>
  <c r="G543" i="22" s="1"/>
  <c r="L542" i="22"/>
  <c r="K542" i="22"/>
  <c r="I542" i="22"/>
  <c r="G542" i="22"/>
  <c r="A542" i="22"/>
  <c r="L541" i="22"/>
  <c r="K541" i="22"/>
  <c r="I541" i="22"/>
  <c r="G541" i="22"/>
  <c r="A541" i="22"/>
  <c r="L540" i="22"/>
  <c r="A540" i="22"/>
  <c r="E539" i="22"/>
  <c r="A539" i="22"/>
  <c r="K538" i="22"/>
  <c r="I538" i="22"/>
  <c r="A538" i="22"/>
  <c r="L537" i="22"/>
  <c r="K537" i="22"/>
  <c r="I537" i="22"/>
  <c r="G537" i="22"/>
  <c r="A537" i="22"/>
  <c r="L536" i="22"/>
  <c r="K536" i="22"/>
  <c r="I536" i="22"/>
  <c r="G536" i="22"/>
  <c r="A536" i="22"/>
  <c r="L535" i="22"/>
  <c r="A535" i="22"/>
  <c r="A534" i="22"/>
  <c r="K533" i="22"/>
  <c r="I533" i="22"/>
  <c r="A533" i="22"/>
  <c r="L532" i="22"/>
  <c r="K532" i="22"/>
  <c r="I532" i="22"/>
  <c r="G532" i="22"/>
  <c r="A532" i="22"/>
  <c r="L531" i="22"/>
  <c r="K531" i="22"/>
  <c r="I531" i="22"/>
  <c r="G531" i="22"/>
  <c r="A531" i="22"/>
  <c r="L530" i="22"/>
  <c r="A530" i="22"/>
  <c r="A529" i="22"/>
  <c r="K528" i="22"/>
  <c r="I528" i="22"/>
  <c r="A528" i="22"/>
  <c r="L527" i="22"/>
  <c r="K527" i="22"/>
  <c r="I527" i="22"/>
  <c r="G527" i="22"/>
  <c r="A527" i="22"/>
  <c r="L526" i="22"/>
  <c r="K526" i="22"/>
  <c r="I526" i="22"/>
  <c r="G526" i="22"/>
  <c r="A526" i="22"/>
  <c r="L525" i="22"/>
  <c r="A525" i="22"/>
  <c r="A524" i="22"/>
  <c r="K523" i="22"/>
  <c r="I523" i="22"/>
  <c r="A523" i="22"/>
  <c r="L522" i="22"/>
  <c r="K522" i="22"/>
  <c r="I522" i="22"/>
  <c r="G522" i="22"/>
  <c r="A522" i="22"/>
  <c r="L521" i="22"/>
  <c r="K521" i="22"/>
  <c r="I521" i="22"/>
  <c r="G521" i="22"/>
  <c r="A521" i="22"/>
  <c r="L520" i="22"/>
  <c r="A520" i="22"/>
  <c r="A519" i="22"/>
  <c r="K518" i="22"/>
  <c r="I518" i="22"/>
  <c r="A518" i="22"/>
  <c r="L517" i="22"/>
  <c r="K517" i="22"/>
  <c r="I517" i="22"/>
  <c r="G517" i="22"/>
  <c r="A517" i="22"/>
  <c r="A516" i="22"/>
  <c r="L515" i="22"/>
  <c r="A515" i="22"/>
  <c r="A514" i="22"/>
  <c r="K513" i="22"/>
  <c r="I513" i="22"/>
  <c r="A513" i="22"/>
  <c r="L512" i="22"/>
  <c r="K512" i="22"/>
  <c r="I512" i="22"/>
  <c r="G512" i="22"/>
  <c r="A512" i="22"/>
  <c r="L511" i="22"/>
  <c r="K511" i="22"/>
  <c r="I511" i="22"/>
  <c r="G511" i="22"/>
  <c r="A511" i="22"/>
  <c r="L510" i="22"/>
  <c r="A510" i="22"/>
  <c r="A509" i="22"/>
  <c r="K508" i="22"/>
  <c r="I508" i="22"/>
  <c r="A508" i="22"/>
  <c r="L507" i="22"/>
  <c r="K507" i="22"/>
  <c r="I507" i="22"/>
  <c r="G507" i="22"/>
  <c r="A507" i="22"/>
  <c r="L506" i="22"/>
  <c r="K506" i="22"/>
  <c r="I506" i="22"/>
  <c r="G506" i="22"/>
  <c r="A506" i="22"/>
  <c r="L505" i="22"/>
  <c r="A505" i="22"/>
  <c r="A504" i="22"/>
  <c r="K503" i="22"/>
  <c r="I503" i="22"/>
  <c r="A503" i="22"/>
  <c r="L502" i="22"/>
  <c r="K502" i="22"/>
  <c r="I502" i="22"/>
  <c r="G502" i="22"/>
  <c r="A502" i="22"/>
  <c r="L501" i="22"/>
  <c r="K501" i="22"/>
  <c r="I501" i="22"/>
  <c r="G501" i="22"/>
  <c r="A501" i="22"/>
  <c r="L500" i="22"/>
  <c r="A500" i="22"/>
  <c r="A499" i="22"/>
  <c r="K498" i="22"/>
  <c r="I498" i="22"/>
  <c r="A498" i="22"/>
  <c r="L497" i="22"/>
  <c r="K497" i="22"/>
  <c r="I497" i="22"/>
  <c r="G497" i="22"/>
  <c r="A497" i="22"/>
  <c r="L496" i="22"/>
  <c r="K496" i="22"/>
  <c r="I496" i="22"/>
  <c r="G496" i="22"/>
  <c r="A496" i="22"/>
  <c r="L495" i="22"/>
  <c r="A495" i="22"/>
  <c r="A494" i="22"/>
  <c r="K493" i="22"/>
  <c r="I493" i="22"/>
  <c r="A493" i="22"/>
  <c r="L492" i="22"/>
  <c r="K492" i="22"/>
  <c r="I492" i="22"/>
  <c r="G492" i="22"/>
  <c r="A492" i="22"/>
  <c r="L491" i="22"/>
  <c r="K491" i="22"/>
  <c r="I491" i="22"/>
  <c r="G491" i="22"/>
  <c r="A491" i="22"/>
  <c r="L490" i="22"/>
  <c r="A490" i="22"/>
  <c r="A489" i="22"/>
  <c r="K488" i="22"/>
  <c r="I488" i="22"/>
  <c r="A488" i="22"/>
  <c r="L487" i="22"/>
  <c r="K487" i="22"/>
  <c r="I487" i="22"/>
  <c r="G487" i="22"/>
  <c r="A487" i="22"/>
  <c r="L486" i="22"/>
  <c r="K486" i="22"/>
  <c r="I486" i="22"/>
  <c r="G486" i="22"/>
  <c r="A486" i="22"/>
  <c r="L485" i="22"/>
  <c r="A485" i="22"/>
  <c r="A484" i="22"/>
  <c r="K483" i="22"/>
  <c r="I483" i="22"/>
  <c r="A483" i="22"/>
  <c r="L482" i="22"/>
  <c r="K482" i="22"/>
  <c r="I482" i="22"/>
  <c r="G482" i="22"/>
  <c r="A482" i="22"/>
  <c r="L481" i="22"/>
  <c r="K481" i="22"/>
  <c r="I481" i="22"/>
  <c r="G481" i="22"/>
  <c r="A481" i="22"/>
  <c r="L480" i="22"/>
  <c r="A480" i="22"/>
  <c r="A479" i="22"/>
  <c r="K478" i="22"/>
  <c r="I478" i="22"/>
  <c r="A478" i="22"/>
  <c r="L477" i="22"/>
  <c r="K477" i="22"/>
  <c r="I477" i="22"/>
  <c r="G477" i="22"/>
  <c r="A477" i="22"/>
  <c r="A476" i="22"/>
  <c r="L475" i="22"/>
  <c r="A475" i="22"/>
  <c r="A474" i="22"/>
  <c r="E473" i="22"/>
  <c r="K473" i="22" s="1"/>
  <c r="A473" i="22"/>
  <c r="L472" i="22"/>
  <c r="K472" i="22"/>
  <c r="I472" i="22"/>
  <c r="G472" i="22"/>
  <c r="A472" i="22"/>
  <c r="L471" i="22"/>
  <c r="K471" i="22"/>
  <c r="I471" i="22"/>
  <c r="G471" i="22"/>
  <c r="A471" i="22"/>
  <c r="L470" i="22"/>
  <c r="A470" i="22"/>
  <c r="A469" i="22"/>
  <c r="K468" i="22"/>
  <c r="I468" i="22"/>
  <c r="A468" i="22"/>
  <c r="L467" i="22"/>
  <c r="K467" i="22"/>
  <c r="I467" i="22"/>
  <c r="G467" i="22"/>
  <c r="A467" i="22"/>
  <c r="L466" i="22"/>
  <c r="K466" i="22"/>
  <c r="I466" i="22"/>
  <c r="G466" i="22"/>
  <c r="A466" i="22"/>
  <c r="L465" i="22"/>
  <c r="A465" i="22"/>
  <c r="A464" i="22"/>
  <c r="K463" i="22"/>
  <c r="I463" i="22"/>
  <c r="A463" i="22"/>
  <c r="L462" i="22"/>
  <c r="K462" i="22"/>
  <c r="I462" i="22"/>
  <c r="G462" i="22"/>
  <c r="A462" i="22"/>
  <c r="A461" i="22"/>
  <c r="L460" i="22"/>
  <c r="A460" i="22"/>
  <c r="A459" i="22"/>
  <c r="K458" i="22"/>
  <c r="I458" i="22"/>
  <c r="A458" i="22"/>
  <c r="L457" i="22"/>
  <c r="K457" i="22"/>
  <c r="I457" i="22"/>
  <c r="G457" i="22"/>
  <c r="A457" i="22"/>
  <c r="L456" i="22"/>
  <c r="K456" i="22"/>
  <c r="I456" i="22"/>
  <c r="G456" i="22"/>
  <c r="M456" i="22" s="1"/>
  <c r="A456" i="22"/>
  <c r="L455" i="22"/>
  <c r="A455" i="22"/>
  <c r="A454" i="22"/>
  <c r="K453" i="22"/>
  <c r="I453" i="22"/>
  <c r="A453" i="22"/>
  <c r="L452" i="22"/>
  <c r="K452" i="22"/>
  <c r="I452" i="22"/>
  <c r="G452" i="22"/>
  <c r="A452" i="22"/>
  <c r="L451" i="22"/>
  <c r="K451" i="22"/>
  <c r="I451" i="22"/>
  <c r="G451" i="22"/>
  <c r="A451" i="22"/>
  <c r="L450" i="22"/>
  <c r="A450" i="22"/>
  <c r="A449" i="22"/>
  <c r="K448" i="22"/>
  <c r="I448" i="22"/>
  <c r="A448" i="22"/>
  <c r="L447" i="22"/>
  <c r="K447" i="22"/>
  <c r="I447" i="22"/>
  <c r="G447" i="22"/>
  <c r="A447" i="22"/>
  <c r="L446" i="22"/>
  <c r="K446" i="22"/>
  <c r="I446" i="22"/>
  <c r="G446" i="22"/>
  <c r="M446" i="22" s="1"/>
  <c r="A446" i="22"/>
  <c r="L445" i="22"/>
  <c r="A445" i="22"/>
  <c r="A444" i="22"/>
  <c r="K443" i="22"/>
  <c r="I443" i="22"/>
  <c r="A443" i="22"/>
  <c r="L442" i="22"/>
  <c r="K442" i="22"/>
  <c r="I442" i="22"/>
  <c r="G442" i="22"/>
  <c r="A442" i="22"/>
  <c r="L441" i="22"/>
  <c r="K441" i="22"/>
  <c r="I441" i="22"/>
  <c r="G441" i="22"/>
  <c r="A441" i="22"/>
  <c r="L440" i="22"/>
  <c r="A440" i="22"/>
  <c r="A439" i="22"/>
  <c r="K438" i="22"/>
  <c r="I438" i="22"/>
  <c r="A438" i="22"/>
  <c r="L437" i="22"/>
  <c r="K437" i="22"/>
  <c r="I437" i="22"/>
  <c r="G437" i="22"/>
  <c r="A437" i="22"/>
  <c r="L436" i="22"/>
  <c r="K436" i="22"/>
  <c r="I436" i="22"/>
  <c r="G436" i="22"/>
  <c r="M436" i="22" s="1"/>
  <c r="A436" i="22"/>
  <c r="L435" i="22"/>
  <c r="A435" i="22"/>
  <c r="A434" i="22"/>
  <c r="K433" i="22"/>
  <c r="I433" i="22"/>
  <c r="A433" i="22"/>
  <c r="L432" i="22"/>
  <c r="K432" i="22"/>
  <c r="I432" i="22"/>
  <c r="G432" i="22"/>
  <c r="A432" i="22"/>
  <c r="L431" i="22"/>
  <c r="K431" i="22"/>
  <c r="I431" i="22"/>
  <c r="G431" i="22"/>
  <c r="A431" i="22"/>
  <c r="L430" i="22"/>
  <c r="A430" i="22"/>
  <c r="A429" i="22"/>
  <c r="K428" i="22"/>
  <c r="I428" i="22"/>
  <c r="A428" i="22"/>
  <c r="L427" i="22"/>
  <c r="K427" i="22"/>
  <c r="I427" i="22"/>
  <c r="G427" i="22"/>
  <c r="A427" i="22"/>
  <c r="L426" i="22"/>
  <c r="K426" i="22"/>
  <c r="I426" i="22"/>
  <c r="G426" i="22"/>
  <c r="A426" i="22"/>
  <c r="L425" i="22"/>
  <c r="A425" i="22"/>
  <c r="H424" i="22"/>
  <c r="L424" i="22" s="1"/>
  <c r="A424" i="22"/>
  <c r="K423" i="22"/>
  <c r="I423" i="22"/>
  <c r="A423" i="22"/>
  <c r="F423" i="22" s="1"/>
  <c r="L423" i="22" s="1"/>
  <c r="L422" i="22"/>
  <c r="K422" i="22"/>
  <c r="I422" i="22"/>
  <c r="G422" i="22"/>
  <c r="A422" i="22"/>
  <c r="L421" i="22"/>
  <c r="K421" i="22"/>
  <c r="I421" i="22"/>
  <c r="G421" i="22"/>
  <c r="A421" i="22"/>
  <c r="L420" i="22"/>
  <c r="A420" i="22"/>
  <c r="A419" i="22"/>
  <c r="K418" i="22"/>
  <c r="I418" i="22"/>
  <c r="A418" i="22"/>
  <c r="L417" i="22"/>
  <c r="K417" i="22"/>
  <c r="I417" i="22"/>
  <c r="G417" i="22"/>
  <c r="M417" i="22" s="1"/>
  <c r="A417" i="22"/>
  <c r="L416" i="22"/>
  <c r="K416" i="22"/>
  <c r="I416" i="22"/>
  <c r="G416" i="22"/>
  <c r="A416" i="22"/>
  <c r="L415" i="22"/>
  <c r="A415" i="22"/>
  <c r="A414" i="22"/>
  <c r="K413" i="22"/>
  <c r="I413" i="22"/>
  <c r="A413" i="22"/>
  <c r="L412" i="22"/>
  <c r="K412" i="22"/>
  <c r="I412" i="22"/>
  <c r="G412" i="22"/>
  <c r="A412" i="22"/>
  <c r="A411" i="22"/>
  <c r="L410" i="22"/>
  <c r="A410" i="22"/>
  <c r="A409" i="22"/>
  <c r="K408" i="22"/>
  <c r="I408" i="22"/>
  <c r="A408" i="22"/>
  <c r="L407" i="22"/>
  <c r="K407" i="22"/>
  <c r="I407" i="22"/>
  <c r="G407" i="22"/>
  <c r="A407" i="22"/>
  <c r="L406" i="22"/>
  <c r="K406" i="22"/>
  <c r="I406" i="22"/>
  <c r="G406" i="22"/>
  <c r="A406" i="22"/>
  <c r="L405" i="22"/>
  <c r="A405" i="22"/>
  <c r="A404" i="22"/>
  <c r="K403" i="22"/>
  <c r="I403" i="22"/>
  <c r="A403" i="22"/>
  <c r="L402" i="22"/>
  <c r="K402" i="22"/>
  <c r="I402" i="22"/>
  <c r="G402" i="22"/>
  <c r="A402" i="22"/>
  <c r="L401" i="22"/>
  <c r="K401" i="22"/>
  <c r="I401" i="22"/>
  <c r="G401" i="22"/>
  <c r="A401" i="22"/>
  <c r="L400" i="22"/>
  <c r="A400" i="22"/>
  <c r="A399" i="22"/>
  <c r="K398" i="22"/>
  <c r="I398" i="22"/>
  <c r="A398" i="22"/>
  <c r="L397" i="22"/>
  <c r="K397" i="22"/>
  <c r="I397" i="22"/>
  <c r="G397" i="22"/>
  <c r="A397" i="22"/>
  <c r="L396" i="22"/>
  <c r="K396" i="22"/>
  <c r="I396" i="22"/>
  <c r="G396" i="22"/>
  <c r="A396" i="22"/>
  <c r="L395" i="22"/>
  <c r="A395" i="22"/>
  <c r="A394" i="22"/>
  <c r="K393" i="22"/>
  <c r="I393" i="22"/>
  <c r="A393" i="22"/>
  <c r="L392" i="22"/>
  <c r="K392" i="22"/>
  <c r="I392" i="22"/>
  <c r="G392" i="22"/>
  <c r="M392" i="22" s="1"/>
  <c r="A392" i="22"/>
  <c r="L391" i="22"/>
  <c r="K391" i="22"/>
  <c r="I391" i="22"/>
  <c r="G391" i="22"/>
  <c r="A391" i="22"/>
  <c r="L390" i="22"/>
  <c r="A390" i="22"/>
  <c r="A389" i="22"/>
  <c r="K388" i="22"/>
  <c r="I388" i="22"/>
  <c r="A388" i="22"/>
  <c r="L387" i="22"/>
  <c r="K387" i="22"/>
  <c r="I387" i="22"/>
  <c r="G387" i="22"/>
  <c r="A387" i="22"/>
  <c r="L386" i="22"/>
  <c r="K386" i="22"/>
  <c r="I386" i="22"/>
  <c r="G386" i="22"/>
  <c r="A386" i="22"/>
  <c r="L385" i="22"/>
  <c r="A385" i="22"/>
  <c r="A384" i="22"/>
  <c r="K383" i="22"/>
  <c r="I383" i="22"/>
  <c r="A383" i="22"/>
  <c r="L382" i="22"/>
  <c r="K382" i="22"/>
  <c r="I382" i="22"/>
  <c r="G382" i="22"/>
  <c r="M382" i="22" s="1"/>
  <c r="A382" i="22"/>
  <c r="A381" i="22"/>
  <c r="L380" i="22"/>
  <c r="A380" i="22"/>
  <c r="A379" i="22"/>
  <c r="K378" i="22"/>
  <c r="I378" i="22"/>
  <c r="A378" i="22"/>
  <c r="L377" i="22"/>
  <c r="K377" i="22"/>
  <c r="I377" i="22"/>
  <c r="G377" i="22"/>
  <c r="A377" i="22"/>
  <c r="L376" i="22"/>
  <c r="K376" i="22"/>
  <c r="I376" i="22"/>
  <c r="G376" i="22"/>
  <c r="A376" i="22"/>
  <c r="L375" i="22"/>
  <c r="A375" i="22"/>
  <c r="A374" i="22"/>
  <c r="K373" i="22"/>
  <c r="I373" i="22"/>
  <c r="A373" i="22"/>
  <c r="L372" i="22"/>
  <c r="K372" i="22"/>
  <c r="I372" i="22"/>
  <c r="G372" i="22"/>
  <c r="A372" i="22"/>
  <c r="L371" i="22"/>
  <c r="K371" i="22"/>
  <c r="I371" i="22"/>
  <c r="G371" i="22"/>
  <c r="A371" i="22"/>
  <c r="L370" i="22"/>
  <c r="A370" i="22"/>
  <c r="A369" i="22"/>
  <c r="K368" i="22"/>
  <c r="I368" i="22"/>
  <c r="A368" i="22"/>
  <c r="L367" i="22"/>
  <c r="K367" i="22"/>
  <c r="I367" i="22"/>
  <c r="G367" i="22"/>
  <c r="A367" i="22"/>
  <c r="L366" i="22"/>
  <c r="K366" i="22"/>
  <c r="I366" i="22"/>
  <c r="G366" i="22"/>
  <c r="A366" i="22"/>
  <c r="L365" i="22"/>
  <c r="A365" i="22"/>
  <c r="A364" i="22"/>
  <c r="K363" i="22"/>
  <c r="I363" i="22"/>
  <c r="A363" i="22"/>
  <c r="L362" i="22"/>
  <c r="K362" i="22"/>
  <c r="I362" i="22"/>
  <c r="G362" i="22"/>
  <c r="A362" i="22"/>
  <c r="L361" i="22"/>
  <c r="K361" i="22"/>
  <c r="I361" i="22"/>
  <c r="G361" i="22"/>
  <c r="A361" i="22"/>
  <c r="L360" i="22"/>
  <c r="A360" i="22"/>
  <c r="A359" i="22"/>
  <c r="K358" i="22"/>
  <c r="I358" i="22"/>
  <c r="A358" i="22"/>
  <c r="L357" i="22"/>
  <c r="K357" i="22"/>
  <c r="I357" i="22"/>
  <c r="G357" i="22"/>
  <c r="A357" i="22"/>
  <c r="L356" i="22"/>
  <c r="K356" i="22"/>
  <c r="I356" i="22"/>
  <c r="G356" i="22"/>
  <c r="A356" i="22"/>
  <c r="L355" i="22"/>
  <c r="A355" i="22"/>
  <c r="A354" i="22"/>
  <c r="K353" i="22"/>
  <c r="I353" i="22"/>
  <c r="A353" i="22"/>
  <c r="L352" i="22"/>
  <c r="K352" i="22"/>
  <c r="I352" i="22"/>
  <c r="G352" i="22"/>
  <c r="A352" i="22"/>
  <c r="L351" i="22"/>
  <c r="K351" i="22"/>
  <c r="I351" i="22"/>
  <c r="G351" i="22"/>
  <c r="A351" i="22"/>
  <c r="L350" i="22"/>
  <c r="A350" i="22"/>
  <c r="A349" i="22"/>
  <c r="K348" i="22"/>
  <c r="I348" i="22"/>
  <c r="A348" i="22"/>
  <c r="L347" i="22"/>
  <c r="K347" i="22"/>
  <c r="I347" i="22"/>
  <c r="G347" i="22"/>
  <c r="A347" i="22"/>
  <c r="L346" i="22"/>
  <c r="K346" i="22"/>
  <c r="I346" i="22"/>
  <c r="G346" i="22"/>
  <c r="A346" i="22"/>
  <c r="L345" i="22"/>
  <c r="A345" i="22"/>
  <c r="A344" i="22"/>
  <c r="K343" i="22"/>
  <c r="I343" i="22"/>
  <c r="A343" i="22"/>
  <c r="L342" i="22"/>
  <c r="K342" i="22"/>
  <c r="I342" i="22"/>
  <c r="G342" i="22"/>
  <c r="A342" i="22"/>
  <c r="L341" i="22"/>
  <c r="K341" i="22"/>
  <c r="I341" i="22"/>
  <c r="G341" i="22"/>
  <c r="A341" i="22"/>
  <c r="L340" i="22"/>
  <c r="A340" i="22"/>
  <c r="A339" i="22"/>
  <c r="K338" i="22"/>
  <c r="I338" i="22"/>
  <c r="A338" i="22"/>
  <c r="L337" i="22"/>
  <c r="K337" i="22"/>
  <c r="I337" i="22"/>
  <c r="G337" i="22"/>
  <c r="A337" i="22"/>
  <c r="A336" i="22"/>
  <c r="L335" i="22"/>
  <c r="A335" i="22"/>
  <c r="A334" i="22"/>
  <c r="K333" i="22"/>
  <c r="I333" i="22"/>
  <c r="A333" i="22"/>
  <c r="F333" i="22" s="1"/>
  <c r="G333" i="22" s="1"/>
  <c r="M333" i="22" s="1"/>
  <c r="L332" i="22"/>
  <c r="K332" i="22"/>
  <c r="I332" i="22"/>
  <c r="G332" i="22"/>
  <c r="A332" i="22"/>
  <c r="A331" i="22"/>
  <c r="L330" i="22"/>
  <c r="A330" i="22"/>
  <c r="A329" i="22"/>
  <c r="K328" i="22"/>
  <c r="I328" i="22"/>
  <c r="A328" i="22"/>
  <c r="L327" i="22"/>
  <c r="K327" i="22"/>
  <c r="I327" i="22"/>
  <c r="G327" i="22"/>
  <c r="M327" i="22" s="1"/>
  <c r="A327" i="22"/>
  <c r="L326" i="22"/>
  <c r="K326" i="22"/>
  <c r="I326" i="22"/>
  <c r="G326" i="22"/>
  <c r="A326" i="22"/>
  <c r="L325" i="22"/>
  <c r="A325" i="22"/>
  <c r="A324" i="22"/>
  <c r="K323" i="22"/>
  <c r="I323" i="22"/>
  <c r="A323" i="22"/>
  <c r="L322" i="22"/>
  <c r="K322" i="22"/>
  <c r="I322" i="22"/>
  <c r="G322" i="22"/>
  <c r="A322" i="22"/>
  <c r="L321" i="22"/>
  <c r="K321" i="22"/>
  <c r="I321" i="22"/>
  <c r="G321" i="22"/>
  <c r="A321" i="22"/>
  <c r="L320" i="22"/>
  <c r="A320" i="22"/>
  <c r="A319" i="22"/>
  <c r="K318" i="22"/>
  <c r="I318" i="22"/>
  <c r="A318" i="22"/>
  <c r="L317" i="22"/>
  <c r="K317" i="22"/>
  <c r="I317" i="22"/>
  <c r="G317" i="22"/>
  <c r="M317" i="22" s="1"/>
  <c r="A317" i="22"/>
  <c r="L316" i="22"/>
  <c r="K316" i="22"/>
  <c r="I316" i="22"/>
  <c r="G316" i="22"/>
  <c r="A316" i="22"/>
  <c r="L315" i="22"/>
  <c r="A315" i="22"/>
  <c r="A314" i="22"/>
  <c r="K313" i="22"/>
  <c r="I313" i="22"/>
  <c r="A313" i="22"/>
  <c r="L312" i="22"/>
  <c r="K312" i="22"/>
  <c r="I312" i="22"/>
  <c r="G312" i="22"/>
  <c r="A312" i="22"/>
  <c r="L311" i="22"/>
  <c r="K311" i="22"/>
  <c r="I311" i="22"/>
  <c r="G311" i="22"/>
  <c r="A311" i="22"/>
  <c r="L310" i="22"/>
  <c r="A310" i="22"/>
  <c r="A309" i="22"/>
  <c r="K308" i="22"/>
  <c r="I308" i="22"/>
  <c r="A308" i="22"/>
  <c r="L307" i="22"/>
  <c r="K307" i="22"/>
  <c r="I307" i="22"/>
  <c r="G307" i="22"/>
  <c r="M307" i="22" s="1"/>
  <c r="A307" i="22"/>
  <c r="L306" i="22"/>
  <c r="K306" i="22"/>
  <c r="I306" i="22"/>
  <c r="G306" i="22"/>
  <c r="A306" i="22"/>
  <c r="L305" i="22"/>
  <c r="A305" i="22"/>
  <c r="H304" i="22"/>
  <c r="L304" i="22" s="1"/>
  <c r="A304" i="22"/>
  <c r="K303" i="22"/>
  <c r="I303" i="22"/>
  <c r="A303" i="22"/>
  <c r="F303" i="22" s="1"/>
  <c r="L302" i="22"/>
  <c r="K302" i="22"/>
  <c r="I302" i="22"/>
  <c r="G302" i="22"/>
  <c r="A302" i="22"/>
  <c r="L301" i="22"/>
  <c r="K301" i="22"/>
  <c r="I301" i="22"/>
  <c r="G301" i="22"/>
  <c r="A301" i="22"/>
  <c r="L300" i="22"/>
  <c r="A300" i="22"/>
  <c r="A299" i="22"/>
  <c r="K298" i="22"/>
  <c r="I298" i="22"/>
  <c r="A298" i="22"/>
  <c r="L297" i="22"/>
  <c r="K297" i="22"/>
  <c r="I297" i="22"/>
  <c r="G297" i="22"/>
  <c r="A297" i="22"/>
  <c r="L296" i="22"/>
  <c r="K296" i="22"/>
  <c r="I296" i="22"/>
  <c r="G296" i="22"/>
  <c r="A296" i="22"/>
  <c r="L295" i="22"/>
  <c r="A295" i="22"/>
  <c r="A294" i="22"/>
  <c r="K293" i="22"/>
  <c r="I293" i="22"/>
  <c r="A293" i="22"/>
  <c r="L292" i="22"/>
  <c r="K292" i="22"/>
  <c r="I292" i="22"/>
  <c r="G292" i="22"/>
  <c r="A292" i="22"/>
  <c r="L291" i="22"/>
  <c r="K291" i="22"/>
  <c r="I291" i="22"/>
  <c r="G291" i="22"/>
  <c r="A291" i="22"/>
  <c r="L290" i="22"/>
  <c r="A290" i="22"/>
  <c r="A289" i="22"/>
  <c r="K288" i="22"/>
  <c r="I288" i="22"/>
  <c r="A288" i="22"/>
  <c r="L287" i="22"/>
  <c r="K287" i="22"/>
  <c r="I287" i="22"/>
  <c r="G287" i="22"/>
  <c r="M287" i="22" s="1"/>
  <c r="A287" i="22"/>
  <c r="L286" i="22"/>
  <c r="K286" i="22"/>
  <c r="I286" i="22"/>
  <c r="G286" i="22"/>
  <c r="A286" i="22"/>
  <c r="L285" i="22"/>
  <c r="A285" i="22"/>
  <c r="A284" i="22"/>
  <c r="K283" i="22"/>
  <c r="I283" i="22"/>
  <c r="A283" i="22"/>
  <c r="L282" i="22"/>
  <c r="K282" i="22"/>
  <c r="I282" i="22"/>
  <c r="G282" i="22"/>
  <c r="A282" i="22"/>
  <c r="L281" i="22"/>
  <c r="K281" i="22"/>
  <c r="I281" i="22"/>
  <c r="G281" i="22"/>
  <c r="A281" i="22"/>
  <c r="L280" i="22"/>
  <c r="A280" i="22"/>
  <c r="A279" i="22"/>
  <c r="K278" i="22"/>
  <c r="I278" i="22"/>
  <c r="A278" i="22"/>
  <c r="L277" i="22"/>
  <c r="K277" i="22"/>
  <c r="I277" i="22"/>
  <c r="G277" i="22"/>
  <c r="M277" i="22" s="1"/>
  <c r="A277" i="22"/>
  <c r="L276" i="22"/>
  <c r="K276" i="22"/>
  <c r="I276" i="22"/>
  <c r="G276" i="22"/>
  <c r="A276" i="22"/>
  <c r="L275" i="22"/>
  <c r="A275" i="22"/>
  <c r="A274" i="22"/>
  <c r="K273" i="22"/>
  <c r="I273" i="22"/>
  <c r="A273" i="22"/>
  <c r="L272" i="22"/>
  <c r="K272" i="22"/>
  <c r="I272" i="22"/>
  <c r="G272" i="22"/>
  <c r="A272" i="22"/>
  <c r="L271" i="22"/>
  <c r="K271" i="22"/>
  <c r="I271" i="22"/>
  <c r="G271" i="22"/>
  <c r="A271" i="22"/>
  <c r="L270" i="22"/>
  <c r="A270" i="22"/>
  <c r="H269" i="22"/>
  <c r="L269" i="22" s="1"/>
  <c r="A269" i="22"/>
  <c r="K268" i="22"/>
  <c r="I268" i="22"/>
  <c r="A268" i="22"/>
  <c r="F268" i="22" s="1"/>
  <c r="G268" i="22" s="1"/>
  <c r="L267" i="22"/>
  <c r="K267" i="22"/>
  <c r="I267" i="22"/>
  <c r="G267" i="22"/>
  <c r="A267" i="22"/>
  <c r="L266" i="22"/>
  <c r="K266" i="22"/>
  <c r="I266" i="22"/>
  <c r="G266" i="22"/>
  <c r="A266" i="22"/>
  <c r="L265" i="22"/>
  <c r="A265" i="22"/>
  <c r="A264" i="22"/>
  <c r="K263" i="22"/>
  <c r="I263" i="22"/>
  <c r="A263" i="22"/>
  <c r="L262" i="22"/>
  <c r="K262" i="22"/>
  <c r="I262" i="22"/>
  <c r="G262" i="22"/>
  <c r="A262" i="22"/>
  <c r="L261" i="22"/>
  <c r="K261" i="22"/>
  <c r="I261" i="22"/>
  <c r="G261" i="22"/>
  <c r="A261" i="22"/>
  <c r="L260" i="22"/>
  <c r="A260" i="22"/>
  <c r="A259" i="22"/>
  <c r="K258" i="22"/>
  <c r="I258" i="22"/>
  <c r="A258" i="22"/>
  <c r="L257" i="22"/>
  <c r="K257" i="22"/>
  <c r="I257" i="22"/>
  <c r="G257" i="22"/>
  <c r="A257" i="22"/>
  <c r="L256" i="22"/>
  <c r="K256" i="22"/>
  <c r="I256" i="22"/>
  <c r="G256" i="22"/>
  <c r="A256" i="22"/>
  <c r="L255" i="22"/>
  <c r="A255" i="22"/>
  <c r="A254" i="22"/>
  <c r="K253" i="22"/>
  <c r="I253" i="22"/>
  <c r="A253" i="22"/>
  <c r="L252" i="22"/>
  <c r="K252" i="22"/>
  <c r="I252" i="22"/>
  <c r="G252" i="22"/>
  <c r="A252" i="22"/>
  <c r="L251" i="22"/>
  <c r="K251" i="22"/>
  <c r="I251" i="22"/>
  <c r="G251" i="22"/>
  <c r="A251" i="22"/>
  <c r="L250" i="22"/>
  <c r="A250" i="22"/>
  <c r="A249" i="22"/>
  <c r="K248" i="22"/>
  <c r="I248" i="22"/>
  <c r="A248" i="22"/>
  <c r="L247" i="22"/>
  <c r="K247" i="22"/>
  <c r="I247" i="22"/>
  <c r="G247" i="22"/>
  <c r="A247" i="22"/>
  <c r="L246" i="22"/>
  <c r="K246" i="22"/>
  <c r="I246" i="22"/>
  <c r="G246" i="22"/>
  <c r="A246" i="22"/>
  <c r="L245" i="22"/>
  <c r="A245" i="22"/>
  <c r="A244" i="22"/>
  <c r="K243" i="22"/>
  <c r="I243" i="22"/>
  <c r="A243" i="22"/>
  <c r="L242" i="22"/>
  <c r="K242" i="22"/>
  <c r="I242" i="22"/>
  <c r="G242" i="22"/>
  <c r="A242" i="22"/>
  <c r="L241" i="22"/>
  <c r="K241" i="22"/>
  <c r="I241" i="22"/>
  <c r="G241" i="22"/>
  <c r="A241" i="22"/>
  <c r="L240" i="22"/>
  <c r="A240" i="22"/>
  <c r="A239" i="22"/>
  <c r="K238" i="22"/>
  <c r="I238" i="22"/>
  <c r="A238" i="22"/>
  <c r="L237" i="22"/>
  <c r="K237" i="22"/>
  <c r="I237" i="22"/>
  <c r="G237" i="22"/>
  <c r="A237" i="22"/>
  <c r="L236" i="22"/>
  <c r="K236" i="22"/>
  <c r="I236" i="22"/>
  <c r="G236" i="22"/>
  <c r="A236" i="22"/>
  <c r="L235" i="22"/>
  <c r="A235" i="22"/>
  <c r="A234" i="22"/>
  <c r="K233" i="22"/>
  <c r="I233" i="22"/>
  <c r="A233" i="22"/>
  <c r="L232" i="22"/>
  <c r="K232" i="22"/>
  <c r="I232" i="22"/>
  <c r="G232" i="22"/>
  <c r="A232" i="22"/>
  <c r="A231" i="22"/>
  <c r="L230" i="22"/>
  <c r="A230" i="22"/>
  <c r="A229" i="22"/>
  <c r="K228" i="22"/>
  <c r="I228" i="22"/>
  <c r="A228" i="22"/>
  <c r="L227" i="22"/>
  <c r="K227" i="22"/>
  <c r="I227" i="22"/>
  <c r="G227" i="22"/>
  <c r="A227" i="22"/>
  <c r="A226" i="22"/>
  <c r="L225" i="22"/>
  <c r="A225" i="22"/>
  <c r="A224" i="22"/>
  <c r="K223" i="22"/>
  <c r="I223" i="22"/>
  <c r="A223" i="22"/>
  <c r="L222" i="22"/>
  <c r="K222" i="22"/>
  <c r="I222" i="22"/>
  <c r="G222" i="22"/>
  <c r="A222" i="22"/>
  <c r="A221" i="22"/>
  <c r="L220" i="22"/>
  <c r="A220" i="22"/>
  <c r="H219" i="22"/>
  <c r="L219" i="22" s="1"/>
  <c r="A219" i="22"/>
  <c r="K218" i="22"/>
  <c r="I218" i="22"/>
  <c r="A218" i="22"/>
  <c r="L217" i="22"/>
  <c r="K217" i="22"/>
  <c r="I217" i="22"/>
  <c r="G217" i="22"/>
  <c r="A217" i="22"/>
  <c r="L216" i="22"/>
  <c r="K216" i="22"/>
  <c r="I216" i="22"/>
  <c r="G216" i="22"/>
  <c r="A216" i="22"/>
  <c r="L215" i="22"/>
  <c r="A215" i="22"/>
  <c r="A214" i="22"/>
  <c r="K213" i="22"/>
  <c r="I213" i="22"/>
  <c r="A213" i="22"/>
  <c r="L212" i="22"/>
  <c r="K212" i="22"/>
  <c r="I212" i="22"/>
  <c r="G212" i="22"/>
  <c r="A212" i="22"/>
  <c r="L211" i="22"/>
  <c r="K211" i="22"/>
  <c r="I211" i="22"/>
  <c r="G211" i="22"/>
  <c r="A211" i="22"/>
  <c r="L210" i="22"/>
  <c r="A210" i="22"/>
  <c r="A209" i="22"/>
  <c r="K208" i="22"/>
  <c r="I208" i="22"/>
  <c r="A208" i="22"/>
  <c r="F208" i="22" s="1"/>
  <c r="L208" i="22" s="1"/>
  <c r="L207" i="22"/>
  <c r="K207" i="22"/>
  <c r="I207" i="22"/>
  <c r="G207" i="22"/>
  <c r="A207" i="22"/>
  <c r="L206" i="22"/>
  <c r="K206" i="22"/>
  <c r="I206" i="22"/>
  <c r="G206" i="22"/>
  <c r="M206" i="22" s="1"/>
  <c r="A206" i="22"/>
  <c r="L205" i="22"/>
  <c r="A205" i="22"/>
  <c r="A204" i="22"/>
  <c r="K203" i="22"/>
  <c r="I203" i="22"/>
  <c r="A203" i="22"/>
  <c r="L202" i="22"/>
  <c r="K202" i="22"/>
  <c r="I202" i="22"/>
  <c r="G202" i="22"/>
  <c r="A202" i="22"/>
  <c r="L201" i="22"/>
  <c r="K201" i="22"/>
  <c r="I201" i="22"/>
  <c r="G201" i="22"/>
  <c r="A201" i="22"/>
  <c r="L200" i="22"/>
  <c r="A200" i="22"/>
  <c r="E199" i="22"/>
  <c r="A199" i="22"/>
  <c r="K198" i="22"/>
  <c r="I198" i="22"/>
  <c r="A198" i="22"/>
  <c r="L197" i="22"/>
  <c r="K197" i="22"/>
  <c r="I197" i="22"/>
  <c r="G197" i="22"/>
  <c r="A197" i="22"/>
  <c r="L196" i="22"/>
  <c r="K196" i="22"/>
  <c r="I196" i="22"/>
  <c r="G196" i="22"/>
  <c r="A196" i="22"/>
  <c r="L195" i="22"/>
  <c r="A195" i="22"/>
  <c r="A194" i="22"/>
  <c r="K193" i="22"/>
  <c r="I193" i="22"/>
  <c r="A193" i="22"/>
  <c r="L192" i="22"/>
  <c r="K192" i="22"/>
  <c r="I192" i="22"/>
  <c r="G192" i="22"/>
  <c r="A192" i="22"/>
  <c r="L191" i="22"/>
  <c r="K191" i="22"/>
  <c r="I191" i="22"/>
  <c r="G191" i="22"/>
  <c r="A191" i="22"/>
  <c r="L190" i="22"/>
  <c r="A190" i="22"/>
  <c r="H189" i="22"/>
  <c r="L189" i="22" s="1"/>
  <c r="A189" i="22"/>
  <c r="K188" i="22"/>
  <c r="I188" i="22"/>
  <c r="A188" i="22"/>
  <c r="L187" i="22"/>
  <c r="K187" i="22"/>
  <c r="I187" i="22"/>
  <c r="G187" i="22"/>
  <c r="A187" i="22"/>
  <c r="L186" i="22"/>
  <c r="K186" i="22"/>
  <c r="I186" i="22"/>
  <c r="G186" i="22"/>
  <c r="A186" i="22"/>
  <c r="L185" i="22"/>
  <c r="A185" i="22"/>
  <c r="A184" i="22"/>
  <c r="K183" i="22"/>
  <c r="I183" i="22"/>
  <c r="A183" i="22"/>
  <c r="L182" i="22"/>
  <c r="K182" i="22"/>
  <c r="I182" i="22"/>
  <c r="G182" i="22"/>
  <c r="A182" i="22"/>
  <c r="A181" i="22"/>
  <c r="L180" i="22"/>
  <c r="A180" i="22"/>
  <c r="A179" i="22"/>
  <c r="K178" i="22"/>
  <c r="I178" i="22"/>
  <c r="A178" i="22"/>
  <c r="L177" i="22"/>
  <c r="K177" i="22"/>
  <c r="I177" i="22"/>
  <c r="G177" i="22"/>
  <c r="A177" i="22"/>
  <c r="A176" i="22"/>
  <c r="L175" i="22"/>
  <c r="A175" i="22"/>
  <c r="A174" i="22"/>
  <c r="K173" i="22"/>
  <c r="I173" i="22"/>
  <c r="A173" i="22"/>
  <c r="L172" i="22"/>
  <c r="K172" i="22"/>
  <c r="I172" i="22"/>
  <c r="G172" i="22"/>
  <c r="A172" i="22"/>
  <c r="L171" i="22"/>
  <c r="K171" i="22"/>
  <c r="I171" i="22"/>
  <c r="G171" i="22"/>
  <c r="A171" i="22"/>
  <c r="L170" i="22"/>
  <c r="A170" i="22"/>
  <c r="A169" i="22"/>
  <c r="K168" i="22"/>
  <c r="I168" i="22"/>
  <c r="A168" i="22"/>
  <c r="L167" i="22"/>
  <c r="K167" i="22"/>
  <c r="I167" i="22"/>
  <c r="G167" i="22"/>
  <c r="A167" i="22"/>
  <c r="L166" i="22"/>
  <c r="K166" i="22"/>
  <c r="I166" i="22"/>
  <c r="G166" i="22"/>
  <c r="A166" i="22"/>
  <c r="L165" i="22"/>
  <c r="A165" i="22"/>
  <c r="A164" i="22"/>
  <c r="K163" i="22"/>
  <c r="I163" i="22"/>
  <c r="A163" i="22"/>
  <c r="L162" i="22"/>
  <c r="K162" i="22"/>
  <c r="I162" i="22"/>
  <c r="G162" i="22"/>
  <c r="A162" i="22"/>
  <c r="L161" i="22"/>
  <c r="K161" i="22"/>
  <c r="I161" i="22"/>
  <c r="G161" i="22"/>
  <c r="A161" i="22"/>
  <c r="L160" i="22"/>
  <c r="A160" i="22"/>
  <c r="E159" i="22"/>
  <c r="A159" i="22"/>
  <c r="K158" i="22"/>
  <c r="I158" i="22"/>
  <c r="A158" i="22"/>
  <c r="F158" i="22" s="1"/>
  <c r="L158" i="22" s="1"/>
  <c r="L157" i="22"/>
  <c r="K157" i="22"/>
  <c r="I157" i="22"/>
  <c r="G157" i="22"/>
  <c r="A157" i="22"/>
  <c r="L156" i="22"/>
  <c r="K156" i="22"/>
  <c r="I156" i="22"/>
  <c r="G156" i="22"/>
  <c r="A156" i="22"/>
  <c r="L155" i="22"/>
  <c r="A155" i="22"/>
  <c r="A154" i="22"/>
  <c r="K153" i="22"/>
  <c r="I153" i="22"/>
  <c r="A153" i="22"/>
  <c r="F153" i="22" s="1"/>
  <c r="G153" i="22" s="1"/>
  <c r="L152" i="22"/>
  <c r="K152" i="22"/>
  <c r="I152" i="22"/>
  <c r="G152" i="22"/>
  <c r="A152" i="22"/>
  <c r="L151" i="22"/>
  <c r="K151" i="22"/>
  <c r="I151" i="22"/>
  <c r="G151" i="22"/>
  <c r="A151" i="22"/>
  <c r="L150" i="22"/>
  <c r="A150" i="22"/>
  <c r="A149" i="22"/>
  <c r="K148" i="22"/>
  <c r="I148" i="22"/>
  <c r="A148" i="22"/>
  <c r="F148" i="22" s="1"/>
  <c r="L148" i="22" s="1"/>
  <c r="L147" i="22"/>
  <c r="K147" i="22"/>
  <c r="I147" i="22"/>
  <c r="G147" i="22"/>
  <c r="A147" i="22"/>
  <c r="L146" i="22"/>
  <c r="K146" i="22"/>
  <c r="I146" i="22"/>
  <c r="G146" i="22"/>
  <c r="A146" i="22"/>
  <c r="L145" i="22"/>
  <c r="A145" i="22"/>
  <c r="A144" i="22"/>
  <c r="K143" i="22"/>
  <c r="I143" i="22"/>
  <c r="A143" i="22"/>
  <c r="F143" i="22" s="1"/>
  <c r="L142" i="22"/>
  <c r="K142" i="22"/>
  <c r="I142" i="22"/>
  <c r="G142" i="22"/>
  <c r="A142" i="22"/>
  <c r="L141" i="22"/>
  <c r="K141" i="22"/>
  <c r="I141" i="22"/>
  <c r="G141" i="22"/>
  <c r="A141" i="22"/>
  <c r="L140" i="22"/>
  <c r="A140" i="22"/>
  <c r="H139" i="22"/>
  <c r="L139" i="22" s="1"/>
  <c r="A139" i="22"/>
  <c r="K138" i="22"/>
  <c r="I138" i="22"/>
  <c r="A138" i="22"/>
  <c r="F138" i="22" s="1"/>
  <c r="L138" i="22" s="1"/>
  <c r="L137" i="22"/>
  <c r="K137" i="22"/>
  <c r="I137" i="22"/>
  <c r="G137" i="22"/>
  <c r="A137" i="22"/>
  <c r="L136" i="22"/>
  <c r="K136" i="22"/>
  <c r="I136" i="22"/>
  <c r="G136" i="22"/>
  <c r="M136" i="22" s="1"/>
  <c r="A136" i="22"/>
  <c r="L135" i="22"/>
  <c r="A135" i="22"/>
  <c r="A134" i="22"/>
  <c r="K133" i="22"/>
  <c r="I133" i="22"/>
  <c r="A133" i="22"/>
  <c r="F133" i="22" s="1"/>
  <c r="G133" i="22" s="1"/>
  <c r="L132" i="22"/>
  <c r="K132" i="22"/>
  <c r="I132" i="22"/>
  <c r="G132" i="22"/>
  <c r="A132" i="22"/>
  <c r="L131" i="22"/>
  <c r="K131" i="22"/>
  <c r="I131" i="22"/>
  <c r="G131" i="22"/>
  <c r="A131" i="22"/>
  <c r="L130" i="22"/>
  <c r="A130" i="22"/>
  <c r="A129" i="22"/>
  <c r="K128" i="22"/>
  <c r="I128" i="22"/>
  <c r="A128" i="22"/>
  <c r="F128" i="22" s="1"/>
  <c r="L128" i="22" s="1"/>
  <c r="L127" i="22"/>
  <c r="K127" i="22"/>
  <c r="I127" i="22"/>
  <c r="G127" i="22"/>
  <c r="A127" i="22"/>
  <c r="L126" i="22"/>
  <c r="K126" i="22"/>
  <c r="I126" i="22"/>
  <c r="G126" i="22"/>
  <c r="A126" i="22"/>
  <c r="L125" i="22"/>
  <c r="A125" i="22"/>
  <c r="A124" i="22"/>
  <c r="K123" i="22"/>
  <c r="I123" i="22"/>
  <c r="A123" i="22"/>
  <c r="F123" i="22" s="1"/>
  <c r="G123" i="22" s="1"/>
  <c r="L122" i="22"/>
  <c r="K122" i="22"/>
  <c r="I122" i="22"/>
  <c r="G122" i="22"/>
  <c r="A122" i="22"/>
  <c r="L121" i="22"/>
  <c r="K121" i="22"/>
  <c r="I121" i="22"/>
  <c r="G121" i="22"/>
  <c r="A121" i="22"/>
  <c r="L120" i="22"/>
  <c r="A120" i="22"/>
  <c r="E119" i="22"/>
  <c r="K119" i="22" s="1"/>
  <c r="A119" i="22"/>
  <c r="K118" i="22"/>
  <c r="I118" i="22"/>
  <c r="A118" i="22"/>
  <c r="F118" i="22" s="1"/>
  <c r="L118" i="22" s="1"/>
  <c r="L117" i="22"/>
  <c r="K117" i="22"/>
  <c r="I117" i="22"/>
  <c r="G117" i="22"/>
  <c r="A117" i="22"/>
  <c r="L116" i="22"/>
  <c r="K116" i="22"/>
  <c r="I116" i="22"/>
  <c r="G116" i="22"/>
  <c r="A116" i="22"/>
  <c r="L115" i="22"/>
  <c r="A115" i="22"/>
  <c r="A114" i="22"/>
  <c r="H113" i="22"/>
  <c r="L113" i="22" s="1"/>
  <c r="A113" i="22"/>
  <c r="K112" i="22"/>
  <c r="I112" i="22"/>
  <c r="A112" i="22"/>
  <c r="F112" i="22" s="1"/>
  <c r="L112" i="22" s="1"/>
  <c r="L111" i="22"/>
  <c r="K111" i="22"/>
  <c r="I111" i="22"/>
  <c r="G111" i="22"/>
  <c r="A111" i="22"/>
  <c r="A110" i="22"/>
  <c r="L109" i="22"/>
  <c r="A109" i="22"/>
  <c r="A108" i="22"/>
  <c r="A107" i="22"/>
  <c r="K106" i="22"/>
  <c r="I106" i="22"/>
  <c r="A106" i="22"/>
  <c r="F106" i="22" s="1"/>
  <c r="G106" i="22" s="1"/>
  <c r="L105" i="22"/>
  <c r="K105" i="22"/>
  <c r="I105" i="22"/>
  <c r="G105" i="22"/>
  <c r="A105" i="22"/>
  <c r="L104" i="22"/>
  <c r="K104" i="22"/>
  <c r="I104" i="22"/>
  <c r="G104" i="22"/>
  <c r="A104" i="22"/>
  <c r="L103" i="22"/>
  <c r="A103" i="22"/>
  <c r="A102" i="22"/>
  <c r="A101" i="22"/>
  <c r="K100" i="22"/>
  <c r="I100" i="22"/>
  <c r="A100" i="22"/>
  <c r="L99" i="22"/>
  <c r="K99" i="22"/>
  <c r="I99" i="22"/>
  <c r="G99" i="22"/>
  <c r="M99" i="22" s="1"/>
  <c r="A99" i="22"/>
  <c r="L98" i="22"/>
  <c r="K98" i="22"/>
  <c r="I98" i="22"/>
  <c r="G98" i="22"/>
  <c r="A98" i="22"/>
  <c r="L97" i="22"/>
  <c r="A97" i="22"/>
  <c r="A96" i="22"/>
  <c r="A95" i="22"/>
  <c r="K94" i="22"/>
  <c r="I94" i="22"/>
  <c r="A94" i="22"/>
  <c r="F94" i="22" s="1"/>
  <c r="L93" i="22"/>
  <c r="K93" i="22"/>
  <c r="I93" i="22"/>
  <c r="G93" i="22"/>
  <c r="A93" i="22"/>
  <c r="L92" i="22"/>
  <c r="K92" i="22"/>
  <c r="I92" i="22"/>
  <c r="G92" i="22"/>
  <c r="A92" i="22"/>
  <c r="L91" i="22"/>
  <c r="A91" i="22"/>
  <c r="A90" i="22"/>
  <c r="A89" i="22"/>
  <c r="K88" i="22"/>
  <c r="I88" i="22"/>
  <c r="F88" i="22"/>
  <c r="G88" i="22" s="1"/>
  <c r="A88" i="22"/>
  <c r="L87" i="22"/>
  <c r="K87" i="22"/>
  <c r="I87" i="22"/>
  <c r="G87" i="22"/>
  <c r="A87" i="22"/>
  <c r="L86" i="22"/>
  <c r="K86" i="22"/>
  <c r="I86" i="22"/>
  <c r="G86" i="22"/>
  <c r="A86" i="22"/>
  <c r="L85" i="22"/>
  <c r="A85" i="22"/>
  <c r="A84" i="22"/>
  <c r="A83" i="22"/>
  <c r="K82" i="22"/>
  <c r="I82" i="22"/>
  <c r="A82" i="22"/>
  <c r="F82" i="22" s="1"/>
  <c r="G82" i="22" s="1"/>
  <c r="L81" i="22"/>
  <c r="K81" i="22"/>
  <c r="I81" i="22"/>
  <c r="G81" i="22"/>
  <c r="A81" i="22"/>
  <c r="A80" i="22"/>
  <c r="L79" i="22"/>
  <c r="A79" i="22"/>
  <c r="A78" i="22"/>
  <c r="K77" i="22"/>
  <c r="I77" i="22"/>
  <c r="A77" i="22"/>
  <c r="L76" i="22"/>
  <c r="K76" i="22"/>
  <c r="I76" i="22"/>
  <c r="G76" i="22"/>
  <c r="A76" i="22"/>
  <c r="L75" i="22"/>
  <c r="K75" i="22"/>
  <c r="I75" i="22"/>
  <c r="G75" i="22"/>
  <c r="A75" i="22"/>
  <c r="L74" i="22"/>
  <c r="A74" i="22"/>
  <c r="A73" i="22"/>
  <c r="K72" i="22"/>
  <c r="I72" i="22"/>
  <c r="A72" i="22"/>
  <c r="L71" i="22"/>
  <c r="K71" i="22"/>
  <c r="I71" i="22"/>
  <c r="G71" i="22"/>
  <c r="A71" i="22"/>
  <c r="L70" i="22"/>
  <c r="K70" i="22"/>
  <c r="I70" i="22"/>
  <c r="G70" i="22"/>
  <c r="A70" i="22"/>
  <c r="L69" i="22"/>
  <c r="A69" i="22"/>
  <c r="E68" i="22"/>
  <c r="K68" i="22" s="1"/>
  <c r="A68" i="22"/>
  <c r="K67" i="22"/>
  <c r="I67" i="22"/>
  <c r="A67" i="22"/>
  <c r="F67" i="22" s="1"/>
  <c r="G67" i="22" s="1"/>
  <c r="L66" i="22"/>
  <c r="K66" i="22"/>
  <c r="I66" i="22"/>
  <c r="G66" i="22"/>
  <c r="A66" i="22"/>
  <c r="L65" i="22"/>
  <c r="K65" i="22"/>
  <c r="I65" i="22"/>
  <c r="G65" i="22"/>
  <c r="A65" i="22"/>
  <c r="L64" i="22"/>
  <c r="A64" i="22"/>
  <c r="A63" i="22"/>
  <c r="K62" i="22"/>
  <c r="I62" i="22"/>
  <c r="A62" i="22"/>
  <c r="F62" i="22" s="1"/>
  <c r="L61" i="22"/>
  <c r="K61" i="22"/>
  <c r="I61" i="22"/>
  <c r="G61" i="22"/>
  <c r="A61" i="22"/>
  <c r="L60" i="22"/>
  <c r="K60" i="22"/>
  <c r="I60" i="22"/>
  <c r="G60" i="22"/>
  <c r="A60" i="22"/>
  <c r="L59" i="22"/>
  <c r="A59" i="22"/>
  <c r="E58" i="22"/>
  <c r="K58" i="22" s="1"/>
  <c r="A58" i="22"/>
  <c r="K57" i="22"/>
  <c r="I57" i="22"/>
  <c r="A57" i="22"/>
  <c r="L56" i="22"/>
  <c r="K56" i="22"/>
  <c r="I56" i="22"/>
  <c r="G56" i="22"/>
  <c r="A56" i="22"/>
  <c r="L55" i="22"/>
  <c r="K55" i="22"/>
  <c r="I55" i="22"/>
  <c r="G55" i="22"/>
  <c r="A55" i="22"/>
  <c r="L54" i="22"/>
  <c r="A54" i="22"/>
  <c r="A53" i="22"/>
  <c r="K52" i="22"/>
  <c r="I52" i="22"/>
  <c r="A52" i="22"/>
  <c r="F52" i="22" s="1"/>
  <c r="L52" i="22" s="1"/>
  <c r="L51" i="22"/>
  <c r="K51" i="22"/>
  <c r="I51" i="22"/>
  <c r="G51" i="22"/>
  <c r="A51" i="22"/>
  <c r="L50" i="22"/>
  <c r="K50" i="22"/>
  <c r="I50" i="22"/>
  <c r="G50" i="22"/>
  <c r="A50" i="22"/>
  <c r="L49" i="22"/>
  <c r="A49" i="22"/>
  <c r="A48" i="22"/>
  <c r="K47" i="22"/>
  <c r="I47" i="22"/>
  <c r="A47" i="22"/>
  <c r="F47" i="22" s="1"/>
  <c r="G47" i="22" s="1"/>
  <c r="L46" i="22"/>
  <c r="K46" i="22"/>
  <c r="I46" i="22"/>
  <c r="G46" i="22"/>
  <c r="A46" i="22"/>
  <c r="L45" i="22"/>
  <c r="K45" i="22"/>
  <c r="I45" i="22"/>
  <c r="G45" i="22"/>
  <c r="A45" i="22"/>
  <c r="L44" i="22"/>
  <c r="A44" i="22"/>
  <c r="H43" i="22"/>
  <c r="L43" i="22" s="1"/>
  <c r="A43" i="22"/>
  <c r="K42" i="22"/>
  <c r="I42" i="22"/>
  <c r="A42" i="22"/>
  <c r="F42" i="22" s="1"/>
  <c r="L41" i="22"/>
  <c r="K41" i="22"/>
  <c r="I41" i="22"/>
  <c r="G41" i="22"/>
  <c r="A41" i="22"/>
  <c r="L40" i="22"/>
  <c r="K40" i="22"/>
  <c r="I40" i="22"/>
  <c r="G40" i="22"/>
  <c r="A40" i="22"/>
  <c r="L39" i="22"/>
  <c r="A39" i="22"/>
  <c r="E38" i="22"/>
  <c r="K38" i="22" s="1"/>
  <c r="A38" i="22"/>
  <c r="K37" i="22"/>
  <c r="I37" i="22"/>
  <c r="A37" i="22"/>
  <c r="F37" i="22" s="1"/>
  <c r="G37" i="22" s="1"/>
  <c r="L36" i="22"/>
  <c r="K36" i="22"/>
  <c r="I36" i="22"/>
  <c r="G36" i="22"/>
  <c r="A36" i="22"/>
  <c r="L35" i="22"/>
  <c r="K35" i="22"/>
  <c r="I35" i="22"/>
  <c r="G35" i="22"/>
  <c r="A35" i="22"/>
  <c r="L34" i="22"/>
  <c r="A34" i="22"/>
  <c r="A33" i="22"/>
  <c r="K32" i="22"/>
  <c r="I32" i="22"/>
  <c r="A32" i="22"/>
  <c r="F32" i="22" s="1"/>
  <c r="L32" i="22" s="1"/>
  <c r="L31" i="22"/>
  <c r="K31" i="22"/>
  <c r="I31" i="22"/>
  <c r="G31" i="22"/>
  <c r="A31" i="22"/>
  <c r="L30" i="22"/>
  <c r="A30" i="22"/>
  <c r="E29" i="22"/>
  <c r="K29" i="22" s="1"/>
  <c r="A29" i="22"/>
  <c r="K28" i="22"/>
  <c r="I28" i="22"/>
  <c r="A28" i="22"/>
  <c r="F28" i="22" s="1"/>
  <c r="G28" i="22" s="1"/>
  <c r="L27" i="22"/>
  <c r="K27" i="22"/>
  <c r="I27" i="22"/>
  <c r="G27" i="22"/>
  <c r="A27" i="22"/>
  <c r="L26" i="22"/>
  <c r="K26" i="22"/>
  <c r="I26" i="22"/>
  <c r="G26" i="22"/>
  <c r="A26" i="22"/>
  <c r="L25" i="22"/>
  <c r="A25" i="22"/>
  <c r="A24" i="22"/>
  <c r="K23" i="22"/>
  <c r="I23" i="22"/>
  <c r="A23" i="22"/>
  <c r="F23" i="22" s="1"/>
  <c r="L23" i="22" s="1"/>
  <c r="L22" i="22"/>
  <c r="K22" i="22"/>
  <c r="I22" i="22"/>
  <c r="G22" i="22"/>
  <c r="A22" i="22"/>
  <c r="L21" i="22"/>
  <c r="K21" i="22"/>
  <c r="I21" i="22"/>
  <c r="G21" i="22"/>
  <c r="A21" i="22"/>
  <c r="L20" i="22"/>
  <c r="A20" i="22"/>
  <c r="A19" i="22"/>
  <c r="K18" i="22"/>
  <c r="I18" i="22"/>
  <c r="A18" i="22"/>
  <c r="F18" i="22" s="1"/>
  <c r="G18" i="22" s="1"/>
  <c r="L17" i="22"/>
  <c r="K17" i="22"/>
  <c r="I17" i="22"/>
  <c r="G17" i="22"/>
  <c r="A17" i="22"/>
  <c r="L16" i="22"/>
  <c r="K16" i="22"/>
  <c r="I16" i="22"/>
  <c r="G16" i="22"/>
  <c r="A16" i="22"/>
  <c r="L15" i="22"/>
  <c r="A15" i="22"/>
  <c r="A14" i="22"/>
  <c r="K13" i="22"/>
  <c r="I13" i="22"/>
  <c r="A13" i="22"/>
  <c r="F13" i="22" s="1"/>
  <c r="L13" i="22" s="1"/>
  <c r="L12" i="22"/>
  <c r="K12" i="22"/>
  <c r="I12" i="22"/>
  <c r="G12" i="22"/>
  <c r="A12" i="22"/>
  <c r="L11" i="22"/>
  <c r="K11" i="22"/>
  <c r="I11" i="22"/>
  <c r="G11" i="22"/>
  <c r="M11" i="22" s="1"/>
  <c r="A11" i="22"/>
  <c r="L10" i="22"/>
  <c r="A10" i="22"/>
  <c r="A9" i="22"/>
  <c r="K8" i="22"/>
  <c r="I8" i="22"/>
  <c r="A8" i="22"/>
  <c r="F8" i="22" s="1"/>
  <c r="L8" i="22" s="1"/>
  <c r="L7" i="22"/>
  <c r="K7" i="22"/>
  <c r="I7" i="22"/>
  <c r="G7" i="22"/>
  <c r="A7" i="22"/>
  <c r="H96" i="22" l="1"/>
  <c r="L96" i="22" s="1"/>
  <c r="H90" i="22"/>
  <c r="L90" i="22" s="1"/>
  <c r="H84" i="22"/>
  <c r="L84" i="22" s="1"/>
  <c r="G76" i="23"/>
  <c r="E76" i="23" s="1"/>
  <c r="E108" i="22" s="1"/>
  <c r="Y75" i="23"/>
  <c r="M12" i="22"/>
  <c r="G58" i="22"/>
  <c r="G566" i="22"/>
  <c r="M566" i="22" s="1"/>
  <c r="M598" i="22"/>
  <c r="M693" i="22"/>
  <c r="V619" i="23"/>
  <c r="V666" i="23"/>
  <c r="P174" i="24"/>
  <c r="Q174" i="24" s="1"/>
  <c r="M40" i="22"/>
  <c r="M61" i="22"/>
  <c r="M66" i="22"/>
  <c r="H1148" i="22"/>
  <c r="L1148" i="22" s="1"/>
  <c r="M1053" i="22"/>
  <c r="G80" i="23"/>
  <c r="E80" i="23" s="1"/>
  <c r="E113" i="22" s="1"/>
  <c r="K113" i="22" s="1"/>
  <c r="G207" i="23"/>
  <c r="G216" i="23"/>
  <c r="W225" i="23"/>
  <c r="V526" i="23"/>
  <c r="V566" i="23"/>
  <c r="V625" i="23"/>
  <c r="F100" i="22"/>
  <c r="L100" i="22" s="1"/>
  <c r="M65" i="22"/>
  <c r="M559" i="22"/>
  <c r="M589" i="22"/>
  <c r="M607" i="22"/>
  <c r="M836" i="22"/>
  <c r="W168" i="23"/>
  <c r="K30" i="22"/>
  <c r="M31" i="22"/>
  <c r="F681" i="22"/>
  <c r="V394" i="23"/>
  <c r="V660" i="23"/>
  <c r="M604" i="23"/>
  <c r="F967" i="22"/>
  <c r="G183" i="23"/>
  <c r="G201" i="23"/>
  <c r="V546" i="23"/>
  <c r="M21" i="22"/>
  <c r="G68" i="22"/>
  <c r="M75" i="22"/>
  <c r="M132" i="22"/>
  <c r="M146" i="22"/>
  <c r="M151" i="22"/>
  <c r="M212" i="22"/>
  <c r="F647" i="22"/>
  <c r="E65" i="23"/>
  <c r="E95" i="22" s="1"/>
  <c r="M65" i="23"/>
  <c r="V99" i="23"/>
  <c r="G99" i="23"/>
  <c r="M99" i="23" s="1"/>
  <c r="G348" i="23"/>
  <c r="Y348" i="23"/>
  <c r="G482" i="23"/>
  <c r="V482" i="23"/>
  <c r="G639" i="23"/>
  <c r="V639" i="23"/>
  <c r="H882" i="22"/>
  <c r="L882" i="22" s="1"/>
  <c r="H783" i="22"/>
  <c r="L783" i="22" s="1"/>
  <c r="H459" i="22"/>
  <c r="L459" i="22" s="1"/>
  <c r="H334" i="22"/>
  <c r="L334" i="22" s="1"/>
  <c r="H244" i="22"/>
  <c r="L244" i="22" s="1"/>
  <c r="H179" i="22"/>
  <c r="L179" i="22" s="1"/>
  <c r="H78" i="22"/>
  <c r="L78" i="22" s="1"/>
  <c r="F951" i="22"/>
  <c r="G951" i="22" s="1"/>
  <c r="M951" i="22" s="1"/>
  <c r="F902" i="22"/>
  <c r="H828" i="22"/>
  <c r="L828" i="22" s="1"/>
  <c r="F827" i="22"/>
  <c r="G827" i="22" s="1"/>
  <c r="H717" i="22"/>
  <c r="L717" i="22" s="1"/>
  <c r="F716" i="22"/>
  <c r="G716" i="22" s="1"/>
  <c r="M716" i="22" s="1"/>
  <c r="H494" i="22"/>
  <c r="L494" i="22" s="1"/>
  <c r="H374" i="22"/>
  <c r="L374" i="22" s="1"/>
  <c r="M22" i="22"/>
  <c r="M35" i="22"/>
  <c r="M46" i="22"/>
  <c r="M56" i="22"/>
  <c r="M117" i="22"/>
  <c r="M142" i="22"/>
  <c r="M152" i="22"/>
  <c r="M247" i="22"/>
  <c r="M257" i="22"/>
  <c r="M267" i="22"/>
  <c r="M532" i="22"/>
  <c r="F646" i="22"/>
  <c r="G646" i="22" s="1"/>
  <c r="M646" i="22" s="1"/>
  <c r="F862" i="22"/>
  <c r="L862" i="22" s="1"/>
  <c r="F863" i="22"/>
  <c r="F871" i="22"/>
  <c r="F879" i="22"/>
  <c r="V135" i="23"/>
  <c r="G135" i="23"/>
  <c r="V624" i="23"/>
  <c r="G627" i="23"/>
  <c r="E627" i="23" s="1"/>
  <c r="E1057" i="22" s="1"/>
  <c r="M297" i="22"/>
  <c r="K544" i="22"/>
  <c r="K545" i="22" s="1"/>
  <c r="G544" i="22"/>
  <c r="F1107" i="22"/>
  <c r="F1117" i="22"/>
  <c r="L1117" i="22" s="1"/>
  <c r="V15" i="23"/>
  <c r="G15" i="23"/>
  <c r="E15" i="23" s="1"/>
  <c r="E19" i="22" s="1"/>
  <c r="K19" i="22" s="1"/>
  <c r="K20" i="22" s="1"/>
  <c r="V36" i="23"/>
  <c r="G36" i="23"/>
  <c r="M36" i="23" s="1"/>
  <c r="G364" i="23"/>
  <c r="M364" i="23" s="1"/>
  <c r="Y364" i="23"/>
  <c r="V506" i="23"/>
  <c r="G506" i="23"/>
  <c r="G672" i="23"/>
  <c r="V672" i="23"/>
  <c r="V117" i="23"/>
  <c r="G117" i="23"/>
  <c r="G156" i="23"/>
  <c r="M156" i="23" s="1"/>
  <c r="W156" i="23"/>
  <c r="G357" i="23"/>
  <c r="Z357" i="23"/>
  <c r="M342" i="22"/>
  <c r="M352" i="22"/>
  <c r="M372" i="22"/>
  <c r="F373" i="22"/>
  <c r="G373" i="22" s="1"/>
  <c r="M373" i="22" s="1"/>
  <c r="M386" i="22"/>
  <c r="M467" i="22"/>
  <c r="M477" i="22"/>
  <c r="M482" i="22"/>
  <c r="M492" i="22"/>
  <c r="F493" i="22"/>
  <c r="M511" i="22"/>
  <c r="F603" i="22"/>
  <c r="M791" i="22"/>
  <c r="M821" i="22"/>
  <c r="F886" i="22"/>
  <c r="G886" i="22" s="1"/>
  <c r="F894" i="22"/>
  <c r="G894" i="22" s="1"/>
  <c r="F903" i="22"/>
  <c r="L903" i="22" s="1"/>
  <c r="F911" i="22"/>
  <c r="F919" i="22"/>
  <c r="F927" i="22"/>
  <c r="F935" i="22"/>
  <c r="G935" i="22" s="1"/>
  <c r="M935" i="22" s="1"/>
  <c r="F943" i="22"/>
  <c r="M1015" i="22"/>
  <c r="V324" i="23"/>
  <c r="G511" i="23"/>
  <c r="M511" i="23" s="1"/>
  <c r="G531" i="23"/>
  <c r="G551" i="23"/>
  <c r="H843" i="22"/>
  <c r="L843" i="22" s="1"/>
  <c r="M771" i="22"/>
  <c r="F910" i="22"/>
  <c r="F918" i="22"/>
  <c r="F926" i="22"/>
  <c r="L926" i="22" s="1"/>
  <c r="M933" i="22"/>
  <c r="F934" i="22"/>
  <c r="F942" i="22"/>
  <c r="M949" i="22"/>
  <c r="F950" i="22"/>
  <c r="M985" i="22"/>
  <c r="M1009" i="22"/>
  <c r="M1105" i="22"/>
  <c r="M1145" i="22"/>
  <c r="M1198" i="22"/>
  <c r="F57" i="22"/>
  <c r="F72" i="22"/>
  <c r="L72" i="22" s="1"/>
  <c r="M76" i="22"/>
  <c r="F77" i="22"/>
  <c r="F168" i="22"/>
  <c r="L168" i="22" s="1"/>
  <c r="M177" i="22"/>
  <c r="F178" i="22"/>
  <c r="G178" i="22" s="1"/>
  <c r="M222" i="22"/>
  <c r="M237" i="22"/>
  <c r="F243" i="22"/>
  <c r="M432" i="22"/>
  <c r="F458" i="22"/>
  <c r="M481" i="22"/>
  <c r="M574" i="22"/>
  <c r="M626" i="22"/>
  <c r="M635" i="22"/>
  <c r="M644" i="22"/>
  <c r="F645" i="22"/>
  <c r="M737" i="22"/>
  <c r="M745" i="22"/>
  <c r="F870" i="22"/>
  <c r="L870" i="22" s="1"/>
  <c r="F878" i="22"/>
  <c r="L878" i="22" s="1"/>
  <c r="F881" i="22"/>
  <c r="L881" i="22" s="1"/>
  <c r="F887" i="22"/>
  <c r="L887" i="22" s="1"/>
  <c r="F895" i="22"/>
  <c r="L895" i="22" s="1"/>
  <c r="F958" i="22"/>
  <c r="G958" i="22" s="1"/>
  <c r="M958" i="22" s="1"/>
  <c r="M965" i="22"/>
  <c r="F966" i="22"/>
  <c r="K1026" i="22"/>
  <c r="M27" i="23"/>
  <c r="Y70" i="23"/>
  <c r="M90" i="23"/>
  <c r="G123" i="23"/>
  <c r="M123" i="23" s="1"/>
  <c r="W162" i="23"/>
  <c r="W219" i="23"/>
  <c r="V237" i="23"/>
  <c r="V243" i="23"/>
  <c r="V249" i="23"/>
  <c r="V270" i="23"/>
  <c r="V276" i="23"/>
  <c r="M370" i="23"/>
  <c r="G642" i="23"/>
  <c r="G138" i="22"/>
  <c r="F338" i="22"/>
  <c r="G338" i="22" s="1"/>
  <c r="M338" i="22" s="1"/>
  <c r="H9" i="22"/>
  <c r="L9" i="22" s="1"/>
  <c r="H19" i="22"/>
  <c r="L19" i="22" s="1"/>
  <c r="H48" i="22"/>
  <c r="L48" i="22" s="1"/>
  <c r="H58" i="22"/>
  <c r="L58" i="22" s="1"/>
  <c r="H68" i="22"/>
  <c r="L68" i="22" s="1"/>
  <c r="H101" i="22"/>
  <c r="L101" i="22" s="1"/>
  <c r="H107" i="22"/>
  <c r="L107" i="22" s="1"/>
  <c r="H108" i="22"/>
  <c r="L108" i="22" s="1"/>
  <c r="H119" i="22"/>
  <c r="L119" i="22" s="1"/>
  <c r="H129" i="22"/>
  <c r="L129" i="22" s="1"/>
  <c r="H144" i="22"/>
  <c r="L144" i="22" s="1"/>
  <c r="H159" i="22"/>
  <c r="L159" i="22" s="1"/>
  <c r="H169" i="22"/>
  <c r="L169" i="22" s="1"/>
  <c r="H199" i="22"/>
  <c r="L199" i="22" s="1"/>
  <c r="G208" i="22"/>
  <c r="H209" i="22"/>
  <c r="L209" i="22" s="1"/>
  <c r="F223" i="22"/>
  <c r="H224" i="22"/>
  <c r="L224" i="22" s="1"/>
  <c r="F248" i="22"/>
  <c r="G248" i="22" s="1"/>
  <c r="M248" i="22" s="1"/>
  <c r="H249" i="22"/>
  <c r="L249" i="22" s="1"/>
  <c r="F278" i="22"/>
  <c r="L278" i="22" s="1"/>
  <c r="H279" i="22"/>
  <c r="L279" i="22" s="1"/>
  <c r="F318" i="22"/>
  <c r="L318" i="22" s="1"/>
  <c r="H319" i="22"/>
  <c r="L319" i="22" s="1"/>
  <c r="H339" i="22"/>
  <c r="F378" i="22"/>
  <c r="H379" i="22"/>
  <c r="L379" i="22" s="1"/>
  <c r="F408" i="22"/>
  <c r="G408" i="22" s="1"/>
  <c r="H409" i="22"/>
  <c r="L409" i="22" s="1"/>
  <c r="F428" i="22"/>
  <c r="G428" i="22" s="1"/>
  <c r="M428" i="22" s="1"/>
  <c r="H429" i="22"/>
  <c r="L429" i="22" s="1"/>
  <c r="F463" i="22"/>
  <c r="H464" i="22"/>
  <c r="L464" i="22" s="1"/>
  <c r="F498" i="22"/>
  <c r="G498" i="22" s="1"/>
  <c r="H499" i="22"/>
  <c r="L499" i="22" s="1"/>
  <c r="F523" i="22"/>
  <c r="H524" i="22"/>
  <c r="L524" i="22" s="1"/>
  <c r="H581" i="22"/>
  <c r="L581" i="22" s="1"/>
  <c r="F602" i="22"/>
  <c r="F683" i="22"/>
  <c r="F705" i="22"/>
  <c r="G705" i="22" s="1"/>
  <c r="M705" i="22" s="1"/>
  <c r="H706" i="22"/>
  <c r="L706" i="22" s="1"/>
  <c r="F741" i="22"/>
  <c r="H742" i="22"/>
  <c r="L742" i="22" s="1"/>
  <c r="H752" i="22"/>
  <c r="L752" i="22" s="1"/>
  <c r="F797" i="22"/>
  <c r="H798" i="22"/>
  <c r="L798" i="22" s="1"/>
  <c r="F842" i="22"/>
  <c r="L587" i="22"/>
  <c r="I587" i="22"/>
  <c r="H1143" i="22"/>
  <c r="L1143" i="22" s="1"/>
  <c r="H1098" i="22"/>
  <c r="L1098" i="22" s="1"/>
  <c r="F1078" i="22"/>
  <c r="G1078" i="22" s="1"/>
  <c r="G1079" i="22" s="1"/>
  <c r="H1031" i="22"/>
  <c r="L1031" i="22" s="1"/>
  <c r="H988" i="22"/>
  <c r="L988" i="22" s="1"/>
  <c r="H982" i="22"/>
  <c r="L982" i="22" s="1"/>
  <c r="F981" i="22"/>
  <c r="G981" i="22" s="1"/>
  <c r="H922" i="22"/>
  <c r="L922" i="22" s="1"/>
  <c r="H874" i="22"/>
  <c r="L874" i="22" s="1"/>
  <c r="H853" i="22"/>
  <c r="L853" i="22" s="1"/>
  <c r="H808" i="22"/>
  <c r="L808" i="22" s="1"/>
  <c r="F807" i="22"/>
  <c r="G807" i="22" s="1"/>
  <c r="M807" i="22" s="1"/>
  <c r="H793" i="22"/>
  <c r="L793" i="22" s="1"/>
  <c r="H763" i="22"/>
  <c r="L763" i="22" s="1"/>
  <c r="H757" i="22"/>
  <c r="L757" i="22" s="1"/>
  <c r="H734" i="22"/>
  <c r="L734" i="22" s="1"/>
  <c r="F733" i="22"/>
  <c r="L733" i="22" s="1"/>
  <c r="H691" i="22"/>
  <c r="L691" i="22" s="1"/>
  <c r="H668" i="22"/>
  <c r="L668" i="22" s="1"/>
  <c r="F657" i="22"/>
  <c r="G657" i="22" s="1"/>
  <c r="M657" i="22" s="1"/>
  <c r="F656" i="22"/>
  <c r="G656" i="22" s="1"/>
  <c r="M656" i="22" s="1"/>
  <c r="H641" i="22"/>
  <c r="L641" i="22" s="1"/>
  <c r="F640" i="22"/>
  <c r="G640" i="22" s="1"/>
  <c r="M640" i="22" s="1"/>
  <c r="H605" i="22"/>
  <c r="L605" i="22" s="1"/>
  <c r="H562" i="22"/>
  <c r="L562" i="22" s="1"/>
  <c r="H553" i="22"/>
  <c r="L553" i="22" s="1"/>
  <c r="H539" i="22"/>
  <c r="L539" i="22" s="1"/>
  <c r="H529" i="22"/>
  <c r="L529" i="22" s="1"/>
  <c r="H519" i="22"/>
  <c r="L519" i="22" s="1"/>
  <c r="F518" i="22"/>
  <c r="L518" i="22" s="1"/>
  <c r="H509" i="22"/>
  <c r="L509" i="22" s="1"/>
  <c r="H489" i="22"/>
  <c r="L489" i="22" s="1"/>
  <c r="H474" i="22"/>
  <c r="L474" i="22" s="1"/>
  <c r="H454" i="22"/>
  <c r="L454" i="22" s="1"/>
  <c r="H439" i="22"/>
  <c r="L439" i="22" s="1"/>
  <c r="H389" i="22"/>
  <c r="L389" i="22" s="1"/>
  <c r="H369" i="22"/>
  <c r="L369" i="22" s="1"/>
  <c r="H349" i="22"/>
  <c r="L349" i="22" s="1"/>
  <c r="H314" i="22"/>
  <c r="L314" i="22" s="1"/>
  <c r="H294" i="22"/>
  <c r="L294" i="22" s="1"/>
  <c r="H274" i="22"/>
  <c r="L274" i="22" s="1"/>
  <c r="H254" i="22"/>
  <c r="L254" i="22" s="1"/>
  <c r="H234" i="22"/>
  <c r="L234" i="22" s="1"/>
  <c r="H1178" i="22"/>
  <c r="L1178" i="22" s="1"/>
  <c r="H1128" i="22"/>
  <c r="L1128" i="22" s="1"/>
  <c r="H1088" i="22"/>
  <c r="L1088" i="22" s="1"/>
  <c r="H976" i="22"/>
  <c r="L976" i="22" s="1"/>
  <c r="H970" i="22"/>
  <c r="L970" i="22" s="1"/>
  <c r="H946" i="22"/>
  <c r="L946" i="22" s="1"/>
  <c r="F945" i="22"/>
  <c r="G945" i="22" s="1"/>
  <c r="M945" i="22" s="1"/>
  <c r="H914" i="22"/>
  <c r="L914" i="22" s="1"/>
  <c r="H898" i="22"/>
  <c r="L898" i="22" s="1"/>
  <c r="H866" i="22"/>
  <c r="L866" i="22" s="1"/>
  <c r="H848" i="22"/>
  <c r="L848" i="22" s="1"/>
  <c r="H838" i="22"/>
  <c r="L838" i="22" s="1"/>
  <c r="H823" i="22"/>
  <c r="L823" i="22" s="1"/>
  <c r="H788" i="22"/>
  <c r="L788" i="22" s="1"/>
  <c r="F787" i="22"/>
  <c r="G787" i="22" s="1"/>
  <c r="M787" i="22" s="1"/>
  <c r="H778" i="22"/>
  <c r="L778" i="22" s="1"/>
  <c r="H768" i="22"/>
  <c r="L768" i="22" s="1"/>
  <c r="H751" i="22"/>
  <c r="L751" i="22" s="1"/>
  <c r="F750" i="22"/>
  <c r="G750" i="22" s="1"/>
  <c r="M750" i="22" s="1"/>
  <c r="H743" i="22"/>
  <c r="L743" i="22" s="1"/>
  <c r="H686" i="22"/>
  <c r="L686" i="22" s="1"/>
  <c r="H659" i="22"/>
  <c r="L659" i="22" s="1"/>
  <c r="H650" i="22"/>
  <c r="L650" i="22" s="1"/>
  <c r="F601" i="22"/>
  <c r="L601" i="22" s="1"/>
  <c r="F600" i="22"/>
  <c r="G600" i="22" s="1"/>
  <c r="M600" i="22" s="1"/>
  <c r="H586" i="22"/>
  <c r="L586" i="22" s="1"/>
  <c r="H580" i="22"/>
  <c r="L580" i="22" s="1"/>
  <c r="H575" i="22"/>
  <c r="L575" i="22" s="1"/>
  <c r="H567" i="22"/>
  <c r="L567" i="22" s="1"/>
  <c r="H544" i="22"/>
  <c r="L544" i="22" s="1"/>
  <c r="F538" i="22"/>
  <c r="L538" i="22" s="1"/>
  <c r="H504" i="22"/>
  <c r="L504" i="22" s="1"/>
  <c r="H484" i="22"/>
  <c r="L484" i="22" s="1"/>
  <c r="H469" i="22"/>
  <c r="L469" i="22" s="1"/>
  <c r="H449" i="22"/>
  <c r="L449" i="22" s="1"/>
  <c r="H434" i="22"/>
  <c r="L434" i="22" s="1"/>
  <c r="H419" i="22"/>
  <c r="L419" i="22" s="1"/>
  <c r="H404" i="22"/>
  <c r="L404" i="22" s="1"/>
  <c r="H384" i="22"/>
  <c r="L384" i="22" s="1"/>
  <c r="H364" i="22"/>
  <c r="L364" i="22" s="1"/>
  <c r="H344" i="22"/>
  <c r="L344" i="22" s="1"/>
  <c r="H329" i="22"/>
  <c r="L329" i="22" s="1"/>
  <c r="H309" i="22"/>
  <c r="L309" i="22" s="1"/>
  <c r="H289" i="22"/>
  <c r="L289" i="22" s="1"/>
  <c r="H1195" i="22"/>
  <c r="L1195" i="22" s="1"/>
  <c r="H1188" i="22"/>
  <c r="L1188" i="22" s="1"/>
  <c r="H1173" i="22"/>
  <c r="L1173" i="22" s="1"/>
  <c r="H1118" i="22"/>
  <c r="L1118" i="22" s="1"/>
  <c r="H1063" i="22"/>
  <c r="L1063" i="22" s="1"/>
  <c r="H1024" i="22"/>
  <c r="L1024" i="22" s="1"/>
  <c r="H1018" i="22"/>
  <c r="L1018" i="22" s="1"/>
  <c r="H1012" i="22"/>
  <c r="L1012" i="22" s="1"/>
  <c r="H1006" i="22"/>
  <c r="L1006" i="22" s="1"/>
  <c r="H1000" i="22"/>
  <c r="L1000" i="22" s="1"/>
  <c r="H962" i="22"/>
  <c r="L962" i="22" s="1"/>
  <c r="H906" i="22"/>
  <c r="L906" i="22" s="1"/>
  <c r="F905" i="22"/>
  <c r="G905" i="22" s="1"/>
  <c r="H890" i="22"/>
  <c r="L890" i="22" s="1"/>
  <c r="H858" i="22"/>
  <c r="L858" i="22" s="1"/>
  <c r="H833" i="22"/>
  <c r="L833" i="22" s="1"/>
  <c r="H818" i="22"/>
  <c r="L818" i="22" s="1"/>
  <c r="H803" i="22"/>
  <c r="L803" i="22" s="1"/>
  <c r="H773" i="22"/>
  <c r="L773" i="22" s="1"/>
  <c r="H722" i="22"/>
  <c r="L722" i="22" s="1"/>
  <c r="H711" i="22"/>
  <c r="L711" i="22" s="1"/>
  <c r="H701" i="22"/>
  <c r="L701" i="22" s="1"/>
  <c r="H677" i="22"/>
  <c r="L677" i="22" s="1"/>
  <c r="H632" i="22"/>
  <c r="L632" i="22" s="1"/>
  <c r="F631" i="22"/>
  <c r="G631" i="22" s="1"/>
  <c r="M631" i="22" s="1"/>
  <c r="F630" i="22"/>
  <c r="G630" i="22" s="1"/>
  <c r="M630" i="22" s="1"/>
  <c r="H623" i="22"/>
  <c r="L623" i="22" s="1"/>
  <c r="H29" i="22"/>
  <c r="L29" i="22" s="1"/>
  <c r="H38" i="22"/>
  <c r="L38" i="22" s="1"/>
  <c r="H53" i="22"/>
  <c r="L53" i="22" s="1"/>
  <c r="H63" i="22"/>
  <c r="L63" i="22" s="1"/>
  <c r="H83" i="22"/>
  <c r="L83" i="22" s="1"/>
  <c r="H89" i="22"/>
  <c r="L89" i="22" s="1"/>
  <c r="H95" i="22"/>
  <c r="L95" i="22" s="1"/>
  <c r="H134" i="22"/>
  <c r="L134" i="22" s="1"/>
  <c r="H149" i="22"/>
  <c r="L149" i="22" s="1"/>
  <c r="F183" i="22"/>
  <c r="G183" i="22" s="1"/>
  <c r="H184" i="22"/>
  <c r="L184" i="22" s="1"/>
  <c r="F193" i="22"/>
  <c r="G193" i="22" s="1"/>
  <c r="M193" i="22" s="1"/>
  <c r="H194" i="22"/>
  <c r="L194" i="22" s="1"/>
  <c r="F213" i="22"/>
  <c r="G213" i="22" s="1"/>
  <c r="M213" i="22" s="1"/>
  <c r="H214" i="22"/>
  <c r="L214" i="22" s="1"/>
  <c r="F228" i="22"/>
  <c r="L228" i="22" s="1"/>
  <c r="H229" i="22"/>
  <c r="L229" i="22" s="1"/>
  <c r="F258" i="22"/>
  <c r="L258" i="22" s="1"/>
  <c r="H259" i="22"/>
  <c r="L259" i="22" s="1"/>
  <c r="F283" i="22"/>
  <c r="G283" i="22" s="1"/>
  <c r="H284" i="22"/>
  <c r="L284" i="22" s="1"/>
  <c r="F323" i="22"/>
  <c r="G323" i="22" s="1"/>
  <c r="H324" i="22"/>
  <c r="L324" i="22" s="1"/>
  <c r="F353" i="22"/>
  <c r="G353" i="22" s="1"/>
  <c r="M353" i="22" s="1"/>
  <c r="H354" i="22"/>
  <c r="L354" i="22" s="1"/>
  <c r="F393" i="22"/>
  <c r="L393" i="22" s="1"/>
  <c r="H394" i="22"/>
  <c r="L394" i="22" s="1"/>
  <c r="F413" i="22"/>
  <c r="G413" i="22" s="1"/>
  <c r="M413" i="22" s="1"/>
  <c r="H414" i="22"/>
  <c r="L414" i="22" s="1"/>
  <c r="F533" i="22"/>
  <c r="L533" i="22" s="1"/>
  <c r="H534" i="22"/>
  <c r="L534" i="22" s="1"/>
  <c r="F548" i="22"/>
  <c r="G548" i="22" s="1"/>
  <c r="H557" i="22"/>
  <c r="L557" i="22" s="1"/>
  <c r="F591" i="22"/>
  <c r="G591" i="22" s="1"/>
  <c r="M591" i="22" s="1"/>
  <c r="F595" i="22"/>
  <c r="L595" i="22" s="1"/>
  <c r="H596" i="22"/>
  <c r="L596" i="22" s="1"/>
  <c r="F638" i="22"/>
  <c r="L638" i="22" s="1"/>
  <c r="F654" i="22"/>
  <c r="G654" i="22" s="1"/>
  <c r="M654" i="22" s="1"/>
  <c r="F673" i="22"/>
  <c r="G673" i="22" s="1"/>
  <c r="M673" i="22" s="1"/>
  <c r="F812" i="22"/>
  <c r="G812" i="22" s="1"/>
  <c r="H813" i="22"/>
  <c r="L813" i="22" s="1"/>
  <c r="F929" i="22"/>
  <c r="L929" i="22" s="1"/>
  <c r="H930" i="22"/>
  <c r="L930" i="22" s="1"/>
  <c r="F992" i="22"/>
  <c r="G992" i="22" s="1"/>
  <c r="M992" i="22" s="1"/>
  <c r="F993" i="22"/>
  <c r="L993" i="22" s="1"/>
  <c r="H994" i="22"/>
  <c r="L994" i="22" s="1"/>
  <c r="H1073" i="22"/>
  <c r="L1073" i="22" s="1"/>
  <c r="F1182" i="22"/>
  <c r="G1182" i="22" s="1"/>
  <c r="M1182" i="22" s="1"/>
  <c r="H1183" i="22"/>
  <c r="L1183" i="22" s="1"/>
  <c r="H14" i="22"/>
  <c r="L14" i="22" s="1"/>
  <c r="H24" i="22"/>
  <c r="L24" i="22" s="1"/>
  <c r="H33" i="22"/>
  <c r="L33" i="22" s="1"/>
  <c r="G72" i="22"/>
  <c r="M72" i="22" s="1"/>
  <c r="H73" i="22"/>
  <c r="L73" i="22" s="1"/>
  <c r="H102" i="22"/>
  <c r="L102" i="22" s="1"/>
  <c r="H114" i="22"/>
  <c r="L114" i="22" s="1"/>
  <c r="H124" i="22"/>
  <c r="L124" i="22" s="1"/>
  <c r="H154" i="22"/>
  <c r="L154" i="22" s="1"/>
  <c r="F163" i="22"/>
  <c r="G163" i="22" s="1"/>
  <c r="M163" i="22" s="1"/>
  <c r="H164" i="22"/>
  <c r="L164" i="22" s="1"/>
  <c r="F173" i="22"/>
  <c r="G173" i="22" s="1"/>
  <c r="H174" i="22"/>
  <c r="L174" i="22" s="1"/>
  <c r="F188" i="22"/>
  <c r="F198" i="22"/>
  <c r="F203" i="22"/>
  <c r="G203" i="22" s="1"/>
  <c r="M203" i="22" s="1"/>
  <c r="H204" i="22"/>
  <c r="L204" i="22" s="1"/>
  <c r="F238" i="22"/>
  <c r="L238" i="22" s="1"/>
  <c r="H239" i="22"/>
  <c r="L239" i="22" s="1"/>
  <c r="F263" i="22"/>
  <c r="G263" i="22" s="1"/>
  <c r="H264" i="22"/>
  <c r="L264" i="22" s="1"/>
  <c r="F298" i="22"/>
  <c r="L298" i="22" s="1"/>
  <c r="H299" i="22"/>
  <c r="L299" i="22" s="1"/>
  <c r="F358" i="22"/>
  <c r="G358" i="22" s="1"/>
  <c r="H359" i="22"/>
  <c r="L359" i="22" s="1"/>
  <c r="F398" i="22"/>
  <c r="G398" i="22" s="1"/>
  <c r="M398" i="22" s="1"/>
  <c r="H399" i="22"/>
  <c r="L399" i="22" s="1"/>
  <c r="F443" i="22"/>
  <c r="L443" i="22" s="1"/>
  <c r="H444" i="22"/>
  <c r="L444" i="22" s="1"/>
  <c r="F478" i="22"/>
  <c r="G478" i="22" s="1"/>
  <c r="M478" i="22" s="1"/>
  <c r="H479" i="22"/>
  <c r="L479" i="22" s="1"/>
  <c r="F513" i="22"/>
  <c r="G513" i="22" s="1"/>
  <c r="M513" i="22" s="1"/>
  <c r="H514" i="22"/>
  <c r="L514" i="22" s="1"/>
  <c r="H549" i="22"/>
  <c r="L549" i="22" s="1"/>
  <c r="H571" i="22"/>
  <c r="L571" i="22" s="1"/>
  <c r="F594" i="22"/>
  <c r="G594" i="22" s="1"/>
  <c r="M594" i="22" s="1"/>
  <c r="F609" i="22"/>
  <c r="G609" i="22" s="1"/>
  <c r="F613" i="22"/>
  <c r="G613" i="22" s="1"/>
  <c r="M613" i="22" s="1"/>
  <c r="H614" i="22"/>
  <c r="L614" i="22" s="1"/>
  <c r="F619" i="22"/>
  <c r="L619" i="22" s="1"/>
  <c r="F666" i="22"/>
  <c r="G666" i="22" s="1"/>
  <c r="M666" i="22" s="1"/>
  <c r="F695" i="22"/>
  <c r="G695" i="22" s="1"/>
  <c r="H696" i="22"/>
  <c r="L696" i="22" s="1"/>
  <c r="F727" i="22"/>
  <c r="G727" i="22" s="1"/>
  <c r="M727" i="22" s="1"/>
  <c r="H728" i="22"/>
  <c r="L728" i="22" s="1"/>
  <c r="F747" i="22"/>
  <c r="L747" i="22" s="1"/>
  <c r="F986" i="22"/>
  <c r="G986" i="22" s="1"/>
  <c r="M986" i="22" s="1"/>
  <c r="F1043" i="22"/>
  <c r="G1043" i="22" s="1"/>
  <c r="M1043" i="22" s="1"/>
  <c r="H1108" i="22"/>
  <c r="L1108" i="22" s="1"/>
  <c r="F612" i="22"/>
  <c r="L612" i="22" s="1"/>
  <c r="F618" i="22"/>
  <c r="L618" i="22" s="1"/>
  <c r="F622" i="22"/>
  <c r="L622" i="22" s="1"/>
  <c r="F629" i="22"/>
  <c r="L629" i="22" s="1"/>
  <c r="F637" i="22"/>
  <c r="L637" i="22" s="1"/>
  <c r="F665" i="22"/>
  <c r="G665" i="22" s="1"/>
  <c r="M665" i="22" s="1"/>
  <c r="F676" i="22"/>
  <c r="G676" i="22" s="1"/>
  <c r="M676" i="22" s="1"/>
  <c r="F682" i="22"/>
  <c r="G682" i="22" s="1"/>
  <c r="M682" i="22" s="1"/>
  <c r="F700" i="22"/>
  <c r="G700" i="22" s="1"/>
  <c r="M700" i="22" s="1"/>
  <c r="F710" i="22"/>
  <c r="L710" i="22" s="1"/>
  <c r="F721" i="22"/>
  <c r="L721" i="22" s="1"/>
  <c r="F740" i="22"/>
  <c r="L740" i="22" s="1"/>
  <c r="F802" i="22"/>
  <c r="L802" i="22" s="1"/>
  <c r="F817" i="22"/>
  <c r="G817" i="22" s="1"/>
  <c r="F832" i="22"/>
  <c r="G832" i="22" s="1"/>
  <c r="F857" i="22"/>
  <c r="L857" i="22" s="1"/>
  <c r="F889" i="22"/>
  <c r="L889" i="22" s="1"/>
  <c r="F961" i="22"/>
  <c r="G961" i="22" s="1"/>
  <c r="M961" i="22" s="1"/>
  <c r="F999" i="22"/>
  <c r="G999" i="22" s="1"/>
  <c r="F1005" i="22"/>
  <c r="L1005" i="22" s="1"/>
  <c r="F1011" i="22"/>
  <c r="L1011" i="22" s="1"/>
  <c r="F1017" i="22"/>
  <c r="G1017" i="22" s="1"/>
  <c r="M1017" i="22" s="1"/>
  <c r="F1042" i="22"/>
  <c r="G1042" i="22" s="1"/>
  <c r="M1042" i="22" s="1"/>
  <c r="F1049" i="22"/>
  <c r="G1049" i="22" s="1"/>
  <c r="M1049" i="22" s="1"/>
  <c r="F1062" i="22"/>
  <c r="G1062" i="22" s="1"/>
  <c r="F1157" i="22"/>
  <c r="L1157" i="22" s="1"/>
  <c r="F1172" i="22"/>
  <c r="G1172" i="22" s="1"/>
  <c r="M1172" i="22" s="1"/>
  <c r="F288" i="22"/>
  <c r="G288" i="22" s="1"/>
  <c r="M288" i="22" s="1"/>
  <c r="F308" i="22"/>
  <c r="G308" i="22" s="1"/>
  <c r="M308" i="22" s="1"/>
  <c r="F328" i="22"/>
  <c r="G328" i="22" s="1"/>
  <c r="M328" i="22" s="1"/>
  <c r="F343" i="22"/>
  <c r="L343" i="22" s="1"/>
  <c r="F363" i="22"/>
  <c r="L363" i="22" s="1"/>
  <c r="F383" i="22"/>
  <c r="G383" i="22" s="1"/>
  <c r="F403" i="22"/>
  <c r="G403" i="22" s="1"/>
  <c r="M403" i="22" s="1"/>
  <c r="F418" i="22"/>
  <c r="L418" i="22" s="1"/>
  <c r="F433" i="22"/>
  <c r="L433" i="22" s="1"/>
  <c r="F448" i="22"/>
  <c r="G448" i="22" s="1"/>
  <c r="M448" i="22" s="1"/>
  <c r="F468" i="22"/>
  <c r="G468" i="22" s="1"/>
  <c r="M468" i="22" s="1"/>
  <c r="F483" i="22"/>
  <c r="G483" i="22" s="1"/>
  <c r="F585" i="22"/>
  <c r="G585" i="22" s="1"/>
  <c r="M585" i="22" s="1"/>
  <c r="F593" i="22"/>
  <c r="L593" i="22" s="1"/>
  <c r="F611" i="22"/>
  <c r="L611" i="22" s="1"/>
  <c r="F621" i="22"/>
  <c r="L621" i="22" s="1"/>
  <c r="F627" i="22"/>
  <c r="F628" i="22"/>
  <c r="L628" i="22" s="1"/>
  <c r="F636" i="22"/>
  <c r="G636" i="22" s="1"/>
  <c r="M636" i="22" s="1"/>
  <c r="F649" i="22"/>
  <c r="G649" i="22" s="1"/>
  <c r="M649" i="22" s="1"/>
  <c r="F658" i="22"/>
  <c r="L658" i="22" s="1"/>
  <c r="F664" i="22"/>
  <c r="L664" i="22" s="1"/>
  <c r="F675" i="22"/>
  <c r="G675" i="22" s="1"/>
  <c r="M675" i="22" s="1"/>
  <c r="F685" i="22"/>
  <c r="L685" i="22" s="1"/>
  <c r="F739" i="22"/>
  <c r="G739" i="22" s="1"/>
  <c r="M739" i="22" s="1"/>
  <c r="F749" i="22"/>
  <c r="L749" i="22" s="1"/>
  <c r="F777" i="22"/>
  <c r="G777" i="22" s="1"/>
  <c r="M777" i="22" s="1"/>
  <c r="F822" i="22"/>
  <c r="L822" i="22" s="1"/>
  <c r="F837" i="22"/>
  <c r="L837" i="22" s="1"/>
  <c r="F865" i="22"/>
  <c r="L865" i="22" s="1"/>
  <c r="F897" i="22"/>
  <c r="L897" i="22" s="1"/>
  <c r="F913" i="22"/>
  <c r="L913" i="22" s="1"/>
  <c r="F969" i="22"/>
  <c r="G969" i="22" s="1"/>
  <c r="M969" i="22" s="1"/>
  <c r="F975" i="22"/>
  <c r="G975" i="22" s="1"/>
  <c r="M975" i="22" s="1"/>
  <c r="F1010" i="22"/>
  <c r="G1010" i="22" s="1"/>
  <c r="M1010" i="22" s="1"/>
  <c r="F1067" i="22"/>
  <c r="G1067" i="22" s="1"/>
  <c r="M1067" i="22" s="1"/>
  <c r="F1127" i="22"/>
  <c r="G1127" i="22" s="1"/>
  <c r="M1127" i="22" s="1"/>
  <c r="F1177" i="22"/>
  <c r="L1177" i="22" s="1"/>
  <c r="F218" i="22"/>
  <c r="F233" i="22"/>
  <c r="L233" i="22" s="1"/>
  <c r="F253" i="22"/>
  <c r="G253" i="22" s="1"/>
  <c r="F273" i="22"/>
  <c r="L273" i="22" s="1"/>
  <c r="F293" i="22"/>
  <c r="G293" i="22" s="1"/>
  <c r="F313" i="22"/>
  <c r="G313" i="22" s="1"/>
  <c r="F348" i="22"/>
  <c r="G348" i="22" s="1"/>
  <c r="F368" i="22"/>
  <c r="G368" i="22" s="1"/>
  <c r="F388" i="22"/>
  <c r="L388" i="22" s="1"/>
  <c r="F438" i="22"/>
  <c r="L438" i="22" s="1"/>
  <c r="F453" i="22"/>
  <c r="L453" i="22" s="1"/>
  <c r="F488" i="22"/>
  <c r="L488" i="22" s="1"/>
  <c r="F508" i="22"/>
  <c r="L508" i="22" s="1"/>
  <c r="F528" i="22"/>
  <c r="G528" i="22" s="1"/>
  <c r="F579" i="22"/>
  <c r="L579" i="22" s="1"/>
  <c r="F592" i="22"/>
  <c r="L592" i="22" s="1"/>
  <c r="F604" i="22"/>
  <c r="G604" i="22" s="1"/>
  <c r="M604" i="22" s="1"/>
  <c r="F610" i="22"/>
  <c r="G610" i="22" s="1"/>
  <c r="M610" i="22" s="1"/>
  <c r="F620" i="22"/>
  <c r="G620" i="22" s="1"/>
  <c r="M620" i="22" s="1"/>
  <c r="F639" i="22"/>
  <c r="L639" i="22" s="1"/>
  <c r="F648" i="22"/>
  <c r="L648" i="22" s="1"/>
  <c r="F655" i="22"/>
  <c r="L655" i="22" s="1"/>
  <c r="F663" i="22"/>
  <c r="L663" i="22" s="1"/>
  <c r="F667" i="22"/>
  <c r="L667" i="22" s="1"/>
  <c r="F674" i="22"/>
  <c r="L674" i="22" s="1"/>
  <c r="F684" i="22"/>
  <c r="G684" i="22" s="1"/>
  <c r="M684" i="22" s="1"/>
  <c r="F690" i="22"/>
  <c r="L690" i="22" s="1"/>
  <c r="F748" i="22"/>
  <c r="G748" i="22" s="1"/>
  <c r="M748" i="22" s="1"/>
  <c r="F782" i="22"/>
  <c r="F792" i="22"/>
  <c r="L792" i="22" s="1"/>
  <c r="F852" i="22"/>
  <c r="L852" i="22" s="1"/>
  <c r="F873" i="22"/>
  <c r="L873" i="22" s="1"/>
  <c r="F921" i="22"/>
  <c r="G921" i="22" s="1"/>
  <c r="M921" i="22" s="1"/>
  <c r="F980" i="22"/>
  <c r="L980" i="22" s="1"/>
  <c r="F987" i="22"/>
  <c r="G987" i="22" s="1"/>
  <c r="M987" i="22" s="1"/>
  <c r="F1142" i="22"/>
  <c r="L1142" i="22" s="1"/>
  <c r="G595" i="22"/>
  <c r="M595" i="22" s="1"/>
  <c r="L77" i="22"/>
  <c r="G77" i="22"/>
  <c r="M77" i="22" s="1"/>
  <c r="G57" i="22"/>
  <c r="G59" i="22" s="1"/>
  <c r="L57" i="22"/>
  <c r="K752" i="22"/>
  <c r="G752" i="22"/>
  <c r="L493" i="22"/>
  <c r="G493" i="22"/>
  <c r="M493" i="22" s="1"/>
  <c r="G143" i="22"/>
  <c r="M143" i="22" s="1"/>
  <c r="L143" i="22"/>
  <c r="G453" i="22"/>
  <c r="M453" i="22" s="1"/>
  <c r="L631" i="22"/>
  <c r="L647" i="22"/>
  <c r="G647" i="22"/>
  <c r="M647" i="22" s="1"/>
  <c r="L934" i="22"/>
  <c r="G934" i="22"/>
  <c r="M934" i="22" s="1"/>
  <c r="G102" i="23"/>
  <c r="E102" i="23" s="1"/>
  <c r="E149" i="22" s="1"/>
  <c r="K149" i="22" s="1"/>
  <c r="V102" i="23"/>
  <c r="G138" i="23"/>
  <c r="M138" i="23" s="1"/>
  <c r="V138" i="23"/>
  <c r="G376" i="23"/>
  <c r="E376" i="23" s="1"/>
  <c r="E605" i="22" s="1"/>
  <c r="V376" i="23"/>
  <c r="G38" i="22"/>
  <c r="G39" i="22" s="1"/>
  <c r="I58" i="22"/>
  <c r="I59" i="22" s="1"/>
  <c r="I68" i="22"/>
  <c r="M68" i="22" s="1"/>
  <c r="G158" i="22"/>
  <c r="M158" i="22" s="1"/>
  <c r="G393" i="22"/>
  <c r="M393" i="22" s="1"/>
  <c r="G423" i="22"/>
  <c r="M423" i="22" s="1"/>
  <c r="G443" i="22"/>
  <c r="M443" i="22" s="1"/>
  <c r="G523" i="22"/>
  <c r="M523" i="22" s="1"/>
  <c r="L523" i="22"/>
  <c r="G533" i="22"/>
  <c r="M533" i="22" s="1"/>
  <c r="G621" i="22"/>
  <c r="M621" i="22" s="1"/>
  <c r="G862" i="22"/>
  <c r="M862" i="22" s="1"/>
  <c r="L863" i="22"/>
  <c r="G863" i="22"/>
  <c r="M863" i="22" s="1"/>
  <c r="L919" i="22"/>
  <c r="G919" i="22"/>
  <c r="M919" i="22" s="1"/>
  <c r="L1043" i="22"/>
  <c r="E114" i="23"/>
  <c r="E169" i="22" s="1"/>
  <c r="K169" i="22" s="1"/>
  <c r="K170" i="22" s="1"/>
  <c r="M114" i="23"/>
  <c r="G19" i="22"/>
  <c r="G20" i="22" s="1"/>
  <c r="G29" i="22"/>
  <c r="G30" i="22" s="1"/>
  <c r="I108" i="22"/>
  <c r="G112" i="22"/>
  <c r="M7" i="22"/>
  <c r="M16" i="22"/>
  <c r="G23" i="22"/>
  <c r="M23" i="22" s="1"/>
  <c r="M26" i="22"/>
  <c r="L37" i="22"/>
  <c r="M41" i="22"/>
  <c r="M50" i="22"/>
  <c r="K69" i="22"/>
  <c r="M81" i="22"/>
  <c r="M86" i="22"/>
  <c r="M92" i="22"/>
  <c r="G100" i="22"/>
  <c r="M100" i="22" s="1"/>
  <c r="M104" i="22"/>
  <c r="G113" i="22"/>
  <c r="M121" i="22"/>
  <c r="M127" i="22"/>
  <c r="K130" i="22"/>
  <c r="G148" i="22"/>
  <c r="M148" i="22" s="1"/>
  <c r="M186" i="22"/>
  <c r="M196" i="22"/>
  <c r="M202" i="22"/>
  <c r="M216" i="22"/>
  <c r="M227" i="22"/>
  <c r="M241" i="22"/>
  <c r="M251" i="22"/>
  <c r="M261" i="22"/>
  <c r="M271" i="22"/>
  <c r="M281" i="22"/>
  <c r="M291" i="22"/>
  <c r="M301" i="22"/>
  <c r="M311" i="22"/>
  <c r="M321" i="22"/>
  <c r="M337" i="22"/>
  <c r="M346" i="22"/>
  <c r="M356" i="22"/>
  <c r="M366" i="22"/>
  <c r="M376" i="22"/>
  <c r="M397" i="22"/>
  <c r="M412" i="22"/>
  <c r="G418" i="22"/>
  <c r="M418" i="22" s="1"/>
  <c r="M427" i="22"/>
  <c r="M437" i="22"/>
  <c r="M441" i="22"/>
  <c r="M447" i="22"/>
  <c r="M457" i="22"/>
  <c r="M487" i="22"/>
  <c r="M501" i="22"/>
  <c r="M526" i="22"/>
  <c r="M546" i="22"/>
  <c r="M555" i="22"/>
  <c r="L561" i="22"/>
  <c r="G561" i="22"/>
  <c r="M561" i="22" s="1"/>
  <c r="M578" i="22"/>
  <c r="G601" i="22"/>
  <c r="M601" i="22" s="1"/>
  <c r="M661" i="22"/>
  <c r="M679" i="22"/>
  <c r="M699" i="22"/>
  <c r="M709" i="22"/>
  <c r="M720" i="22"/>
  <c r="M731" i="22"/>
  <c r="M756" i="22"/>
  <c r="M761" i="22"/>
  <c r="M767" i="22"/>
  <c r="M785" i="22"/>
  <c r="M796" i="22"/>
  <c r="M811" i="22"/>
  <c r="M827" i="22"/>
  <c r="L871" i="22"/>
  <c r="G871" i="22"/>
  <c r="M871" i="22" s="1"/>
  <c r="L902" i="22"/>
  <c r="G902" i="22"/>
  <c r="M902" i="22" s="1"/>
  <c r="M917" i="22"/>
  <c r="L927" i="22"/>
  <c r="G927" i="22"/>
  <c r="M927" i="22" s="1"/>
  <c r="L966" i="22"/>
  <c r="G966" i="22"/>
  <c r="M966" i="22" s="1"/>
  <c r="L1127" i="22"/>
  <c r="V30" i="23"/>
  <c r="G30" i="23"/>
  <c r="G198" i="23"/>
  <c r="E198" i="23" s="1"/>
  <c r="E309" i="22" s="1"/>
  <c r="W198" i="23"/>
  <c r="G204" i="23"/>
  <c r="M204" i="23" s="1"/>
  <c r="W204" i="23"/>
  <c r="K539" i="22"/>
  <c r="K540" i="22" s="1"/>
  <c r="G539" i="22"/>
  <c r="M17" i="22"/>
  <c r="I19" i="22"/>
  <c r="I20" i="22" s="1"/>
  <c r="M27" i="22"/>
  <c r="I29" i="22"/>
  <c r="I30" i="22" s="1"/>
  <c r="I38" i="22"/>
  <c r="I39" i="22" s="1"/>
  <c r="M51" i="22"/>
  <c r="M55" i="22"/>
  <c r="M60" i="22"/>
  <c r="M71" i="22"/>
  <c r="M93" i="22"/>
  <c r="M105" i="22"/>
  <c r="M111" i="22"/>
  <c r="I113" i="22"/>
  <c r="M122" i="22"/>
  <c r="M131" i="22"/>
  <c r="M138" i="22"/>
  <c r="M156" i="22"/>
  <c r="M162" i="22"/>
  <c r="M172" i="22"/>
  <c r="M182" i="22"/>
  <c r="L183" i="22"/>
  <c r="M192" i="22"/>
  <c r="M217" i="22"/>
  <c r="M232" i="22"/>
  <c r="M236" i="22"/>
  <c r="M242" i="22"/>
  <c r="M246" i="22"/>
  <c r="M252" i="22"/>
  <c r="M256" i="22"/>
  <c r="M262" i="22"/>
  <c r="M266" i="22"/>
  <c r="M272" i="22"/>
  <c r="M276" i="22"/>
  <c r="M282" i="22"/>
  <c r="M286" i="22"/>
  <c r="M292" i="22"/>
  <c r="M296" i="22"/>
  <c r="M302" i="22"/>
  <c r="M306" i="22"/>
  <c r="M312" i="22"/>
  <c r="M316" i="22"/>
  <c r="M322" i="22"/>
  <c r="M326" i="22"/>
  <c r="M332" i="22"/>
  <c r="M341" i="22"/>
  <c r="M347" i="22"/>
  <c r="M351" i="22"/>
  <c r="M357" i="22"/>
  <c r="M361" i="22"/>
  <c r="M367" i="22"/>
  <c r="M371" i="22"/>
  <c r="M377" i="22"/>
  <c r="M401" i="22"/>
  <c r="M407" i="22"/>
  <c r="M422" i="22"/>
  <c r="M431" i="22"/>
  <c r="M442" i="22"/>
  <c r="M462" i="22"/>
  <c r="M466" i="22"/>
  <c r="M472" i="22"/>
  <c r="M542" i="22"/>
  <c r="M543" i="22"/>
  <c r="M565" i="22"/>
  <c r="L591" i="22"/>
  <c r="M652" i="22"/>
  <c r="M670" i="22"/>
  <c r="G740" i="22"/>
  <c r="M740" i="22" s="1"/>
  <c r="M776" i="22"/>
  <c r="M816" i="22"/>
  <c r="M831" i="22"/>
  <c r="M846" i="22"/>
  <c r="M869" i="22"/>
  <c r="M893" i="22"/>
  <c r="G895" i="22"/>
  <c r="M895" i="22" s="1"/>
  <c r="L953" i="22"/>
  <c r="G953" i="22"/>
  <c r="M953" i="22" s="1"/>
  <c r="L959" i="22"/>
  <c r="G959" i="22"/>
  <c r="M959" i="22" s="1"/>
  <c r="L1102" i="22"/>
  <c r="G1102" i="22"/>
  <c r="M1102" i="22" s="1"/>
  <c r="V93" i="23"/>
  <c r="G93" i="23"/>
  <c r="G144" i="23"/>
  <c r="M144" i="23" s="1"/>
  <c r="V144" i="23"/>
  <c r="G174" i="23"/>
  <c r="M174" i="23" s="1"/>
  <c r="W174" i="23"/>
  <c r="G192" i="23"/>
  <c r="E192" i="23" s="1"/>
  <c r="E299" i="22" s="1"/>
  <c r="W192" i="23"/>
  <c r="M552" i="22"/>
  <c r="M590" i="22"/>
  <c r="M608" i="22"/>
  <c r="M616" i="22"/>
  <c r="M625" i="22"/>
  <c r="M643" i="22"/>
  <c r="M671" i="22"/>
  <c r="M680" i="22"/>
  <c r="M694" i="22"/>
  <c r="M713" i="22"/>
  <c r="M719" i="22"/>
  <c r="M726" i="22"/>
  <c r="M732" i="22"/>
  <c r="M762" i="22"/>
  <c r="M770" i="22"/>
  <c r="M790" i="22"/>
  <c r="M810" i="22"/>
  <c r="M830" i="22"/>
  <c r="M847" i="22"/>
  <c r="M856" i="22"/>
  <c r="M901" i="22"/>
  <c r="G56" i="23"/>
  <c r="Y55" i="23"/>
  <c r="W159" i="23"/>
  <c r="G159" i="23"/>
  <c r="V294" i="23"/>
  <c r="G294" i="23"/>
  <c r="E294" i="23" s="1"/>
  <c r="E469" i="22" s="1"/>
  <c r="V300" i="23"/>
  <c r="G300" i="23"/>
  <c r="Y345" i="23"/>
  <c r="G345" i="23"/>
  <c r="M345" i="23" s="1"/>
  <c r="M972" i="22"/>
  <c r="M991" i="22"/>
  <c r="L999" i="22"/>
  <c r="F1004" i="22"/>
  <c r="G1004" i="22" s="1"/>
  <c r="M1004" i="22" s="1"/>
  <c r="M1061" i="22"/>
  <c r="M1065" i="22"/>
  <c r="M1141" i="22"/>
  <c r="F1162" i="22"/>
  <c r="G1162" i="22" s="1"/>
  <c r="M1162" i="22" s="1"/>
  <c r="G33" i="23"/>
  <c r="V33" i="23"/>
  <c r="G66" i="23"/>
  <c r="M66" i="23" s="1"/>
  <c r="E71" i="23"/>
  <c r="E102" i="22" s="1"/>
  <c r="M71" i="23"/>
  <c r="G96" i="23"/>
  <c r="V96" i="23"/>
  <c r="G126" i="23"/>
  <c r="E126" i="23" s="1"/>
  <c r="E189" i="22" s="1"/>
  <c r="K189" i="22" s="1"/>
  <c r="V126" i="23"/>
  <c r="G186" i="23"/>
  <c r="M186" i="23" s="1"/>
  <c r="W186" i="23"/>
  <c r="V240" i="23"/>
  <c r="G240" i="23"/>
  <c r="E240" i="23" s="1"/>
  <c r="E379" i="22" s="1"/>
  <c r="V267" i="23"/>
  <c r="G267" i="23"/>
  <c r="G382" i="23"/>
  <c r="M382" i="23" s="1"/>
  <c r="V382" i="23"/>
  <c r="G400" i="23"/>
  <c r="M400" i="23" s="1"/>
  <c r="V400" i="23"/>
  <c r="G412" i="23"/>
  <c r="E412" i="23" s="1"/>
  <c r="E701" i="22" s="1"/>
  <c r="V412" i="23"/>
  <c r="G500" i="23"/>
  <c r="E500" i="23" s="1"/>
  <c r="E848" i="22" s="1"/>
  <c r="G571" i="23"/>
  <c r="V571" i="23"/>
  <c r="V669" i="23"/>
  <c r="G669" i="23"/>
  <c r="E669" i="23" s="1"/>
  <c r="E1128" i="22" s="1"/>
  <c r="H1194" i="22"/>
  <c r="L1194" i="22" s="1"/>
  <c r="F1193" i="22"/>
  <c r="G1193" i="22" s="1"/>
  <c r="M1193" i="22" s="1"/>
  <c r="F1187" i="22"/>
  <c r="H1158" i="22"/>
  <c r="L1158" i="22" s="1"/>
  <c r="H1153" i="22"/>
  <c r="L1153" i="22" s="1"/>
  <c r="F1152" i="22"/>
  <c r="G1152" i="22" s="1"/>
  <c r="M1152" i="22" s="1"/>
  <c r="F1147" i="22"/>
  <c r="H1138" i="22"/>
  <c r="L1138" i="22" s="1"/>
  <c r="H1123" i="22"/>
  <c r="L1123" i="22" s="1"/>
  <c r="H1113" i="22"/>
  <c r="L1113" i="22" s="1"/>
  <c r="H1103" i="22"/>
  <c r="L1103" i="22" s="1"/>
  <c r="H1074" i="22"/>
  <c r="H1058" i="22"/>
  <c r="I1058" i="22" s="1"/>
  <c r="M1058" i="22" s="1"/>
  <c r="H1057" i="22"/>
  <c r="I1057" i="22" s="1"/>
  <c r="H1050" i="22"/>
  <c r="I1050" i="22" s="1"/>
  <c r="H1038" i="22"/>
  <c r="L1038" i="22" s="1"/>
  <c r="F1030" i="22"/>
  <c r="H1199" i="22"/>
  <c r="L1199" i="22" s="1"/>
  <c r="H1189" i="22"/>
  <c r="L1189" i="22" s="1"/>
  <c r="H1168" i="22"/>
  <c r="L1168" i="22" s="1"/>
  <c r="H1163" i="22"/>
  <c r="L1163" i="22" s="1"/>
  <c r="H1133" i="22"/>
  <c r="L1133" i="22" s="1"/>
  <c r="H1093" i="22"/>
  <c r="L1093" i="22" s="1"/>
  <c r="H1083" i="22"/>
  <c r="L1083" i="22" s="1"/>
  <c r="H1068" i="22"/>
  <c r="L1068" i="22" s="1"/>
  <c r="H1051" i="22"/>
  <c r="I1051" i="22" s="1"/>
  <c r="M1051" i="22" s="1"/>
  <c r="H1044" i="22"/>
  <c r="L1044" i="22" s="1"/>
  <c r="H938" i="22"/>
  <c r="L938" i="22" s="1"/>
  <c r="M496" i="22"/>
  <c r="F503" i="22"/>
  <c r="G503" i="22" s="1"/>
  <c r="M506" i="22"/>
  <c r="M512" i="22"/>
  <c r="M517" i="22"/>
  <c r="M522" i="22"/>
  <c r="M527" i="22"/>
  <c r="M537" i="22"/>
  <c r="M547" i="22"/>
  <c r="M564" i="22"/>
  <c r="M570" i="22"/>
  <c r="M577" i="22"/>
  <c r="M583" i="22"/>
  <c r="M599" i="22"/>
  <c r="M662" i="22"/>
  <c r="M688" i="22"/>
  <c r="M708" i="22"/>
  <c r="M715" i="22"/>
  <c r="M724" i="22"/>
  <c r="M730" i="22"/>
  <c r="M736" i="22"/>
  <c r="M746" i="22"/>
  <c r="M766" i="22"/>
  <c r="M772" i="22"/>
  <c r="M786" i="22"/>
  <c r="M806" i="22"/>
  <c r="M815" i="22"/>
  <c r="M826" i="22"/>
  <c r="M851" i="22"/>
  <c r="M868" i="22"/>
  <c r="M892" i="22"/>
  <c r="M932" i="22"/>
  <c r="M981" i="22"/>
  <c r="M999" i="22"/>
  <c r="F1016" i="22"/>
  <c r="G1016" i="22" s="1"/>
  <c r="M1016" i="22" s="1"/>
  <c r="M1080" i="22"/>
  <c r="F1097" i="22"/>
  <c r="G1097" i="22" s="1"/>
  <c r="M1097" i="22" s="1"/>
  <c r="F1167" i="22"/>
  <c r="V39" i="23"/>
  <c r="E51" i="23"/>
  <c r="E78" i="22" s="1"/>
  <c r="M51" i="23"/>
  <c r="G70" i="23"/>
  <c r="M70" i="23" s="1"/>
  <c r="X70" i="23"/>
  <c r="M117" i="23"/>
  <c r="E117" i="23"/>
  <c r="E174" i="22" s="1"/>
  <c r="G120" i="23"/>
  <c r="V120" i="23"/>
  <c r="G180" i="23"/>
  <c r="W180" i="23"/>
  <c r="G210" i="23"/>
  <c r="M210" i="23" s="1"/>
  <c r="W210" i="23"/>
  <c r="W231" i="23"/>
  <c r="V234" i="23"/>
  <c r="G234" i="23"/>
  <c r="E234" i="23" s="1"/>
  <c r="E369" i="22" s="1"/>
  <c r="G303" i="23"/>
  <c r="M303" i="23" s="1"/>
  <c r="V303" i="23"/>
  <c r="G327" i="23"/>
  <c r="E327" i="23" s="1"/>
  <c r="E524" i="22" s="1"/>
  <c r="V327" i="23"/>
  <c r="V491" i="23"/>
  <c r="G491" i="23"/>
  <c r="V654" i="23"/>
  <c r="G654" i="23"/>
  <c r="M654" i="23" s="1"/>
  <c r="F937" i="22"/>
  <c r="G937" i="22" s="1"/>
  <c r="M937" i="22" s="1"/>
  <c r="M973" i="22"/>
  <c r="F974" i="22"/>
  <c r="G974" i="22" s="1"/>
  <c r="F998" i="22"/>
  <c r="L998" i="22" s="1"/>
  <c r="M1034" i="22"/>
  <c r="M1046" i="22"/>
  <c r="F1055" i="22"/>
  <c r="G1055" i="22" s="1"/>
  <c r="M1091" i="22"/>
  <c r="F1092" i="22"/>
  <c r="L1092" i="22" s="1"/>
  <c r="M1095" i="22"/>
  <c r="M1121" i="22"/>
  <c r="F1122" i="22"/>
  <c r="M1131" i="22"/>
  <c r="F1132" i="22"/>
  <c r="L1132" i="22" s="1"/>
  <c r="G12" i="23"/>
  <c r="G55" i="23"/>
  <c r="X65" i="23"/>
  <c r="G430" i="23"/>
  <c r="V430" i="23"/>
  <c r="F1023" i="22"/>
  <c r="G1023" i="22" s="1"/>
  <c r="M1023" i="22" s="1"/>
  <c r="M1035" i="22"/>
  <c r="F1036" i="22"/>
  <c r="F1037" i="22"/>
  <c r="G1037" i="22" s="1"/>
  <c r="M1037" i="22" s="1"/>
  <c r="F1048" i="22"/>
  <c r="G1048" i="22" s="1"/>
  <c r="F1056" i="22"/>
  <c r="G1056" i="22" s="1"/>
  <c r="M1056" i="22" s="1"/>
  <c r="M1071" i="22"/>
  <c r="M1076" i="22"/>
  <c r="M1096" i="22"/>
  <c r="M1111" i="22"/>
  <c r="F1112" i="22"/>
  <c r="G1112" i="22" s="1"/>
  <c r="M1136" i="22"/>
  <c r="F1137" i="22"/>
  <c r="L1137" i="22" s="1"/>
  <c r="G150" i="23"/>
  <c r="M150" i="23" s="1"/>
  <c r="W150" i="23"/>
  <c r="W177" i="23"/>
  <c r="G177" i="23"/>
  <c r="E177" i="23" s="1"/>
  <c r="E274" i="22" s="1"/>
  <c r="G309" i="23"/>
  <c r="M309" i="23" s="1"/>
  <c r="V309" i="23"/>
  <c r="G406" i="23"/>
  <c r="M406" i="23" s="1"/>
  <c r="V406" i="23"/>
  <c r="V488" i="23"/>
  <c r="G488" i="23"/>
  <c r="V648" i="23"/>
  <c r="G648" i="23"/>
  <c r="M648" i="23" s="1"/>
  <c r="G521" i="23"/>
  <c r="M521" i="23" s="1"/>
  <c r="G541" i="23"/>
  <c r="G561" i="23"/>
  <c r="E561" i="23" s="1"/>
  <c r="E946" i="22" s="1"/>
  <c r="P175" i="24"/>
  <c r="Q175" i="24" s="1"/>
  <c r="F1022" i="22" s="1"/>
  <c r="V516" i="23"/>
  <c r="V536" i="23"/>
  <c r="V556" i="23"/>
  <c r="V602" i="23"/>
  <c r="V603" i="23"/>
  <c r="V604" i="23" s="1"/>
  <c r="V605" i="23" s="1"/>
  <c r="G8" i="22"/>
  <c r="G13" i="22"/>
  <c r="M19" i="22"/>
  <c r="M37" i="22"/>
  <c r="G52" i="22"/>
  <c r="M67" i="22"/>
  <c r="G69" i="22"/>
  <c r="M70" i="22"/>
  <c r="G62" i="22"/>
  <c r="L62" i="22"/>
  <c r="L28" i="22"/>
  <c r="G32" i="22"/>
  <c r="M47" i="22"/>
  <c r="M82" i="22"/>
  <c r="G94" i="22"/>
  <c r="L94" i="22"/>
  <c r="M18" i="22"/>
  <c r="M28" i="22"/>
  <c r="K39" i="22"/>
  <c r="M36" i="22"/>
  <c r="G42" i="22"/>
  <c r="L42" i="22"/>
  <c r="M45" i="22"/>
  <c r="M88" i="22"/>
  <c r="M106" i="22"/>
  <c r="L82" i="22"/>
  <c r="L88" i="22"/>
  <c r="K95" i="22"/>
  <c r="L106" i="22"/>
  <c r="M112" i="22"/>
  <c r="I119" i="22"/>
  <c r="I120" i="22" s="1"/>
  <c r="G119" i="22"/>
  <c r="M133" i="22"/>
  <c r="L153" i="22"/>
  <c r="M166" i="22"/>
  <c r="G223" i="22"/>
  <c r="L223" i="22"/>
  <c r="M268" i="22"/>
  <c r="K59" i="22"/>
  <c r="I78" i="22"/>
  <c r="I79" i="22" s="1"/>
  <c r="G95" i="22"/>
  <c r="M116" i="22"/>
  <c r="L123" i="22"/>
  <c r="G128" i="22"/>
  <c r="M147" i="22"/>
  <c r="K150" i="22"/>
  <c r="M153" i="22"/>
  <c r="I159" i="22"/>
  <c r="I160" i="22" s="1"/>
  <c r="G159" i="22"/>
  <c r="M167" i="22"/>
  <c r="M171" i="22"/>
  <c r="M173" i="22"/>
  <c r="L178" i="22"/>
  <c r="M187" i="22"/>
  <c r="M191" i="22"/>
  <c r="G199" i="22"/>
  <c r="I199" i="22"/>
  <c r="I200" i="22" s="1"/>
  <c r="M207" i="22"/>
  <c r="M208" i="22"/>
  <c r="L18" i="22"/>
  <c r="L47" i="22"/>
  <c r="L67" i="22"/>
  <c r="M123" i="22"/>
  <c r="G129" i="22"/>
  <c r="I129" i="22"/>
  <c r="I130" i="22" s="1"/>
  <c r="M178" i="22"/>
  <c r="G233" i="22"/>
  <c r="G243" i="22"/>
  <c r="L243" i="22"/>
  <c r="L253" i="22"/>
  <c r="G303" i="22"/>
  <c r="L303" i="22"/>
  <c r="L323" i="22"/>
  <c r="L348" i="22"/>
  <c r="G378" i="22"/>
  <c r="L378" i="22"/>
  <c r="M87" i="22"/>
  <c r="M98" i="22"/>
  <c r="G118" i="22"/>
  <c r="M126" i="22"/>
  <c r="L133" i="22"/>
  <c r="M137" i="22"/>
  <c r="M141" i="22"/>
  <c r="G149" i="22"/>
  <c r="M157" i="22"/>
  <c r="K159" i="22"/>
  <c r="K160" i="22" s="1"/>
  <c r="M161" i="22"/>
  <c r="M183" i="22"/>
  <c r="M197" i="22"/>
  <c r="K199" i="22"/>
  <c r="K200" i="22" s="1"/>
  <c r="M201" i="22"/>
  <c r="M211" i="22"/>
  <c r="G433" i="22"/>
  <c r="G278" i="22"/>
  <c r="M278" i="22" s="1"/>
  <c r="G318" i="22"/>
  <c r="M318" i="22" s="1"/>
  <c r="G343" i="22"/>
  <c r="M343" i="22" s="1"/>
  <c r="G363" i="22"/>
  <c r="M363" i="22" s="1"/>
  <c r="M402" i="22"/>
  <c r="L408" i="22"/>
  <c r="G463" i="22"/>
  <c r="L463" i="22"/>
  <c r="M502" i="22"/>
  <c r="L543" i="22"/>
  <c r="K550" i="22"/>
  <c r="M560" i="22"/>
  <c r="G619" i="22"/>
  <c r="M619" i="22" s="1"/>
  <c r="G638" i="22"/>
  <c r="M638" i="22" s="1"/>
  <c r="G681" i="22"/>
  <c r="L681" i="22"/>
  <c r="L248" i="22"/>
  <c r="L268" i="22"/>
  <c r="L288" i="22"/>
  <c r="L333" i="22"/>
  <c r="L338" i="22"/>
  <c r="M362" i="22"/>
  <c r="L373" i="22"/>
  <c r="M387" i="22"/>
  <c r="M396" i="22"/>
  <c r="M406" i="22"/>
  <c r="M408" i="22"/>
  <c r="M421" i="22"/>
  <c r="M452" i="22"/>
  <c r="M486" i="22"/>
  <c r="M507" i="22"/>
  <c r="M521" i="22"/>
  <c r="M531" i="22"/>
  <c r="G629" i="22"/>
  <c r="M629" i="22" s="1"/>
  <c r="G645" i="22"/>
  <c r="L645" i="22"/>
  <c r="G655" i="22"/>
  <c r="M655" i="22" s="1"/>
  <c r="G658" i="22"/>
  <c r="M658" i="22" s="1"/>
  <c r="M672" i="22"/>
  <c r="G721" i="22"/>
  <c r="G792" i="22"/>
  <c r="M391" i="22"/>
  <c r="M416" i="22"/>
  <c r="M426" i="22"/>
  <c r="M491" i="22"/>
  <c r="M497" i="22"/>
  <c r="L498" i="22"/>
  <c r="M536" i="22"/>
  <c r="G545" i="22"/>
  <c r="M541" i="22"/>
  <c r="M556" i="22"/>
  <c r="G603" i="22"/>
  <c r="M603" i="22" s="1"/>
  <c r="L603" i="22"/>
  <c r="G628" i="22"/>
  <c r="M628" i="22" s="1"/>
  <c r="G741" i="22"/>
  <c r="M741" i="22" s="1"/>
  <c r="L741" i="22"/>
  <c r="L748" i="22"/>
  <c r="M451" i="22"/>
  <c r="G458" i="22"/>
  <c r="L458" i="22"/>
  <c r="M498" i="22"/>
  <c r="L548" i="22"/>
  <c r="G549" i="22"/>
  <c r="L585" i="22"/>
  <c r="G602" i="22"/>
  <c r="M602" i="22" s="1"/>
  <c r="L602" i="22"/>
  <c r="L683" i="22"/>
  <c r="G683" i="22"/>
  <c r="M683" i="22" s="1"/>
  <c r="G797" i="22"/>
  <c r="M797" i="22" s="1"/>
  <c r="L797" i="22"/>
  <c r="M569" i="22"/>
  <c r="K579" i="22"/>
  <c r="M584" i="22"/>
  <c r="L594" i="22"/>
  <c r="L600" i="22"/>
  <c r="M617" i="22"/>
  <c r="L620" i="22"/>
  <c r="L630" i="22"/>
  <c r="M634" i="22"/>
  <c r="L646" i="22"/>
  <c r="M653" i="22"/>
  <c r="L656" i="22"/>
  <c r="L666" i="22"/>
  <c r="L672" i="22"/>
  <c r="M689" i="22"/>
  <c r="M698" i="22"/>
  <c r="L700" i="22"/>
  <c r="L705" i="22"/>
  <c r="M714" i="22"/>
  <c r="M725" i="22"/>
  <c r="M765" i="22"/>
  <c r="M781" i="22"/>
  <c r="M801" i="22"/>
  <c r="G857" i="22"/>
  <c r="M857" i="22" s="1"/>
  <c r="M894" i="22"/>
  <c r="G911" i="22"/>
  <c r="M911" i="22" s="1"/>
  <c r="L911" i="22"/>
  <c r="G473" i="22"/>
  <c r="I539" i="22"/>
  <c r="M539" i="22" s="1"/>
  <c r="K587" i="22"/>
  <c r="M587" i="22" s="1"/>
  <c r="I752" i="22"/>
  <c r="M754" i="22"/>
  <c r="M760" i="22"/>
  <c r="L832" i="22"/>
  <c r="G918" i="22"/>
  <c r="M918" i="22" s="1"/>
  <c r="L918" i="22"/>
  <c r="I473" i="22"/>
  <c r="M551" i="22"/>
  <c r="M573" i="22"/>
  <c r="G579" i="22"/>
  <c r="M704" i="22"/>
  <c r="M775" i="22"/>
  <c r="M795" i="22"/>
  <c r="M805" i="22"/>
  <c r="L807" i="22"/>
  <c r="M841" i="22"/>
  <c r="G879" i="22"/>
  <c r="M879" i="22" s="1"/>
  <c r="L879" i="22"/>
  <c r="M471" i="22"/>
  <c r="M755" i="22"/>
  <c r="M780" i="22"/>
  <c r="M800" i="22"/>
  <c r="L842" i="22"/>
  <c r="G842" i="22"/>
  <c r="M842" i="22" s="1"/>
  <c r="M825" i="22"/>
  <c r="L827" i="22"/>
  <c r="M835" i="22"/>
  <c r="M845" i="22"/>
  <c r="L847" i="22"/>
  <c r="M855" i="22"/>
  <c r="G870" i="22"/>
  <c r="M870" i="22" s="1"/>
  <c r="G881" i="22"/>
  <c r="M881" i="22" s="1"/>
  <c r="G887" i="22"/>
  <c r="M887" i="22" s="1"/>
  <c r="L894" i="22"/>
  <c r="G910" i="22"/>
  <c r="M910" i="22" s="1"/>
  <c r="L910" i="22"/>
  <c r="M924" i="22"/>
  <c r="G926" i="22"/>
  <c r="M926" i="22" s="1"/>
  <c r="G942" i="22"/>
  <c r="M942" i="22" s="1"/>
  <c r="L942" i="22"/>
  <c r="M956" i="22"/>
  <c r="G1107" i="22"/>
  <c r="L1107" i="22"/>
  <c r="M820" i="22"/>
  <c r="M840" i="22"/>
  <c r="M850" i="22"/>
  <c r="M861" i="22"/>
  <c r="G878" i="22"/>
  <c r="M878" i="22" s="1"/>
  <c r="M885" i="22"/>
  <c r="L886" i="22"/>
  <c r="G967" i="22"/>
  <c r="L967" i="22"/>
  <c r="L975" i="22"/>
  <c r="M1008" i="22"/>
  <c r="M1014" i="22"/>
  <c r="M1021" i="22"/>
  <c r="G1024" i="22"/>
  <c r="M1028" i="22"/>
  <c r="M1040" i="22"/>
  <c r="M876" i="22"/>
  <c r="M886" i="22"/>
  <c r="M900" i="22"/>
  <c r="G903" i="22"/>
  <c r="M903" i="22" s="1"/>
  <c r="M905" i="22"/>
  <c r="M908" i="22"/>
  <c r="M916" i="22"/>
  <c r="M925" i="22"/>
  <c r="M940" i="22"/>
  <c r="L951" i="22"/>
  <c r="M957" i="22"/>
  <c r="L958" i="22"/>
  <c r="M964" i="22"/>
  <c r="L981" i="22"/>
  <c r="M997" i="22"/>
  <c r="M1041" i="22"/>
  <c r="G1052" i="22"/>
  <c r="M1048" i="22"/>
  <c r="M877" i="22"/>
  <c r="M884" i="22"/>
  <c r="M909" i="22"/>
  <c r="G929" i="22"/>
  <c r="M929" i="22" s="1"/>
  <c r="L935" i="22"/>
  <c r="M941" i="22"/>
  <c r="G943" i="22"/>
  <c r="M943" i="22" s="1"/>
  <c r="L943" i="22"/>
  <c r="G950" i="22"/>
  <c r="M950" i="22" s="1"/>
  <c r="L950" i="22"/>
  <c r="L969" i="22"/>
  <c r="M979" i="22"/>
  <c r="G980" i="22"/>
  <c r="L987" i="22"/>
  <c r="M1027" i="22"/>
  <c r="M948" i="22"/>
  <c r="M984" i="22"/>
  <c r="M990" i="22"/>
  <c r="M996" i="22"/>
  <c r="G1087" i="22"/>
  <c r="L1087" i="22"/>
  <c r="G1117" i="22"/>
  <c r="X60" i="23"/>
  <c r="G60" i="23"/>
  <c r="M1003" i="22"/>
  <c r="M1072" i="22"/>
  <c r="M1077" i="22"/>
  <c r="L1078" i="22"/>
  <c r="M1081" i="22"/>
  <c r="L1082" i="22"/>
  <c r="M1101" i="22"/>
  <c r="M1110" i="22"/>
  <c r="M1115" i="22"/>
  <c r="M1146" i="22"/>
  <c r="V9" i="23"/>
  <c r="G9" i="23"/>
  <c r="M1078" i="22"/>
  <c r="M1079" i="22" s="1"/>
  <c r="M1082" i="22"/>
  <c r="M1085" i="22"/>
  <c r="M1090" i="22"/>
  <c r="Y60" i="23"/>
  <c r="G61" i="23"/>
  <c r="E153" i="23"/>
  <c r="E234" i="22" s="1"/>
  <c r="M153" i="23"/>
  <c r="E174" i="23"/>
  <c r="E269" i="22" s="1"/>
  <c r="M177" i="23"/>
  <c r="M198" i="23"/>
  <c r="E201" i="23"/>
  <c r="E314" i="22" s="1"/>
  <c r="M201" i="23"/>
  <c r="W213" i="23"/>
  <c r="G213" i="23"/>
  <c r="M231" i="23"/>
  <c r="E231" i="23"/>
  <c r="E364" i="22" s="1"/>
  <c r="V264" i="23"/>
  <c r="G264" i="23"/>
  <c r="G282" i="23"/>
  <c r="V282" i="23"/>
  <c r="M291" i="23"/>
  <c r="E291" i="23"/>
  <c r="E459" i="22" s="1"/>
  <c r="V373" i="23"/>
  <c r="G373" i="23"/>
  <c r="V397" i="23"/>
  <c r="G397" i="23"/>
  <c r="V421" i="23"/>
  <c r="G421" i="23"/>
  <c r="V663" i="23"/>
  <c r="G663" i="23"/>
  <c r="G712" i="23"/>
  <c r="V712" i="23"/>
  <c r="M1066" i="22"/>
  <c r="M1151" i="22"/>
  <c r="M1156" i="22"/>
  <c r="M1161" i="22"/>
  <c r="M1166" i="22"/>
  <c r="M1171" i="22"/>
  <c r="M1176" i="22"/>
  <c r="M1181" i="22"/>
  <c r="M1186" i="22"/>
  <c r="M80" i="23"/>
  <c r="E135" i="23"/>
  <c r="E204" i="22" s="1"/>
  <c r="M135" i="23"/>
  <c r="E156" i="23"/>
  <c r="E239" i="22" s="1"/>
  <c r="E159" i="23"/>
  <c r="E244" i="22" s="1"/>
  <c r="M159" i="23"/>
  <c r="M180" i="23"/>
  <c r="E180" i="23"/>
  <c r="E279" i="22" s="1"/>
  <c r="E183" i="23"/>
  <c r="E284" i="22" s="1"/>
  <c r="M183" i="23"/>
  <c r="E207" i="23"/>
  <c r="E324" i="22" s="1"/>
  <c r="M207" i="23"/>
  <c r="E216" i="23"/>
  <c r="M216" i="23"/>
  <c r="M237" i="23"/>
  <c r="E237" i="23"/>
  <c r="E374" i="22" s="1"/>
  <c r="G255" i="23"/>
  <c r="V255" i="23"/>
  <c r="E267" i="23"/>
  <c r="E424" i="22" s="1"/>
  <c r="M267" i="23"/>
  <c r="V279" i="23"/>
  <c r="G279" i="23"/>
  <c r="M297" i="23"/>
  <c r="E297" i="23"/>
  <c r="E474" i="22" s="1"/>
  <c r="E300" i="23"/>
  <c r="E479" i="22" s="1"/>
  <c r="M300" i="23"/>
  <c r="G333" i="23"/>
  <c r="V333" i="23"/>
  <c r="V391" i="23"/>
  <c r="G391" i="23"/>
  <c r="V415" i="23"/>
  <c r="G415" i="23"/>
  <c r="M15" i="23"/>
  <c r="G18" i="23"/>
  <c r="M21" i="23"/>
  <c r="G24" i="23"/>
  <c r="V27" i="23"/>
  <c r="M45" i="23"/>
  <c r="G48" i="23"/>
  <c r="V51" i="23"/>
  <c r="M76" i="23"/>
  <c r="Y80" i="23"/>
  <c r="G81" i="23"/>
  <c r="M84" i="23"/>
  <c r="G87" i="23"/>
  <c r="V90" i="23"/>
  <c r="M108" i="23"/>
  <c r="G111" i="23"/>
  <c r="V114" i="23"/>
  <c r="M132" i="23"/>
  <c r="G141" i="23"/>
  <c r="M162" i="23"/>
  <c r="E162" i="23"/>
  <c r="E249" i="22" s="1"/>
  <c r="G165" i="23"/>
  <c r="E186" i="23"/>
  <c r="E289" i="22" s="1"/>
  <c r="G189" i="23"/>
  <c r="M219" i="23"/>
  <c r="E219" i="23"/>
  <c r="E344" i="22" s="1"/>
  <c r="G222" i="23"/>
  <c r="M243" i="23"/>
  <c r="E243" i="23"/>
  <c r="E384" i="22" s="1"/>
  <c r="G246" i="23"/>
  <c r="G261" i="23"/>
  <c r="V261" i="23"/>
  <c r="M270" i="23"/>
  <c r="E270" i="23"/>
  <c r="E429" i="22" s="1"/>
  <c r="G273" i="23"/>
  <c r="V285" i="23"/>
  <c r="G285" i="23"/>
  <c r="G306" i="23"/>
  <c r="V385" i="23"/>
  <c r="G385" i="23"/>
  <c r="V409" i="23"/>
  <c r="G409" i="23"/>
  <c r="V435" i="23"/>
  <c r="G435" i="23"/>
  <c r="E605" i="23"/>
  <c r="E1025" i="22" s="1"/>
  <c r="M605" i="23"/>
  <c r="M1192" i="22"/>
  <c r="V21" i="23"/>
  <c r="E36" i="23"/>
  <c r="E53" i="22" s="1"/>
  <c r="M39" i="23"/>
  <c r="G42" i="23"/>
  <c r="V45" i="23"/>
  <c r="E66" i="23"/>
  <c r="E96" i="22" s="1"/>
  <c r="E70" i="23"/>
  <c r="E101" i="22" s="1"/>
  <c r="G75" i="23"/>
  <c r="V84" i="23"/>
  <c r="E99" i="23"/>
  <c r="E144" i="22" s="1"/>
  <c r="G105" i="23"/>
  <c r="V108" i="23"/>
  <c r="E123" i="23"/>
  <c r="E184" i="22" s="1"/>
  <c r="M126" i="23"/>
  <c r="G129" i="23"/>
  <c r="V132" i="23"/>
  <c r="G147" i="23"/>
  <c r="M168" i="23"/>
  <c r="E168" i="23"/>
  <c r="E259" i="22" s="1"/>
  <c r="G171" i="23"/>
  <c r="G195" i="23"/>
  <c r="M225" i="23"/>
  <c r="E225" i="23"/>
  <c r="E354" i="22" s="1"/>
  <c r="G228" i="23"/>
  <c r="M249" i="23"/>
  <c r="E249" i="23"/>
  <c r="E394" i="22" s="1"/>
  <c r="G252" i="23"/>
  <c r="V258" i="23"/>
  <c r="G258" i="23"/>
  <c r="M276" i="23"/>
  <c r="E276" i="23"/>
  <c r="E439" i="22" s="1"/>
  <c r="G288" i="23"/>
  <c r="G312" i="23"/>
  <c r="E324" i="23"/>
  <c r="E519" i="22" s="1"/>
  <c r="M324" i="23"/>
  <c r="V330" i="23"/>
  <c r="G330" i="23"/>
  <c r="Y351" i="23"/>
  <c r="G351" i="23"/>
  <c r="V379" i="23"/>
  <c r="G379" i="23"/>
  <c r="V403" i="23"/>
  <c r="G403" i="23"/>
  <c r="V427" i="23"/>
  <c r="G427" i="23"/>
  <c r="G321" i="23"/>
  <c r="G354" i="23"/>
  <c r="M357" i="23"/>
  <c r="E357" i="23"/>
  <c r="E571" i="22" s="1"/>
  <c r="G360" i="23"/>
  <c r="V441" i="23"/>
  <c r="G442" i="23"/>
  <c r="G449" i="23"/>
  <c r="V449" i="23"/>
  <c r="G461" i="23"/>
  <c r="V461" i="23"/>
  <c r="G473" i="23"/>
  <c r="V473" i="23"/>
  <c r="V479" i="23"/>
  <c r="M482" i="23"/>
  <c r="E482" i="23"/>
  <c r="E818" i="22" s="1"/>
  <c r="V497" i="23"/>
  <c r="G497" i="23"/>
  <c r="AA631" i="23"/>
  <c r="G631" i="23"/>
  <c r="E654" i="23"/>
  <c r="E1103" i="22" s="1"/>
  <c r="G657" i="23"/>
  <c r="V657" i="23"/>
  <c r="AB369" i="23"/>
  <c r="M376" i="23"/>
  <c r="M388" i="23"/>
  <c r="E388" i="23"/>
  <c r="E641" i="22" s="1"/>
  <c r="M394" i="23"/>
  <c r="E394" i="23"/>
  <c r="E659" i="22" s="1"/>
  <c r="E400" i="23"/>
  <c r="E677" i="22" s="1"/>
  <c r="M418" i="23"/>
  <c r="E418" i="23"/>
  <c r="E711" i="22" s="1"/>
  <c r="M424" i="23"/>
  <c r="E424" i="23"/>
  <c r="E722" i="22" s="1"/>
  <c r="M430" i="23"/>
  <c r="E430" i="23"/>
  <c r="E734" i="22" s="1"/>
  <c r="E491" i="23"/>
  <c r="E833" i="22" s="1"/>
  <c r="M491" i="23"/>
  <c r="G579" i="23"/>
  <c r="V579" i="23"/>
  <c r="G651" i="23"/>
  <c r="V651" i="23"/>
  <c r="V315" i="23"/>
  <c r="G315" i="23"/>
  <c r="G318" i="23"/>
  <c r="V318" i="23"/>
  <c r="E348" i="23"/>
  <c r="E557" i="22" s="1"/>
  <c r="M348" i="23"/>
  <c r="G365" i="23"/>
  <c r="G455" i="23"/>
  <c r="V455" i="23"/>
  <c r="G467" i="23"/>
  <c r="V467" i="23"/>
  <c r="E479" i="23"/>
  <c r="E813" i="22" s="1"/>
  <c r="M479" i="23"/>
  <c r="G485" i="23"/>
  <c r="V485" i="23"/>
  <c r="M488" i="23"/>
  <c r="E488" i="23"/>
  <c r="E828" i="22" s="1"/>
  <c r="E506" i="23"/>
  <c r="E858" i="22" s="1"/>
  <c r="M506" i="23"/>
  <c r="E511" i="23"/>
  <c r="E866" i="22" s="1"/>
  <c r="V511" i="23"/>
  <c r="G516" i="23"/>
  <c r="V521" i="23"/>
  <c r="G526" i="23"/>
  <c r="M531" i="23"/>
  <c r="E531" i="23"/>
  <c r="E898" i="22" s="1"/>
  <c r="V531" i="23"/>
  <c r="G536" i="23"/>
  <c r="M541" i="23"/>
  <c r="E541" i="23"/>
  <c r="E914" i="22" s="1"/>
  <c r="V541" i="23"/>
  <c r="G546" i="23"/>
  <c r="M551" i="23"/>
  <c r="E551" i="23"/>
  <c r="E930" i="22" s="1"/>
  <c r="V551" i="23"/>
  <c r="G556" i="23"/>
  <c r="V561" i="23"/>
  <c r="G566" i="23"/>
  <c r="V594" i="23"/>
  <c r="G594" i="23"/>
  <c r="E642" i="23"/>
  <c r="E1083" i="22" s="1"/>
  <c r="M642" i="23"/>
  <c r="G645" i="23"/>
  <c r="V645" i="23"/>
  <c r="E364" i="23"/>
  <c r="E580" i="22" s="1"/>
  <c r="G369" i="23"/>
  <c r="G446" i="23"/>
  <c r="G452" i="23"/>
  <c r="G458" i="23"/>
  <c r="G464" i="23"/>
  <c r="G470" i="23"/>
  <c r="G476" i="23"/>
  <c r="G494" i="23"/>
  <c r="G503" i="23"/>
  <c r="M571" i="23"/>
  <c r="E571" i="23"/>
  <c r="E962" i="22" s="1"/>
  <c r="G585" i="23"/>
  <c r="V585" i="23"/>
  <c r="V600" i="23"/>
  <c r="G600" i="23"/>
  <c r="E666" i="23"/>
  <c r="E1123" i="22" s="1"/>
  <c r="M666" i="23"/>
  <c r="M669" i="23"/>
  <c r="E672" i="23"/>
  <c r="E1133" i="22" s="1"/>
  <c r="M672" i="23"/>
  <c r="G436" i="23"/>
  <c r="V582" i="23"/>
  <c r="G582" i="23"/>
  <c r="G591" i="23"/>
  <c r="V591" i="23"/>
  <c r="G616" i="23"/>
  <c r="V616" i="23"/>
  <c r="M639" i="23"/>
  <c r="E639" i="23"/>
  <c r="E1074" i="22" s="1"/>
  <c r="I1074" i="22" s="1"/>
  <c r="M1074" i="22" s="1"/>
  <c r="E660" i="23"/>
  <c r="E1113" i="22" s="1"/>
  <c r="M660" i="23"/>
  <c r="V576" i="23"/>
  <c r="G576" i="23"/>
  <c r="V588" i="23"/>
  <c r="G588" i="23"/>
  <c r="G597" i="23"/>
  <c r="V597" i="23"/>
  <c r="M610" i="23"/>
  <c r="V613" i="23"/>
  <c r="G613" i="23"/>
  <c r="G634" i="23"/>
  <c r="AA634" i="23"/>
  <c r="G675" i="23"/>
  <c r="V675" i="23"/>
  <c r="G638" i="23"/>
  <c r="V711" i="23"/>
  <c r="G711" i="23"/>
  <c r="G609" i="23"/>
  <c r="V608" i="23"/>
  <c r="V609" i="23" s="1"/>
  <c r="V610" i="23" s="1"/>
  <c r="M681" i="23"/>
  <c r="E681" i="23"/>
  <c r="E1148" i="22" s="1"/>
  <c r="M687" i="23"/>
  <c r="E687" i="23"/>
  <c r="E1158" i="22" s="1"/>
  <c r="M693" i="23"/>
  <c r="E693" i="23"/>
  <c r="E1168" i="22" s="1"/>
  <c r="M699" i="23"/>
  <c r="E699" i="23"/>
  <c r="E1178" i="22" s="1"/>
  <c r="M706" i="23"/>
  <c r="E706" i="23"/>
  <c r="E1188" i="22" s="1"/>
  <c r="E707" i="23"/>
  <c r="E1189" i="22" s="1"/>
  <c r="M707" i="23"/>
  <c r="E719" i="23"/>
  <c r="E1199" i="22" s="1"/>
  <c r="M719" i="23"/>
  <c r="G678" i="23"/>
  <c r="V681" i="23"/>
  <c r="G684" i="23"/>
  <c r="V687" i="23"/>
  <c r="G690" i="23"/>
  <c r="V693" i="23"/>
  <c r="G696" i="23"/>
  <c r="V699" i="23"/>
  <c r="G702" i="23"/>
  <c r="V706" i="23"/>
  <c r="V707" i="23" s="1"/>
  <c r="G667" i="22" l="1"/>
  <c r="M667" i="22" s="1"/>
  <c r="G639" i="22"/>
  <c r="M639" i="22" s="1"/>
  <c r="L428" i="22"/>
  <c r="G865" i="22"/>
  <c r="M865" i="22" s="1"/>
  <c r="G168" i="22"/>
  <c r="M168" i="22" s="1"/>
  <c r="L654" i="22"/>
  <c r="E138" i="23"/>
  <c r="E209" i="22" s="1"/>
  <c r="I209" i="22" s="1"/>
  <c r="I210" i="22" s="1"/>
  <c r="L1023" i="22"/>
  <c r="E648" i="23"/>
  <c r="E1093" i="22" s="1"/>
  <c r="K1093" i="22" s="1"/>
  <c r="K1094" i="22" s="1"/>
  <c r="E382" i="23"/>
  <c r="E623" i="22" s="1"/>
  <c r="E210" i="23"/>
  <c r="E329" i="22" s="1"/>
  <c r="I169" i="22"/>
  <c r="I170" i="22" s="1"/>
  <c r="G690" i="22"/>
  <c r="M690" i="22" s="1"/>
  <c r="L657" i="22"/>
  <c r="K108" i="22"/>
  <c r="G108" i="22"/>
  <c r="M108" i="22" s="1"/>
  <c r="M113" i="22"/>
  <c r="M192" i="23"/>
  <c r="G733" i="22"/>
  <c r="M733" i="22" s="1"/>
  <c r="E309" i="23"/>
  <c r="E494" i="22" s="1"/>
  <c r="G494" i="22" s="1"/>
  <c r="E144" i="23"/>
  <c r="E219" i="22" s="1"/>
  <c r="M102" i="23"/>
  <c r="L716" i="22"/>
  <c r="E521" i="23"/>
  <c r="E882" i="22" s="1"/>
  <c r="M500" i="23"/>
  <c r="E345" i="23"/>
  <c r="E553" i="22" s="1"/>
  <c r="E303" i="23"/>
  <c r="E484" i="22" s="1"/>
  <c r="M240" i="23"/>
  <c r="E204" i="23"/>
  <c r="E319" i="22" s="1"/>
  <c r="M294" i="23"/>
  <c r="M234" i="23"/>
  <c r="E150" i="23"/>
  <c r="E229" i="22" s="1"/>
  <c r="M473" i="22"/>
  <c r="L613" i="22"/>
  <c r="G592" i="22"/>
  <c r="M592" i="22" s="1"/>
  <c r="G612" i="22"/>
  <c r="M612" i="22" s="1"/>
  <c r="L383" i="22"/>
  <c r="G169" i="22"/>
  <c r="G170" i="22" s="1"/>
  <c r="L368" i="22"/>
  <c r="G1011" i="22"/>
  <c r="M1011" i="22" s="1"/>
  <c r="L478" i="22"/>
  <c r="G488" i="22"/>
  <c r="M488" i="22" s="1"/>
  <c r="M561" i="23"/>
  <c r="E406" i="23"/>
  <c r="E691" i="22" s="1"/>
  <c r="G691" i="22" s="1"/>
  <c r="G692" i="22" s="1"/>
  <c r="L1062" i="22"/>
  <c r="G998" i="22"/>
  <c r="M998" i="22" s="1"/>
  <c r="I1024" i="22"/>
  <c r="I1026" i="22" s="1"/>
  <c r="M752" i="22"/>
  <c r="G852" i="22"/>
  <c r="M852" i="22" s="1"/>
  <c r="L739" i="22"/>
  <c r="G710" i="22"/>
  <c r="G674" i="22"/>
  <c r="M674" i="22" s="1"/>
  <c r="G663" i="22"/>
  <c r="M663" i="22" s="1"/>
  <c r="L665" i="22"/>
  <c r="L609" i="22"/>
  <c r="G298" i="22"/>
  <c r="M298" i="22" s="1"/>
  <c r="I149" i="22"/>
  <c r="I150" i="22" s="1"/>
  <c r="M57" i="22"/>
  <c r="I95" i="22"/>
  <c r="G837" i="22"/>
  <c r="M837" i="22" s="1"/>
  <c r="G897" i="22"/>
  <c r="M897" i="22" s="1"/>
  <c r="L817" i="22"/>
  <c r="L328" i="22"/>
  <c r="L992" i="22"/>
  <c r="G802" i="22"/>
  <c r="M802" i="22" s="1"/>
  <c r="G873" i="22"/>
  <c r="M873" i="22" s="1"/>
  <c r="I549" i="22"/>
  <c r="I550" i="22" s="1"/>
  <c r="G749" i="22"/>
  <c r="M749" i="22" s="1"/>
  <c r="G664" i="22"/>
  <c r="M664" i="22" s="1"/>
  <c r="L695" i="22"/>
  <c r="L673" i="22"/>
  <c r="G593" i="22"/>
  <c r="M593" i="22" s="1"/>
  <c r="G273" i="22"/>
  <c r="G228" i="22"/>
  <c r="G538" i="22"/>
  <c r="M538" i="22" s="1"/>
  <c r="L163" i="22"/>
  <c r="G1177" i="22"/>
  <c r="M1177" i="22" s="1"/>
  <c r="G518" i="22"/>
  <c r="M518" i="22" s="1"/>
  <c r="G637" i="22"/>
  <c r="M637" i="22" s="1"/>
  <c r="L448" i="22"/>
  <c r="G747" i="22"/>
  <c r="M747" i="22" s="1"/>
  <c r="G1132" i="22"/>
  <c r="L1152" i="22"/>
  <c r="L1112" i="22"/>
  <c r="L1010" i="22"/>
  <c r="I544" i="22"/>
  <c r="I545" i="22" s="1"/>
  <c r="G648" i="22"/>
  <c r="M648" i="22" s="1"/>
  <c r="G618" i="22"/>
  <c r="M618" i="22" s="1"/>
  <c r="L398" i="22"/>
  <c r="L308" i="22"/>
  <c r="L413" i="22"/>
  <c r="G238" i="22"/>
  <c r="M238" i="22" s="1"/>
  <c r="L193" i="22"/>
  <c r="G889" i="22"/>
  <c r="M889" i="22" s="1"/>
  <c r="G1142" i="22"/>
  <c r="M1142" i="22" s="1"/>
  <c r="L649" i="22"/>
  <c r="L640" i="22"/>
  <c r="L684" i="22"/>
  <c r="L528" i="22"/>
  <c r="M149" i="22"/>
  <c r="M150" i="22" s="1"/>
  <c r="L1182" i="22"/>
  <c r="L1042" i="22"/>
  <c r="L1067" i="22"/>
  <c r="L961" i="22"/>
  <c r="G540" i="22"/>
  <c r="L777" i="22"/>
  <c r="L750" i="22"/>
  <c r="L610" i="22"/>
  <c r="G438" i="22"/>
  <c r="L812" i="22"/>
  <c r="G685" i="22"/>
  <c r="M685" i="22" s="1"/>
  <c r="L483" i="22"/>
  <c r="G622" i="22"/>
  <c r="M622" i="22" s="1"/>
  <c r="L358" i="22"/>
  <c r="L313" i="22"/>
  <c r="L293" i="22"/>
  <c r="L263" i="22"/>
  <c r="L173" i="22"/>
  <c r="M58" i="22"/>
  <c r="M59" i="22" s="1"/>
  <c r="G993" i="22"/>
  <c r="M993" i="22" s="1"/>
  <c r="L513" i="22"/>
  <c r="L468" i="22"/>
  <c r="L1193" i="22"/>
  <c r="L1172" i="22"/>
  <c r="L945" i="22"/>
  <c r="L986" i="22"/>
  <c r="G822" i="22"/>
  <c r="M822" i="22" s="1"/>
  <c r="L787" i="22"/>
  <c r="L727" i="22"/>
  <c r="L676" i="22"/>
  <c r="L675" i="22"/>
  <c r="L283" i="22"/>
  <c r="I69" i="22"/>
  <c r="L203" i="22"/>
  <c r="G913" i="22"/>
  <c r="M913" i="22" s="1"/>
  <c r="L1017" i="22"/>
  <c r="G1157" i="22"/>
  <c r="M1157" i="22" s="1"/>
  <c r="L921" i="22"/>
  <c r="L627" i="22"/>
  <c r="G627" i="22"/>
  <c r="M627" i="22" s="1"/>
  <c r="L1004" i="22"/>
  <c r="L905" i="22"/>
  <c r="L604" i="22"/>
  <c r="L403" i="22"/>
  <c r="G388" i="22"/>
  <c r="M388" i="22" s="1"/>
  <c r="M38" i="22"/>
  <c r="G611" i="22"/>
  <c r="M611" i="22" s="1"/>
  <c r="L782" i="22"/>
  <c r="G782" i="22"/>
  <c r="M782" i="22" s="1"/>
  <c r="L218" i="22"/>
  <c r="G218" i="22"/>
  <c r="M218" i="22" s="1"/>
  <c r="L198" i="22"/>
  <c r="G198" i="22"/>
  <c r="M198" i="22" s="1"/>
  <c r="G1092" i="22"/>
  <c r="L1037" i="22"/>
  <c r="L682" i="22"/>
  <c r="L636" i="22"/>
  <c r="L353" i="22"/>
  <c r="L213" i="22"/>
  <c r="G258" i="22"/>
  <c r="M258" i="22" s="1"/>
  <c r="G1005" i="22"/>
  <c r="M1005" i="22" s="1"/>
  <c r="G508" i="22"/>
  <c r="M508" i="22" s="1"/>
  <c r="L188" i="22"/>
  <c r="G188" i="22"/>
  <c r="M188" i="22" s="1"/>
  <c r="G1137" i="22"/>
  <c r="L1016" i="22"/>
  <c r="L937" i="22"/>
  <c r="L503" i="22"/>
  <c r="G1059" i="22"/>
  <c r="L974" i="22"/>
  <c r="M549" i="22"/>
  <c r="M69" i="22"/>
  <c r="M1050" i="22"/>
  <c r="M1052" i="22" s="1"/>
  <c r="I1052" i="22"/>
  <c r="G1022" i="22"/>
  <c r="M1022" i="22" s="1"/>
  <c r="L1022" i="22"/>
  <c r="L1162" i="22"/>
  <c r="M1055" i="22"/>
  <c r="M12" i="23"/>
  <c r="E12" i="23"/>
  <c r="E14" i="22" s="1"/>
  <c r="K174" i="22"/>
  <c r="K175" i="22" s="1"/>
  <c r="I174" i="22"/>
  <c r="I175" i="22" s="1"/>
  <c r="G174" i="22"/>
  <c r="M327" i="23"/>
  <c r="M412" i="23"/>
  <c r="L1097" i="22"/>
  <c r="I189" i="22"/>
  <c r="I190" i="22" s="1"/>
  <c r="M55" i="23"/>
  <c r="E55" i="23"/>
  <c r="E83" i="22" s="1"/>
  <c r="L1122" i="22"/>
  <c r="G1122" i="22"/>
  <c r="M1122" i="22" s="1"/>
  <c r="E120" i="23"/>
  <c r="E179" i="22" s="1"/>
  <c r="M120" i="23"/>
  <c r="G1167" i="22"/>
  <c r="M1167" i="22" s="1"/>
  <c r="L1167" i="22"/>
  <c r="M1057" i="22"/>
  <c r="I1059" i="22"/>
  <c r="E33" i="23"/>
  <c r="E48" i="22" s="1"/>
  <c r="M33" i="23"/>
  <c r="E56" i="23"/>
  <c r="E84" i="22" s="1"/>
  <c r="M56" i="23"/>
  <c r="M93" i="23"/>
  <c r="E93" i="23"/>
  <c r="E134" i="22" s="1"/>
  <c r="M30" i="23"/>
  <c r="E30" i="23"/>
  <c r="E43" i="22" s="1"/>
  <c r="M29" i="22"/>
  <c r="M30" i="22" s="1"/>
  <c r="G102" i="22"/>
  <c r="K102" i="22"/>
  <c r="I102" i="22"/>
  <c r="M20" i="22"/>
  <c r="G1036" i="22"/>
  <c r="M1036" i="22" s="1"/>
  <c r="L1036" i="22"/>
  <c r="K78" i="22"/>
  <c r="K79" i="22" s="1"/>
  <c r="G78" i="22"/>
  <c r="G79" i="22" s="1"/>
  <c r="F1029" i="22"/>
  <c r="L1030" i="22"/>
  <c r="G1030" i="22"/>
  <c r="M1030" i="22" s="1"/>
  <c r="G189" i="22"/>
  <c r="L1147" i="22"/>
  <c r="G1147" i="22"/>
  <c r="M1147" i="22" s="1"/>
  <c r="G1187" i="22"/>
  <c r="M1187" i="22" s="1"/>
  <c r="L1187" i="22"/>
  <c r="E96" i="23"/>
  <c r="E139" i="22" s="1"/>
  <c r="M96" i="23"/>
  <c r="K1188" i="22"/>
  <c r="I1188" i="22"/>
  <c r="G1188" i="22"/>
  <c r="E675" i="23"/>
  <c r="E1138" i="22" s="1"/>
  <c r="M675" i="23"/>
  <c r="I580" i="22"/>
  <c r="G580" i="22"/>
  <c r="K580" i="22"/>
  <c r="K524" i="22"/>
  <c r="K525" i="22" s="1"/>
  <c r="I524" i="22"/>
  <c r="I525" i="22" s="1"/>
  <c r="G524" i="22"/>
  <c r="I722" i="22"/>
  <c r="I723" i="22" s="1"/>
  <c r="G722" i="22"/>
  <c r="K722" i="22"/>
  <c r="K641" i="22"/>
  <c r="K642" i="22" s="1"/>
  <c r="I641" i="22"/>
  <c r="I642" i="22" s="1"/>
  <c r="G641" i="22"/>
  <c r="E288" i="23"/>
  <c r="E464" i="22" s="1"/>
  <c r="M288" i="23"/>
  <c r="E228" i="23"/>
  <c r="E359" i="22" s="1"/>
  <c r="M228" i="23"/>
  <c r="E189" i="23"/>
  <c r="E294" i="22" s="1"/>
  <c r="M189" i="23"/>
  <c r="G424" i="22"/>
  <c r="K424" i="22"/>
  <c r="K425" i="22" s="1"/>
  <c r="I424" i="22"/>
  <c r="I425" i="22" s="1"/>
  <c r="E397" i="23"/>
  <c r="E668" i="22" s="1"/>
  <c r="M397" i="23"/>
  <c r="M213" i="23"/>
  <c r="E213" i="23"/>
  <c r="E334" i="22" s="1"/>
  <c r="M579" i="22"/>
  <c r="G642" i="22"/>
  <c r="M645" i="22"/>
  <c r="M433" i="22"/>
  <c r="M383" i="22"/>
  <c r="M253" i="22"/>
  <c r="M243" i="22"/>
  <c r="G130" i="22"/>
  <c r="M128" i="22"/>
  <c r="G150" i="22"/>
  <c r="H738" i="22"/>
  <c r="I738" i="22" s="1"/>
  <c r="M62" i="22"/>
  <c r="M8" i="22"/>
  <c r="M711" i="23"/>
  <c r="E711" i="23"/>
  <c r="E1194" i="22" s="1"/>
  <c r="M582" i="23"/>
  <c r="E582" i="23"/>
  <c r="E982" i="22" s="1"/>
  <c r="I1083" i="22"/>
  <c r="I1084" i="22" s="1"/>
  <c r="K1083" i="22"/>
  <c r="K1084" i="22" s="1"/>
  <c r="G1083" i="22"/>
  <c r="E455" i="23"/>
  <c r="E773" i="22" s="1"/>
  <c r="M455" i="23"/>
  <c r="K605" i="22"/>
  <c r="I605" i="22"/>
  <c r="I606" i="22" s="1"/>
  <c r="G605" i="22"/>
  <c r="G299" i="22"/>
  <c r="K299" i="22"/>
  <c r="K300" i="22" s="1"/>
  <c r="I299" i="22"/>
  <c r="I300" i="22" s="1"/>
  <c r="E435" i="23"/>
  <c r="E742" i="22" s="1"/>
  <c r="M435" i="23"/>
  <c r="G344" i="22"/>
  <c r="K344" i="22"/>
  <c r="I344" i="22"/>
  <c r="I345" i="22" s="1"/>
  <c r="G379" i="22"/>
  <c r="K379" i="22"/>
  <c r="I379" i="22"/>
  <c r="I380" i="22" s="1"/>
  <c r="I309" i="22"/>
  <c r="I310" i="22" s="1"/>
  <c r="G309" i="22"/>
  <c r="K309" i="22"/>
  <c r="K310" i="22" s="1"/>
  <c r="M817" i="22"/>
  <c r="E684" i="23"/>
  <c r="E1153" i="22" s="1"/>
  <c r="M684" i="23"/>
  <c r="G1113" i="22"/>
  <c r="G1114" i="22" s="1"/>
  <c r="K1113" i="22"/>
  <c r="K1114" i="22" s="1"/>
  <c r="I1113" i="22"/>
  <c r="I1114" i="22" s="1"/>
  <c r="G1128" i="22"/>
  <c r="K1128" i="22"/>
  <c r="K1129" i="22" s="1"/>
  <c r="I1128" i="22"/>
  <c r="I1129" i="22" s="1"/>
  <c r="M600" i="23"/>
  <c r="E600" i="23"/>
  <c r="E1018" i="22" s="1"/>
  <c r="M452" i="23"/>
  <c r="E452" i="23"/>
  <c r="E768" i="22" s="1"/>
  <c r="G930" i="22"/>
  <c r="K930" i="22"/>
  <c r="K931" i="22" s="1"/>
  <c r="I930" i="22"/>
  <c r="G866" i="22"/>
  <c r="K866" i="22"/>
  <c r="K867" i="22" s="1"/>
  <c r="I866" i="22"/>
  <c r="E365" i="23"/>
  <c r="E581" i="22" s="1"/>
  <c r="M365" i="23"/>
  <c r="E330" i="23"/>
  <c r="E529" i="22" s="1"/>
  <c r="M330" i="23"/>
  <c r="E252" i="23"/>
  <c r="E399" i="22" s="1"/>
  <c r="M252" i="23"/>
  <c r="M105" i="23"/>
  <c r="E105" i="23"/>
  <c r="E154" i="22" s="1"/>
  <c r="G384" i="22"/>
  <c r="G385" i="22" s="1"/>
  <c r="K384" i="22"/>
  <c r="I384" i="22"/>
  <c r="I385" i="22" s="1"/>
  <c r="E282" i="23"/>
  <c r="E449" i="22" s="1"/>
  <c r="M282" i="23"/>
  <c r="K369" i="22"/>
  <c r="I369" i="22"/>
  <c r="I370" i="22" s="1"/>
  <c r="G369" i="22"/>
  <c r="M1092" i="22"/>
  <c r="E60" i="23"/>
  <c r="E89" i="22" s="1"/>
  <c r="M60" i="23"/>
  <c r="M1117" i="22"/>
  <c r="M1087" i="22"/>
  <c r="M980" i="22"/>
  <c r="M967" i="22"/>
  <c r="M458" i="22"/>
  <c r="M812" i="22"/>
  <c r="M792" i="22"/>
  <c r="M681" i="22"/>
  <c r="M609" i="22"/>
  <c r="M463" i="22"/>
  <c r="G370" i="22"/>
  <c r="M368" i="22"/>
  <c r="M263" i="22"/>
  <c r="M129" i="22"/>
  <c r="M228" i="22"/>
  <c r="M42" i="22"/>
  <c r="M94" i="22"/>
  <c r="K1168" i="22"/>
  <c r="I1168" i="22"/>
  <c r="I1169" i="22" s="1"/>
  <c r="G1168" i="22"/>
  <c r="G1123" i="22"/>
  <c r="K1123" i="22"/>
  <c r="K1124" i="22" s="1"/>
  <c r="I1123" i="22"/>
  <c r="I1124" i="22" s="1"/>
  <c r="E585" i="23"/>
  <c r="E988" i="22" s="1"/>
  <c r="M585" i="23"/>
  <c r="M458" i="23"/>
  <c r="E458" i="23"/>
  <c r="E778" i="22" s="1"/>
  <c r="I813" i="22"/>
  <c r="I814" i="22" s="1"/>
  <c r="G813" i="22"/>
  <c r="K813" i="22"/>
  <c r="M315" i="23"/>
  <c r="E315" i="23"/>
  <c r="E504" i="22" s="1"/>
  <c r="K701" i="22"/>
  <c r="K702" i="22" s="1"/>
  <c r="I701" i="22"/>
  <c r="I702" i="22" s="1"/>
  <c r="G701" i="22"/>
  <c r="K429" i="22"/>
  <c r="K430" i="22" s="1"/>
  <c r="I429" i="22"/>
  <c r="I430" i="22" s="1"/>
  <c r="G429" i="22"/>
  <c r="I249" i="22"/>
  <c r="I250" i="22" s="1"/>
  <c r="G249" i="22"/>
  <c r="K249" i="22"/>
  <c r="K250" i="22" s="1"/>
  <c r="M81" i="23"/>
  <c r="E81" i="23"/>
  <c r="E114" i="22" s="1"/>
  <c r="F339" i="22"/>
  <c r="L339" i="22" s="1"/>
  <c r="E339" i="22"/>
  <c r="G229" i="22"/>
  <c r="K229" i="22"/>
  <c r="I229" i="22"/>
  <c r="I230" i="22" s="1"/>
  <c r="M548" i="22"/>
  <c r="G550" i="22"/>
  <c r="M483" i="22"/>
  <c r="K1199" i="22"/>
  <c r="K1201" i="22" s="1"/>
  <c r="I1199" i="22"/>
  <c r="I1201" i="22" s="1"/>
  <c r="G1199" i="22"/>
  <c r="E616" i="23"/>
  <c r="E1044" i="22" s="1"/>
  <c r="M616" i="23"/>
  <c r="G962" i="22"/>
  <c r="K962" i="22"/>
  <c r="K963" i="22" s="1"/>
  <c r="I962" i="22"/>
  <c r="M476" i="23"/>
  <c r="E476" i="23"/>
  <c r="E808" i="22" s="1"/>
  <c r="K946" i="22"/>
  <c r="K947" i="22" s="1"/>
  <c r="I946" i="22"/>
  <c r="G946" i="22"/>
  <c r="G898" i="22"/>
  <c r="I898" i="22"/>
  <c r="K898" i="22"/>
  <c r="G1093" i="22"/>
  <c r="I1093" i="22"/>
  <c r="I1094" i="22" s="1"/>
  <c r="E354" i="23"/>
  <c r="E567" i="22" s="1"/>
  <c r="M354" i="23"/>
  <c r="G439" i="22"/>
  <c r="K439" i="22"/>
  <c r="K440" i="22" s="1"/>
  <c r="I439" i="22"/>
  <c r="I440" i="22" s="1"/>
  <c r="I354" i="22"/>
  <c r="I355" i="22" s="1"/>
  <c r="G354" i="22"/>
  <c r="K354" i="22"/>
  <c r="E147" i="23"/>
  <c r="E224" i="22" s="1"/>
  <c r="M147" i="23"/>
  <c r="M285" i="23"/>
  <c r="E285" i="23"/>
  <c r="E454" i="22" s="1"/>
  <c r="M18" i="23"/>
  <c r="E18" i="23"/>
  <c r="E24" i="22" s="1"/>
  <c r="E391" i="23"/>
  <c r="E650" i="22" s="1"/>
  <c r="M391" i="23"/>
  <c r="M279" i="23"/>
  <c r="E279" i="23"/>
  <c r="E444" i="22" s="1"/>
  <c r="I374" i="22"/>
  <c r="I375" i="22" s="1"/>
  <c r="G374" i="22"/>
  <c r="K374" i="22"/>
  <c r="K1178" i="22"/>
  <c r="I1178" i="22"/>
  <c r="I1179" i="22" s="1"/>
  <c r="G1178" i="22"/>
  <c r="K1158" i="22"/>
  <c r="I1158" i="22"/>
  <c r="I1159" i="22" s="1"/>
  <c r="G1158" i="22"/>
  <c r="M638" i="23"/>
  <c r="E638" i="23"/>
  <c r="E1073" i="22" s="1"/>
  <c r="E634" i="23"/>
  <c r="E1068" i="22" s="1"/>
  <c r="M634" i="23"/>
  <c r="M576" i="23"/>
  <c r="E576" i="23"/>
  <c r="E970" i="22" s="1"/>
  <c r="M436" i="23"/>
  <c r="E436" i="23"/>
  <c r="E743" i="22" s="1"/>
  <c r="M470" i="23"/>
  <c r="E470" i="23"/>
  <c r="E798" i="22" s="1"/>
  <c r="M446" i="23"/>
  <c r="E446" i="23"/>
  <c r="E757" i="22" s="1"/>
  <c r="M645" i="23"/>
  <c r="E645" i="23"/>
  <c r="E1088" i="22" s="1"/>
  <c r="K848" i="22"/>
  <c r="I848" i="22"/>
  <c r="I849" i="22" s="1"/>
  <c r="G848" i="22"/>
  <c r="E485" i="23"/>
  <c r="E823" i="22" s="1"/>
  <c r="M485" i="23"/>
  <c r="E467" i="23"/>
  <c r="E793" i="22" s="1"/>
  <c r="M467" i="23"/>
  <c r="G734" i="22"/>
  <c r="K734" i="22"/>
  <c r="K735" i="22" s="1"/>
  <c r="I734" i="22"/>
  <c r="I735" i="22" s="1"/>
  <c r="I711" i="22"/>
  <c r="I712" i="22" s="1"/>
  <c r="G711" i="22"/>
  <c r="K711" i="22"/>
  <c r="K712" i="22" s="1"/>
  <c r="K691" i="22"/>
  <c r="I691" i="22"/>
  <c r="I692" i="22" s="1"/>
  <c r="G659" i="22"/>
  <c r="K659" i="22"/>
  <c r="K660" i="22" s="1"/>
  <c r="I659" i="22"/>
  <c r="I660" i="22" s="1"/>
  <c r="G623" i="22"/>
  <c r="K623" i="22"/>
  <c r="K624" i="22" s="1"/>
  <c r="I623" i="22"/>
  <c r="I624" i="22" s="1"/>
  <c r="K1103" i="22"/>
  <c r="K1104" i="22" s="1"/>
  <c r="I1103" i="22"/>
  <c r="I1104" i="22" s="1"/>
  <c r="G1103" i="22"/>
  <c r="E360" i="23"/>
  <c r="E575" i="22" s="1"/>
  <c r="M360" i="23"/>
  <c r="M321" i="23"/>
  <c r="E321" i="23"/>
  <c r="E514" i="22" s="1"/>
  <c r="K494" i="22"/>
  <c r="K495" i="22" s="1"/>
  <c r="I494" i="22"/>
  <c r="I495" i="22" s="1"/>
  <c r="G394" i="22"/>
  <c r="K394" i="22"/>
  <c r="K395" i="22" s="1"/>
  <c r="I394" i="22"/>
  <c r="I395" i="22" s="1"/>
  <c r="E171" i="23"/>
  <c r="E264" i="22" s="1"/>
  <c r="M171" i="23"/>
  <c r="G219" i="22"/>
  <c r="K219" i="22"/>
  <c r="K220" i="22" s="1"/>
  <c r="I219" i="22"/>
  <c r="I220" i="22" s="1"/>
  <c r="G101" i="22"/>
  <c r="K101" i="22"/>
  <c r="I101" i="22"/>
  <c r="I103" i="22" s="1"/>
  <c r="E409" i="23"/>
  <c r="E696" i="22" s="1"/>
  <c r="M409" i="23"/>
  <c r="E306" i="23"/>
  <c r="E489" i="22" s="1"/>
  <c r="M306" i="23"/>
  <c r="I329" i="22"/>
  <c r="I330" i="22" s="1"/>
  <c r="G329" i="22"/>
  <c r="K329" i="22"/>
  <c r="K330" i="22" s="1"/>
  <c r="E141" i="23"/>
  <c r="E214" i="22" s="1"/>
  <c r="M141" i="23"/>
  <c r="M87" i="23"/>
  <c r="E87" i="23"/>
  <c r="E124" i="22" s="1"/>
  <c r="K479" i="22"/>
  <c r="K480" i="22" s="1"/>
  <c r="I479" i="22"/>
  <c r="I480" i="22" s="1"/>
  <c r="G479" i="22"/>
  <c r="E255" i="23"/>
  <c r="E404" i="22" s="1"/>
  <c r="M255" i="23"/>
  <c r="K324" i="22"/>
  <c r="K325" i="22" s="1"/>
  <c r="I324" i="22"/>
  <c r="I325" i="22" s="1"/>
  <c r="G324" i="22"/>
  <c r="G325" i="22" s="1"/>
  <c r="K284" i="22"/>
  <c r="K285" i="22" s="1"/>
  <c r="I284" i="22"/>
  <c r="I285" i="22" s="1"/>
  <c r="G284" i="22"/>
  <c r="K244" i="22"/>
  <c r="K245" i="22" s="1"/>
  <c r="I244" i="22"/>
  <c r="I245" i="22" s="1"/>
  <c r="G244" i="22"/>
  <c r="K204" i="22"/>
  <c r="I204" i="22"/>
  <c r="I205" i="22" s="1"/>
  <c r="G204" i="22"/>
  <c r="E421" i="23"/>
  <c r="E717" i="22" s="1"/>
  <c r="M421" i="23"/>
  <c r="E373" i="23"/>
  <c r="E596" i="22" s="1"/>
  <c r="M373" i="23"/>
  <c r="I459" i="22"/>
  <c r="I460" i="22" s="1"/>
  <c r="G459" i="22"/>
  <c r="K459" i="22"/>
  <c r="K460" i="22" s="1"/>
  <c r="M264" i="23"/>
  <c r="E264" i="23"/>
  <c r="E419" i="22" s="1"/>
  <c r="G364" i="22"/>
  <c r="K364" i="22"/>
  <c r="I364" i="22"/>
  <c r="I365" i="22" s="1"/>
  <c r="M61" i="23"/>
  <c r="E61" i="23"/>
  <c r="E90" i="22" s="1"/>
  <c r="M1112" i="22"/>
  <c r="G1026" i="22"/>
  <c r="M710" i="22"/>
  <c r="G712" i="22"/>
  <c r="M438" i="22"/>
  <c r="M503" i="22"/>
  <c r="M323" i="22"/>
  <c r="M313" i="22"/>
  <c r="M303" i="22"/>
  <c r="M293" i="22"/>
  <c r="G285" i="22"/>
  <c r="M283" i="22"/>
  <c r="M273" i="22"/>
  <c r="G160" i="22"/>
  <c r="M159" i="22"/>
  <c r="M160" i="22" s="1"/>
  <c r="M95" i="22"/>
  <c r="M223" i="22"/>
  <c r="M52" i="22"/>
  <c r="K1148" i="22"/>
  <c r="I1148" i="22"/>
  <c r="I1149" i="22" s="1"/>
  <c r="G1148" i="22"/>
  <c r="M588" i="23"/>
  <c r="E588" i="23"/>
  <c r="E994" i="22" s="1"/>
  <c r="G1133" i="22"/>
  <c r="G1134" i="22" s="1"/>
  <c r="K1133" i="22"/>
  <c r="K1134" i="22" s="1"/>
  <c r="I1133" i="22"/>
  <c r="I1134" i="22" s="1"/>
  <c r="M494" i="23"/>
  <c r="E494" i="23"/>
  <c r="E838" i="22" s="1"/>
  <c r="G858" i="22"/>
  <c r="K858" i="22"/>
  <c r="K859" i="22" s="1"/>
  <c r="I858" i="22"/>
  <c r="I859" i="22" s="1"/>
  <c r="K677" i="22"/>
  <c r="I677" i="22"/>
  <c r="I678" i="22" s="1"/>
  <c r="G677" i="22"/>
  <c r="M657" i="23"/>
  <c r="E657" i="23"/>
  <c r="E1108" i="22" s="1"/>
  <c r="M442" i="23"/>
  <c r="E442" i="23"/>
  <c r="E751" i="22" s="1"/>
  <c r="G519" i="22"/>
  <c r="K519" i="22"/>
  <c r="I519" i="22"/>
  <c r="E385" i="23"/>
  <c r="E632" i="22" s="1"/>
  <c r="M385" i="23"/>
  <c r="E246" i="23"/>
  <c r="E389" i="22" s="1"/>
  <c r="M246" i="23"/>
  <c r="M48" i="23"/>
  <c r="E48" i="23"/>
  <c r="E73" i="22" s="1"/>
  <c r="M333" i="23"/>
  <c r="E333" i="23"/>
  <c r="E534" i="22" s="1"/>
  <c r="M663" i="23"/>
  <c r="E663" i="23"/>
  <c r="E1118" i="22" s="1"/>
  <c r="I269" i="22"/>
  <c r="I270" i="22" s="1"/>
  <c r="G269" i="22"/>
  <c r="K269" i="22"/>
  <c r="K270" i="22" s="1"/>
  <c r="M1062" i="22"/>
  <c r="M974" i="22"/>
  <c r="M695" i="22"/>
  <c r="E696" i="23"/>
  <c r="E1173" i="22" s="1"/>
  <c r="M696" i="23"/>
  <c r="M594" i="23"/>
  <c r="E594" i="23"/>
  <c r="E1006" i="22" s="1"/>
  <c r="K914" i="22"/>
  <c r="K915" i="22" s="1"/>
  <c r="I914" i="22"/>
  <c r="G914" i="22"/>
  <c r="K882" i="22"/>
  <c r="K883" i="22" s="1"/>
  <c r="I882" i="22"/>
  <c r="G882" i="22"/>
  <c r="I833" i="22"/>
  <c r="I834" i="22" s="1"/>
  <c r="G833" i="22"/>
  <c r="K833" i="22"/>
  <c r="K834" i="22" s="1"/>
  <c r="E497" i="23"/>
  <c r="E843" i="22" s="1"/>
  <c r="M497" i="23"/>
  <c r="E461" i="23"/>
  <c r="E783" i="22" s="1"/>
  <c r="M461" i="23"/>
  <c r="E403" i="23"/>
  <c r="E686" i="22" s="1"/>
  <c r="M403" i="23"/>
  <c r="M351" i="23"/>
  <c r="E351" i="23"/>
  <c r="E562" i="22" s="1"/>
  <c r="E312" i="23"/>
  <c r="E499" i="22" s="1"/>
  <c r="M312" i="23"/>
  <c r="M129" i="23"/>
  <c r="E129" i="23"/>
  <c r="E194" i="22" s="1"/>
  <c r="M75" i="23"/>
  <c r="E75" i="23"/>
  <c r="E107" i="22" s="1"/>
  <c r="M42" i="23"/>
  <c r="E42" i="23"/>
  <c r="E63" i="22" s="1"/>
  <c r="I289" i="22"/>
  <c r="I290" i="22" s="1"/>
  <c r="G289" i="22"/>
  <c r="K289" i="22"/>
  <c r="K290" i="22" s="1"/>
  <c r="G469" i="22"/>
  <c r="K469" i="22"/>
  <c r="K470" i="22" s="1"/>
  <c r="I469" i="22"/>
  <c r="I470" i="22" s="1"/>
  <c r="E702" i="23"/>
  <c r="E1183" i="22" s="1"/>
  <c r="M702" i="23"/>
  <c r="E690" i="23"/>
  <c r="E1163" i="22" s="1"/>
  <c r="M690" i="23"/>
  <c r="M678" i="23"/>
  <c r="E678" i="23"/>
  <c r="E1143" i="22" s="1"/>
  <c r="G1189" i="22"/>
  <c r="K1189" i="22"/>
  <c r="I1189" i="22"/>
  <c r="M609" i="23"/>
  <c r="E609" i="23"/>
  <c r="E1031" i="22" s="1"/>
  <c r="M613" i="23"/>
  <c r="E613" i="23"/>
  <c r="E1038" i="22" s="1"/>
  <c r="E597" i="23"/>
  <c r="E1012" i="22" s="1"/>
  <c r="M597" i="23"/>
  <c r="E591" i="23"/>
  <c r="E1000" i="22" s="1"/>
  <c r="M591" i="23"/>
  <c r="M503" i="23"/>
  <c r="E503" i="23"/>
  <c r="E853" i="22" s="1"/>
  <c r="M464" i="23"/>
  <c r="E464" i="23"/>
  <c r="E788" i="22" s="1"/>
  <c r="M369" i="23"/>
  <c r="E369" i="23"/>
  <c r="E586" i="22" s="1"/>
  <c r="E566" i="23"/>
  <c r="E954" i="22" s="1"/>
  <c r="M566" i="23"/>
  <c r="E556" i="23"/>
  <c r="E938" i="22" s="1"/>
  <c r="M556" i="23"/>
  <c r="E546" i="23"/>
  <c r="E922" i="22" s="1"/>
  <c r="M546" i="23"/>
  <c r="E536" i="23"/>
  <c r="E906" i="22" s="1"/>
  <c r="M536" i="23"/>
  <c r="E526" i="23"/>
  <c r="E890" i="22" s="1"/>
  <c r="M526" i="23"/>
  <c r="E516" i="23"/>
  <c r="E874" i="22" s="1"/>
  <c r="M516" i="23"/>
  <c r="K828" i="22"/>
  <c r="K829" i="22" s="1"/>
  <c r="I828" i="22"/>
  <c r="I829" i="22" s="1"/>
  <c r="G828" i="22"/>
  <c r="I557" i="22"/>
  <c r="I558" i="22" s="1"/>
  <c r="G557" i="22"/>
  <c r="K557" i="22"/>
  <c r="K558" i="22" s="1"/>
  <c r="M318" i="23"/>
  <c r="E318" i="23"/>
  <c r="E509" i="22" s="1"/>
  <c r="M651" i="23"/>
  <c r="E651" i="23"/>
  <c r="E1098" i="22" s="1"/>
  <c r="E579" i="23"/>
  <c r="E976" i="22" s="1"/>
  <c r="M579" i="23"/>
  <c r="M631" i="23"/>
  <c r="E631" i="23"/>
  <c r="E1063" i="22" s="1"/>
  <c r="K818" i="22"/>
  <c r="G818" i="22"/>
  <c r="I818" i="22"/>
  <c r="I819" i="22" s="1"/>
  <c r="E473" i="23"/>
  <c r="E803" i="22" s="1"/>
  <c r="M473" i="23"/>
  <c r="E449" i="23"/>
  <c r="E763" i="22" s="1"/>
  <c r="M449" i="23"/>
  <c r="I571" i="22"/>
  <c r="I572" i="22" s="1"/>
  <c r="G571" i="22"/>
  <c r="K571" i="22"/>
  <c r="K572" i="22" s="1"/>
  <c r="E427" i="23"/>
  <c r="E728" i="22" s="1"/>
  <c r="M427" i="23"/>
  <c r="E379" i="23"/>
  <c r="E614" i="22" s="1"/>
  <c r="M379" i="23"/>
  <c r="G553" i="22"/>
  <c r="K553" i="22"/>
  <c r="K554" i="22" s="1"/>
  <c r="I553" i="22"/>
  <c r="I554" i="22" s="1"/>
  <c r="M258" i="23"/>
  <c r="E258" i="23"/>
  <c r="E409" i="22" s="1"/>
  <c r="E195" i="23"/>
  <c r="E304" i="22" s="1"/>
  <c r="M195" i="23"/>
  <c r="G259" i="22"/>
  <c r="K259" i="22"/>
  <c r="K260" i="22" s="1"/>
  <c r="I259" i="22"/>
  <c r="I260" i="22" s="1"/>
  <c r="K184" i="22"/>
  <c r="I184" i="22"/>
  <c r="I185" i="22" s="1"/>
  <c r="G184" i="22"/>
  <c r="K144" i="22"/>
  <c r="I144" i="22"/>
  <c r="I145" i="22" s="1"/>
  <c r="G144" i="22"/>
  <c r="K96" i="22"/>
  <c r="I96" i="22"/>
  <c r="I97" i="22" s="1"/>
  <c r="G96" i="22"/>
  <c r="G97" i="22" s="1"/>
  <c r="G53" i="22"/>
  <c r="K53" i="22"/>
  <c r="I53" i="22"/>
  <c r="I54" i="22" s="1"/>
  <c r="I484" i="22"/>
  <c r="I485" i="22" s="1"/>
  <c r="G484" i="22"/>
  <c r="K484" i="22"/>
  <c r="K485" i="22" s="1"/>
  <c r="E273" i="23"/>
  <c r="E434" i="22" s="1"/>
  <c r="M273" i="23"/>
  <c r="E261" i="23"/>
  <c r="E414" i="22" s="1"/>
  <c r="M261" i="23"/>
  <c r="E222" i="23"/>
  <c r="E349" i="22" s="1"/>
  <c r="M222" i="23"/>
  <c r="E165" i="23"/>
  <c r="E254" i="22" s="1"/>
  <c r="M165" i="23"/>
  <c r="G209" i="22"/>
  <c r="M111" i="23"/>
  <c r="E111" i="23"/>
  <c r="E164" i="22" s="1"/>
  <c r="M24" i="23"/>
  <c r="E24" i="23"/>
  <c r="E33" i="22" s="1"/>
  <c r="E415" i="23"/>
  <c r="E706" i="22" s="1"/>
  <c r="M415" i="23"/>
  <c r="K474" i="22"/>
  <c r="K475" i="22" s="1"/>
  <c r="I474" i="22"/>
  <c r="G474" i="22"/>
  <c r="G475" i="22" s="1"/>
  <c r="G319" i="22"/>
  <c r="K319" i="22"/>
  <c r="K320" i="22" s="1"/>
  <c r="I319" i="22"/>
  <c r="I320" i="22" s="1"/>
  <c r="G279" i="22"/>
  <c r="K279" i="22"/>
  <c r="K280" i="22" s="1"/>
  <c r="I279" i="22"/>
  <c r="I280" i="22" s="1"/>
  <c r="G239" i="22"/>
  <c r="K239" i="22"/>
  <c r="K240" i="22" s="1"/>
  <c r="I239" i="22"/>
  <c r="I240" i="22" s="1"/>
  <c r="M712" i="23"/>
  <c r="E712" i="23"/>
  <c r="E1195" i="22" s="1"/>
  <c r="G314" i="22"/>
  <c r="K314" i="22"/>
  <c r="K315" i="22" s="1"/>
  <c r="I314" i="22"/>
  <c r="I315" i="22" s="1"/>
  <c r="G274" i="22"/>
  <c r="K274" i="22"/>
  <c r="K275" i="22" s="1"/>
  <c r="I274" i="22"/>
  <c r="I275" i="22" s="1"/>
  <c r="G234" i="22"/>
  <c r="G235" i="22" s="1"/>
  <c r="K234" i="22"/>
  <c r="K235" i="22" s="1"/>
  <c r="I234" i="22"/>
  <c r="I235" i="22" s="1"/>
  <c r="E9" i="23"/>
  <c r="E9" i="22" s="1"/>
  <c r="M9" i="23"/>
  <c r="M1132" i="22"/>
  <c r="M1137" i="22"/>
  <c r="M1107" i="22"/>
  <c r="I475" i="22"/>
  <c r="M832" i="22"/>
  <c r="G834" i="22"/>
  <c r="I540" i="22"/>
  <c r="M540" i="22"/>
  <c r="M721" i="22"/>
  <c r="G723" i="22"/>
  <c r="M528" i="22"/>
  <c r="G365" i="22"/>
  <c r="M169" i="22"/>
  <c r="M170" i="22" s="1"/>
  <c r="M118" i="22"/>
  <c r="G120" i="22"/>
  <c r="M378" i="22"/>
  <c r="G380" i="22"/>
  <c r="M358" i="22"/>
  <c r="M348" i="22"/>
  <c r="M233" i="22"/>
  <c r="G200" i="22"/>
  <c r="M199" i="22"/>
  <c r="M200" i="22" s="1"/>
  <c r="M119" i="22"/>
  <c r="M32" i="22"/>
  <c r="M39" i="22"/>
  <c r="M13" i="22"/>
  <c r="K209" i="22" l="1"/>
  <c r="K210" i="22" s="1"/>
  <c r="M78" i="22"/>
  <c r="M79" i="22" s="1"/>
  <c r="G190" i="22"/>
  <c r="M1024" i="22"/>
  <c r="M1026" i="22" s="1"/>
  <c r="M544" i="22"/>
  <c r="M545" i="22" s="1"/>
  <c r="M102" i="22"/>
  <c r="M439" i="22"/>
  <c r="M440" i="22" s="1"/>
  <c r="M962" i="22"/>
  <c r="M898" i="22"/>
  <c r="M550" i="22"/>
  <c r="M189" i="22"/>
  <c r="M190" i="22" s="1"/>
  <c r="M519" i="22"/>
  <c r="M314" i="22"/>
  <c r="M274" i="22"/>
  <c r="M641" i="22"/>
  <c r="M642" i="22" s="1"/>
  <c r="M722" i="22"/>
  <c r="K134" i="22"/>
  <c r="K135" i="22" s="1"/>
  <c r="G134" i="22"/>
  <c r="I134" i="22"/>
  <c r="I135" i="22" s="1"/>
  <c r="M723" i="22"/>
  <c r="G1029" i="22"/>
  <c r="M1029" i="22" s="1"/>
  <c r="L1029" i="22"/>
  <c r="K48" i="22"/>
  <c r="K49" i="22" s="1"/>
  <c r="G48" i="22"/>
  <c r="I48" i="22"/>
  <c r="I49" i="22" s="1"/>
  <c r="G440" i="22"/>
  <c r="M364" i="22"/>
  <c r="M365" i="22" s="1"/>
  <c r="M459" i="22"/>
  <c r="M946" i="22"/>
  <c r="I139" i="22"/>
  <c r="I140" i="22" s="1"/>
  <c r="G139" i="22"/>
  <c r="K139" i="22"/>
  <c r="K140" i="22" s="1"/>
  <c r="K43" i="22"/>
  <c r="K44" i="22" s="1"/>
  <c r="G43" i="22"/>
  <c r="I43" i="22"/>
  <c r="I44" i="22" s="1"/>
  <c r="K83" i="22"/>
  <c r="I83" i="22"/>
  <c r="G83" i="22"/>
  <c r="I14" i="22"/>
  <c r="I15" i="22" s="1"/>
  <c r="K14" i="22"/>
  <c r="K15" i="22" s="1"/>
  <c r="G14" i="22"/>
  <c r="M1059" i="22"/>
  <c r="M244" i="22"/>
  <c r="K84" i="22"/>
  <c r="G84" i="22"/>
  <c r="I84" i="22"/>
  <c r="I85" i="22" s="1"/>
  <c r="K179" i="22"/>
  <c r="G179" i="22"/>
  <c r="I179" i="22"/>
  <c r="I180" i="22" s="1"/>
  <c r="M174" i="22"/>
  <c r="M175" i="22" s="1"/>
  <c r="G175" i="22"/>
  <c r="M239" i="22"/>
  <c r="G33" i="22"/>
  <c r="K33" i="22"/>
  <c r="K34" i="22" s="1"/>
  <c r="I33" i="22"/>
  <c r="I34" i="22" s="1"/>
  <c r="G254" i="22"/>
  <c r="K254" i="22"/>
  <c r="K255" i="22" s="1"/>
  <c r="I254" i="22"/>
  <c r="I255" i="22" s="1"/>
  <c r="G414" i="22"/>
  <c r="K414" i="22"/>
  <c r="I414" i="22"/>
  <c r="I415" i="22" s="1"/>
  <c r="M484" i="22"/>
  <c r="M485" i="22" s="1"/>
  <c r="M53" i="22"/>
  <c r="M144" i="22"/>
  <c r="M145" i="22" s="1"/>
  <c r="G145" i="22"/>
  <c r="M259" i="22"/>
  <c r="M260" i="22" s="1"/>
  <c r="G260" i="22"/>
  <c r="I763" i="22"/>
  <c r="I764" i="22" s="1"/>
  <c r="K763" i="22"/>
  <c r="K764" i="22" s="1"/>
  <c r="G763" i="22"/>
  <c r="M818" i="22"/>
  <c r="G509" i="22"/>
  <c r="K509" i="22"/>
  <c r="K510" i="22" s="1"/>
  <c r="I509" i="22"/>
  <c r="I510" i="22" s="1"/>
  <c r="G586" i="22"/>
  <c r="K586" i="22"/>
  <c r="I586" i="22"/>
  <c r="I588" i="22" s="1"/>
  <c r="I853" i="22"/>
  <c r="I854" i="22" s="1"/>
  <c r="K853" i="22"/>
  <c r="K854" i="22" s="1"/>
  <c r="G853" i="22"/>
  <c r="G1031" i="22"/>
  <c r="K1031" i="22"/>
  <c r="I1031" i="22"/>
  <c r="I1033" i="22" s="1"/>
  <c r="M1189" i="22"/>
  <c r="K1163" i="22"/>
  <c r="I1163" i="22"/>
  <c r="I1164" i="22" s="1"/>
  <c r="G1163" i="22"/>
  <c r="M289" i="22"/>
  <c r="M290" i="22" s="1"/>
  <c r="G290" i="22"/>
  <c r="K107" i="22"/>
  <c r="G107" i="22"/>
  <c r="I107" i="22"/>
  <c r="I109" i="22" s="1"/>
  <c r="M914" i="22"/>
  <c r="G389" i="22"/>
  <c r="K389" i="22"/>
  <c r="K390" i="22" s="1"/>
  <c r="I389" i="22"/>
  <c r="I390" i="22" s="1"/>
  <c r="I1108" i="22"/>
  <c r="I1109" i="22" s="1"/>
  <c r="K1108" i="22"/>
  <c r="K1109" i="22" s="1"/>
  <c r="G1108" i="22"/>
  <c r="K838" i="22"/>
  <c r="K839" i="22" s="1"/>
  <c r="I838" i="22"/>
  <c r="I839" i="22" s="1"/>
  <c r="G838" i="22"/>
  <c r="M1133" i="22"/>
  <c r="M1134" i="22" s="1"/>
  <c r="G54" i="22"/>
  <c r="M275" i="22"/>
  <c r="M315" i="22"/>
  <c r="K205" i="22"/>
  <c r="M284" i="22"/>
  <c r="M479" i="22"/>
  <c r="M480" i="22" s="1"/>
  <c r="G480" i="22"/>
  <c r="M329" i="22"/>
  <c r="M330" i="22" s="1"/>
  <c r="G330" i="22"/>
  <c r="M101" i="22"/>
  <c r="M103" i="22" s="1"/>
  <c r="G103" i="22"/>
  <c r="M394" i="22"/>
  <c r="M395" i="22" s="1"/>
  <c r="G395" i="22"/>
  <c r="G514" i="22"/>
  <c r="K514" i="22"/>
  <c r="K515" i="22" s="1"/>
  <c r="I514" i="22"/>
  <c r="I515" i="22" s="1"/>
  <c r="M1103" i="22"/>
  <c r="M1104" i="22" s="1"/>
  <c r="G1104" i="22"/>
  <c r="M659" i="22"/>
  <c r="M660" i="22" s="1"/>
  <c r="G660" i="22"/>
  <c r="K1068" i="22"/>
  <c r="K1069" i="22" s="1"/>
  <c r="I1068" i="22"/>
  <c r="I1069" i="22" s="1"/>
  <c r="G1068" i="22"/>
  <c r="I650" i="22"/>
  <c r="I651" i="22" s="1"/>
  <c r="G650" i="22"/>
  <c r="K650" i="22"/>
  <c r="K355" i="22"/>
  <c r="M1199" i="22"/>
  <c r="M1201" i="22" s="1"/>
  <c r="G1201" i="22"/>
  <c r="G485" i="22"/>
  <c r="M429" i="22"/>
  <c r="M430" i="22" s="1"/>
  <c r="G430" i="22"/>
  <c r="K814" i="22"/>
  <c r="M240" i="22"/>
  <c r="I89" i="22"/>
  <c r="K89" i="22"/>
  <c r="G89" i="22"/>
  <c r="K154" i="22"/>
  <c r="G154" i="22"/>
  <c r="I154" i="22"/>
  <c r="I155" i="22" s="1"/>
  <c r="G1018" i="22"/>
  <c r="K1018" i="22"/>
  <c r="K1019" i="22" s="1"/>
  <c r="I1018" i="22"/>
  <c r="I1019" i="22" s="1"/>
  <c r="M1128" i="22"/>
  <c r="M1129" i="22" s="1"/>
  <c r="G1129" i="22"/>
  <c r="K345" i="22"/>
  <c r="M1083" i="22"/>
  <c r="M1084" i="22" s="1"/>
  <c r="G1084" i="22"/>
  <c r="M130" i="22"/>
  <c r="G245" i="22"/>
  <c r="G668" i="22"/>
  <c r="K668" i="22"/>
  <c r="K669" i="22" s="1"/>
  <c r="I668" i="22"/>
  <c r="I669" i="22" s="1"/>
  <c r="M424" i="22"/>
  <c r="M425" i="22" s="1"/>
  <c r="G425" i="22"/>
  <c r="G359" i="22"/>
  <c r="K359" i="22"/>
  <c r="I359" i="22"/>
  <c r="I360" i="22" s="1"/>
  <c r="G1138" i="22"/>
  <c r="K1138" i="22"/>
  <c r="K1139" i="22" s="1"/>
  <c r="I1138" i="22"/>
  <c r="I1139" i="22" s="1"/>
  <c r="F738" i="22"/>
  <c r="M209" i="22"/>
  <c r="M210" i="22" s="1"/>
  <c r="G210" i="22"/>
  <c r="M96" i="22"/>
  <c r="I614" i="22"/>
  <c r="I615" i="22" s="1"/>
  <c r="G614" i="22"/>
  <c r="K614" i="22"/>
  <c r="K615" i="22" s="1"/>
  <c r="M571" i="22"/>
  <c r="M572" i="22" s="1"/>
  <c r="G572" i="22"/>
  <c r="I976" i="22"/>
  <c r="I977" i="22" s="1"/>
  <c r="G976" i="22"/>
  <c r="K976" i="22"/>
  <c r="M828" i="22"/>
  <c r="M829" i="22" s="1"/>
  <c r="G829" i="22"/>
  <c r="G874" i="22"/>
  <c r="K874" i="22"/>
  <c r="K875" i="22" s="1"/>
  <c r="I874" i="22"/>
  <c r="I906" i="22"/>
  <c r="K906" i="22"/>
  <c r="G906" i="22"/>
  <c r="I938" i="22"/>
  <c r="G938" i="22"/>
  <c r="K938" i="22"/>
  <c r="K939" i="22" s="1"/>
  <c r="G1012" i="22"/>
  <c r="K1012" i="22"/>
  <c r="K1013" i="22" s="1"/>
  <c r="I1012" i="22"/>
  <c r="I1013" i="22" s="1"/>
  <c r="G1143" i="22"/>
  <c r="K1143" i="22"/>
  <c r="K1144" i="22" s="1"/>
  <c r="I1143" i="22"/>
  <c r="I1144" i="22" s="1"/>
  <c r="M469" i="22"/>
  <c r="M470" i="22" s="1"/>
  <c r="G470" i="22"/>
  <c r="K499" i="22"/>
  <c r="K500" i="22" s="1"/>
  <c r="I499" i="22"/>
  <c r="I500" i="22" s="1"/>
  <c r="G499" i="22"/>
  <c r="I686" i="22"/>
  <c r="I687" i="22" s="1"/>
  <c r="G686" i="22"/>
  <c r="K686" i="22"/>
  <c r="G843" i="22"/>
  <c r="K843" i="22"/>
  <c r="K844" i="22" s="1"/>
  <c r="I843" i="22"/>
  <c r="I844" i="22" s="1"/>
  <c r="M882" i="22"/>
  <c r="G1118" i="22"/>
  <c r="K1118" i="22"/>
  <c r="K1119" i="22" s="1"/>
  <c r="I1118" i="22"/>
  <c r="I1119" i="22" s="1"/>
  <c r="G73" i="22"/>
  <c r="K73" i="22"/>
  <c r="I73" i="22"/>
  <c r="I74" i="22" s="1"/>
  <c r="K994" i="22"/>
  <c r="K995" i="22" s="1"/>
  <c r="I994" i="22"/>
  <c r="I995" i="22" s="1"/>
  <c r="G994" i="22"/>
  <c r="K1149" i="22"/>
  <c r="M285" i="22"/>
  <c r="G596" i="22"/>
  <c r="K596" i="22"/>
  <c r="I596" i="22"/>
  <c r="I597" i="22" s="1"/>
  <c r="G696" i="22"/>
  <c r="K696" i="22"/>
  <c r="I696" i="22"/>
  <c r="K264" i="22"/>
  <c r="K265" i="22" s="1"/>
  <c r="I264" i="22"/>
  <c r="I265" i="22" s="1"/>
  <c r="G264" i="22"/>
  <c r="M623" i="22"/>
  <c r="M624" i="22" s="1"/>
  <c r="G624" i="22"/>
  <c r="M711" i="22"/>
  <c r="M712" i="22" s="1"/>
  <c r="M734" i="22"/>
  <c r="M735" i="22" s="1"/>
  <c r="G735" i="22"/>
  <c r="G823" i="22"/>
  <c r="K823" i="22"/>
  <c r="K824" i="22" s="1"/>
  <c r="I823" i="22"/>
  <c r="I824" i="22" s="1"/>
  <c r="G1088" i="22"/>
  <c r="I1088" i="22"/>
  <c r="I1089" i="22" s="1"/>
  <c r="K1088" i="22"/>
  <c r="K798" i="22"/>
  <c r="K799" i="22" s="1"/>
  <c r="I798" i="22"/>
  <c r="I799" i="22" s="1"/>
  <c r="G798" i="22"/>
  <c r="I970" i="22"/>
  <c r="G970" i="22"/>
  <c r="K970" i="22"/>
  <c r="K971" i="22" s="1"/>
  <c r="G1073" i="22"/>
  <c r="K1073" i="22"/>
  <c r="K1075" i="22" s="1"/>
  <c r="I1073" i="22"/>
  <c r="I1075" i="22" s="1"/>
  <c r="G444" i="22"/>
  <c r="K444" i="22"/>
  <c r="K445" i="22" s="1"/>
  <c r="I444" i="22"/>
  <c r="I445" i="22" s="1"/>
  <c r="G24" i="22"/>
  <c r="K24" i="22"/>
  <c r="K25" i="22" s="1"/>
  <c r="I24" i="22"/>
  <c r="I25" i="22" s="1"/>
  <c r="M354" i="22"/>
  <c r="M355" i="22" s="1"/>
  <c r="G355" i="22"/>
  <c r="K808" i="22"/>
  <c r="K809" i="22" s="1"/>
  <c r="I808" i="22"/>
  <c r="I809" i="22" s="1"/>
  <c r="G808" i="22"/>
  <c r="G339" i="22"/>
  <c r="K339" i="22"/>
  <c r="K340" i="22" s="1"/>
  <c r="I339" i="22"/>
  <c r="I340" i="22" s="1"/>
  <c r="M813" i="22"/>
  <c r="M1123" i="22"/>
  <c r="M1124" i="22" s="1"/>
  <c r="G1124" i="22"/>
  <c r="M97" i="22"/>
  <c r="G240" i="22"/>
  <c r="G814" i="22"/>
  <c r="G460" i="22"/>
  <c r="I529" i="22"/>
  <c r="I530" i="22" s="1"/>
  <c r="G529" i="22"/>
  <c r="K529" i="22"/>
  <c r="K530" i="22" s="1"/>
  <c r="M930" i="22"/>
  <c r="K1153" i="22"/>
  <c r="I1153" i="22"/>
  <c r="I1154" i="22" s="1"/>
  <c r="G1153" i="22"/>
  <c r="M344" i="22"/>
  <c r="M345" i="22" s="1"/>
  <c r="G345" i="22"/>
  <c r="I1194" i="22"/>
  <c r="G1194" i="22"/>
  <c r="K1194" i="22"/>
  <c r="I334" i="22"/>
  <c r="I335" i="22" s="1"/>
  <c r="G334" i="22"/>
  <c r="K334" i="22"/>
  <c r="K335" i="22" s="1"/>
  <c r="M524" i="22"/>
  <c r="M525" i="22" s="1"/>
  <c r="G525" i="22"/>
  <c r="M580" i="22"/>
  <c r="M1188" i="22"/>
  <c r="M1190" i="22" s="1"/>
  <c r="G1190" i="22"/>
  <c r="M120" i="22"/>
  <c r="K1195" i="22"/>
  <c r="I1195" i="22"/>
  <c r="G1195" i="22"/>
  <c r="M319" i="22"/>
  <c r="M320" i="22" s="1"/>
  <c r="G320" i="22"/>
  <c r="K164" i="22"/>
  <c r="K165" i="22" s="1"/>
  <c r="I164" i="22"/>
  <c r="I165" i="22" s="1"/>
  <c r="G164" i="22"/>
  <c r="K349" i="22"/>
  <c r="K350" i="22" s="1"/>
  <c r="I349" i="22"/>
  <c r="I350" i="22" s="1"/>
  <c r="G349" i="22"/>
  <c r="I434" i="22"/>
  <c r="I435" i="22" s="1"/>
  <c r="G434" i="22"/>
  <c r="K434" i="22"/>
  <c r="K435" i="22" s="1"/>
  <c r="K145" i="22"/>
  <c r="K304" i="22"/>
  <c r="K305" i="22" s="1"/>
  <c r="I304" i="22"/>
  <c r="I305" i="22" s="1"/>
  <c r="G304" i="22"/>
  <c r="G803" i="22"/>
  <c r="K803" i="22"/>
  <c r="K804" i="22" s="1"/>
  <c r="I803" i="22"/>
  <c r="I804" i="22" s="1"/>
  <c r="G1063" i="22"/>
  <c r="K1063" i="22"/>
  <c r="I1063" i="22"/>
  <c r="I1064" i="22" s="1"/>
  <c r="K1098" i="22"/>
  <c r="K1099" i="22" s="1"/>
  <c r="I1098" i="22"/>
  <c r="I1099" i="22" s="1"/>
  <c r="G1098" i="22"/>
  <c r="K788" i="22"/>
  <c r="I788" i="22"/>
  <c r="I789" i="22" s="1"/>
  <c r="G788" i="22"/>
  <c r="I1038" i="22"/>
  <c r="I1039" i="22" s="1"/>
  <c r="G1038" i="22"/>
  <c r="K1038" i="22"/>
  <c r="K1183" i="22"/>
  <c r="I1183" i="22"/>
  <c r="I1184" i="22" s="1"/>
  <c r="G1183" i="22"/>
  <c r="I63" i="22"/>
  <c r="I64" i="22" s="1"/>
  <c r="G63" i="22"/>
  <c r="K63" i="22"/>
  <c r="K194" i="22"/>
  <c r="K195" i="22" s="1"/>
  <c r="G194" i="22"/>
  <c r="I194" i="22"/>
  <c r="I195" i="22" s="1"/>
  <c r="G562" i="22"/>
  <c r="K562" i="22"/>
  <c r="K563" i="22" s="1"/>
  <c r="I562" i="22"/>
  <c r="I563" i="22" s="1"/>
  <c r="K1173" i="22"/>
  <c r="I1173" i="22"/>
  <c r="I1174" i="22" s="1"/>
  <c r="G1173" i="22"/>
  <c r="G632" i="22"/>
  <c r="K632" i="22"/>
  <c r="K633" i="22" s="1"/>
  <c r="I632" i="22"/>
  <c r="I633" i="22" s="1"/>
  <c r="K751" i="22"/>
  <c r="I751" i="22"/>
  <c r="I753" i="22" s="1"/>
  <c r="G751" i="22"/>
  <c r="M677" i="22"/>
  <c r="M678" i="22" s="1"/>
  <c r="G678" i="22"/>
  <c r="I90" i="22"/>
  <c r="G90" i="22"/>
  <c r="K90" i="22"/>
  <c r="M204" i="22"/>
  <c r="M205" i="22" s="1"/>
  <c r="G205" i="22"/>
  <c r="G214" i="22"/>
  <c r="K214" i="22"/>
  <c r="K215" i="22" s="1"/>
  <c r="I214" i="22"/>
  <c r="I215" i="22" s="1"/>
  <c r="M848" i="22"/>
  <c r="M849" i="22" s="1"/>
  <c r="G849" i="22"/>
  <c r="M1178" i="22"/>
  <c r="M1179" i="22" s="1"/>
  <c r="G1179" i="22"/>
  <c r="M1093" i="22"/>
  <c r="M1094" i="22" s="1"/>
  <c r="M249" i="22"/>
  <c r="M250" i="22" s="1"/>
  <c r="G250" i="22"/>
  <c r="I504" i="22"/>
  <c r="G504" i="22"/>
  <c r="K504" i="22"/>
  <c r="K988" i="22"/>
  <c r="K989" i="22" s="1"/>
  <c r="I988" i="22"/>
  <c r="I989" i="22" s="1"/>
  <c r="G988" i="22"/>
  <c r="M1168" i="22"/>
  <c r="M1169" i="22" s="1"/>
  <c r="G1169" i="22"/>
  <c r="M814" i="22"/>
  <c r="M460" i="22"/>
  <c r="G1094" i="22"/>
  <c r="M866" i="22"/>
  <c r="I768" i="22"/>
  <c r="I769" i="22" s="1"/>
  <c r="G768" i="22"/>
  <c r="K768" i="22"/>
  <c r="K769" i="22" s="1"/>
  <c r="G819" i="22"/>
  <c r="M309" i="22"/>
  <c r="M310" i="22" s="1"/>
  <c r="G310" i="22"/>
  <c r="M379" i="22"/>
  <c r="M380" i="22" s="1"/>
  <c r="M299" i="22"/>
  <c r="M300" i="22" s="1"/>
  <c r="G300" i="22"/>
  <c r="G294" i="22"/>
  <c r="K294" i="22"/>
  <c r="K295" i="22" s="1"/>
  <c r="I294" i="22"/>
  <c r="I295" i="22" s="1"/>
  <c r="I464" i="22"/>
  <c r="I465" i="22" s="1"/>
  <c r="G464" i="22"/>
  <c r="K464" i="22"/>
  <c r="K465" i="22" s="1"/>
  <c r="K723" i="22"/>
  <c r="I1190" i="22"/>
  <c r="K9" i="22"/>
  <c r="K10" i="22" s="1"/>
  <c r="I9" i="22"/>
  <c r="I10" i="22" s="1"/>
  <c r="G9" i="22"/>
  <c r="M234" i="22"/>
  <c r="M235" i="22" s="1"/>
  <c r="M279" i="22"/>
  <c r="M280" i="22" s="1"/>
  <c r="G280" i="22"/>
  <c r="M474" i="22"/>
  <c r="M475" i="22" s="1"/>
  <c r="K706" i="22"/>
  <c r="K707" i="22" s="1"/>
  <c r="I706" i="22"/>
  <c r="I707" i="22" s="1"/>
  <c r="G706" i="22"/>
  <c r="M184" i="22"/>
  <c r="M185" i="22" s="1"/>
  <c r="G185" i="22"/>
  <c r="G409" i="22"/>
  <c r="K409" i="22"/>
  <c r="K410" i="22" s="1"/>
  <c r="I409" i="22"/>
  <c r="I410" i="22" s="1"/>
  <c r="M553" i="22"/>
  <c r="M554" i="22" s="1"/>
  <c r="G554" i="22"/>
  <c r="K728" i="22"/>
  <c r="I728" i="22"/>
  <c r="I729" i="22" s="1"/>
  <c r="G728" i="22"/>
  <c r="M557" i="22"/>
  <c r="M558" i="22" s="1"/>
  <c r="G558" i="22"/>
  <c r="G890" i="22"/>
  <c r="K890" i="22"/>
  <c r="I890" i="22"/>
  <c r="G922" i="22"/>
  <c r="K922" i="22"/>
  <c r="K923" i="22" s="1"/>
  <c r="I922" i="22"/>
  <c r="G954" i="22"/>
  <c r="K954" i="22"/>
  <c r="K955" i="22" s="1"/>
  <c r="I954" i="22"/>
  <c r="K1000" i="22"/>
  <c r="K1001" i="22" s="1"/>
  <c r="I1000" i="22"/>
  <c r="I1001" i="22" s="1"/>
  <c r="G1000" i="22"/>
  <c r="G783" i="22"/>
  <c r="K783" i="22"/>
  <c r="I783" i="22"/>
  <c r="I784" i="22" s="1"/>
  <c r="M833" i="22"/>
  <c r="M834" i="22" s="1"/>
  <c r="G1006" i="22"/>
  <c r="K1006" i="22"/>
  <c r="K1007" i="22" s="1"/>
  <c r="I1006" i="22"/>
  <c r="I1007" i="22" s="1"/>
  <c r="M269" i="22"/>
  <c r="M270" i="22" s="1"/>
  <c r="G270" i="22"/>
  <c r="G534" i="22"/>
  <c r="K534" i="22"/>
  <c r="K535" i="22" s="1"/>
  <c r="I534" i="22"/>
  <c r="I535" i="22" s="1"/>
  <c r="M858" i="22"/>
  <c r="M859" i="22" s="1"/>
  <c r="G859" i="22"/>
  <c r="M1148" i="22"/>
  <c r="M1149" i="22" s="1"/>
  <c r="G1149" i="22"/>
  <c r="M54" i="22"/>
  <c r="G275" i="22"/>
  <c r="G315" i="22"/>
  <c r="G419" i="22"/>
  <c r="K419" i="22"/>
  <c r="K420" i="22" s="1"/>
  <c r="I419" i="22"/>
  <c r="I420" i="22" s="1"/>
  <c r="K717" i="22"/>
  <c r="K718" i="22" s="1"/>
  <c r="I717" i="22"/>
  <c r="I718" i="22" s="1"/>
  <c r="G717" i="22"/>
  <c r="M324" i="22"/>
  <c r="M325" i="22" s="1"/>
  <c r="I404" i="22"/>
  <c r="I405" i="22" s="1"/>
  <c r="K404" i="22"/>
  <c r="G404" i="22"/>
  <c r="K124" i="22"/>
  <c r="G124" i="22"/>
  <c r="I124" i="22"/>
  <c r="I125" i="22" s="1"/>
  <c r="G489" i="22"/>
  <c r="K489" i="22"/>
  <c r="K490" i="22" s="1"/>
  <c r="I489" i="22"/>
  <c r="I490" i="22" s="1"/>
  <c r="M219" i="22"/>
  <c r="M220" i="22" s="1"/>
  <c r="G220" i="22"/>
  <c r="M494" i="22"/>
  <c r="M495" i="22" s="1"/>
  <c r="G495" i="22"/>
  <c r="G575" i="22"/>
  <c r="K575" i="22"/>
  <c r="K576" i="22" s="1"/>
  <c r="I575" i="22"/>
  <c r="I576" i="22" s="1"/>
  <c r="M691" i="22"/>
  <c r="M692" i="22" s="1"/>
  <c r="I793" i="22"/>
  <c r="I794" i="22" s="1"/>
  <c r="G793" i="22"/>
  <c r="K793" i="22"/>
  <c r="K794" i="22" s="1"/>
  <c r="K757" i="22"/>
  <c r="K758" i="22" s="1"/>
  <c r="G757" i="22"/>
  <c r="I757" i="22"/>
  <c r="I758" i="22" s="1"/>
  <c r="G743" i="22"/>
  <c r="K743" i="22"/>
  <c r="I743" i="22"/>
  <c r="M1158" i="22"/>
  <c r="M1159" i="22" s="1"/>
  <c r="G1159" i="22"/>
  <c r="M374" i="22"/>
  <c r="M375" i="22" s="1"/>
  <c r="G375" i="22"/>
  <c r="K454" i="22"/>
  <c r="K455" i="22" s="1"/>
  <c r="I454" i="22"/>
  <c r="I455" i="22" s="1"/>
  <c r="G454" i="22"/>
  <c r="G224" i="22"/>
  <c r="K224" i="22"/>
  <c r="K225" i="22" s="1"/>
  <c r="I224" i="22"/>
  <c r="I225" i="22" s="1"/>
  <c r="G567" i="22"/>
  <c r="K567" i="22"/>
  <c r="K568" i="22" s="1"/>
  <c r="I567" i="22"/>
  <c r="I568" i="22" s="1"/>
  <c r="I1044" i="22"/>
  <c r="I1045" i="22" s="1"/>
  <c r="G1044" i="22"/>
  <c r="K1044" i="22"/>
  <c r="M229" i="22"/>
  <c r="M230" i="22" s="1"/>
  <c r="K114" i="22"/>
  <c r="I114" i="22"/>
  <c r="I115" i="22" s="1"/>
  <c r="G114" i="22"/>
  <c r="M701" i="22"/>
  <c r="M702" i="22" s="1"/>
  <c r="G702" i="22"/>
  <c r="K778" i="22"/>
  <c r="K779" i="22" s="1"/>
  <c r="I778" i="22"/>
  <c r="I779" i="22" s="1"/>
  <c r="G778" i="22"/>
  <c r="G230" i="22"/>
  <c r="M369" i="22"/>
  <c r="M370" i="22" s="1"/>
  <c r="G449" i="22"/>
  <c r="K449" i="22"/>
  <c r="K450" i="22" s="1"/>
  <c r="I449" i="22"/>
  <c r="I450" i="22" s="1"/>
  <c r="M384" i="22"/>
  <c r="M385" i="22" s="1"/>
  <c r="K399" i="22"/>
  <c r="K400" i="22" s="1"/>
  <c r="I399" i="22"/>
  <c r="I400" i="22" s="1"/>
  <c r="G399" i="22"/>
  <c r="I581" i="22"/>
  <c r="I582" i="22" s="1"/>
  <c r="G581" i="22"/>
  <c r="K581" i="22"/>
  <c r="M1113" i="22"/>
  <c r="M1114" i="22" s="1"/>
  <c r="M819" i="22"/>
  <c r="G742" i="22"/>
  <c r="K742" i="22"/>
  <c r="I742" i="22"/>
  <c r="I744" i="22" s="1"/>
  <c r="M605" i="22"/>
  <c r="M606" i="22" s="1"/>
  <c r="G606" i="22"/>
  <c r="I773" i="22"/>
  <c r="I774" i="22" s="1"/>
  <c r="G773" i="22"/>
  <c r="K773" i="22"/>
  <c r="K774" i="22" s="1"/>
  <c r="K982" i="22"/>
  <c r="I982" i="22"/>
  <c r="I983" i="22" s="1"/>
  <c r="G982" i="22"/>
  <c r="M245" i="22"/>
  <c r="M970" i="22" l="1"/>
  <c r="M906" i="22"/>
  <c r="M14" i="22"/>
  <c r="M15" i="22" s="1"/>
  <c r="G15" i="22"/>
  <c r="M84" i="22"/>
  <c r="M134" i="22"/>
  <c r="M135" i="22" s="1"/>
  <c r="G135" i="22"/>
  <c r="M90" i="22"/>
  <c r="M179" i="22"/>
  <c r="M180" i="22" s="1"/>
  <c r="G180" i="22"/>
  <c r="G140" i="22"/>
  <c r="M139" i="22"/>
  <c r="M140" i="22" s="1"/>
  <c r="G49" i="22"/>
  <c r="M48" i="22"/>
  <c r="M49" i="22" s="1"/>
  <c r="M83" i="22"/>
  <c r="M85" i="22" s="1"/>
  <c r="G85" i="22"/>
  <c r="M43" i="22"/>
  <c r="M44" i="22" s="1"/>
  <c r="G44" i="22"/>
  <c r="K54" i="22"/>
  <c r="H968" i="22"/>
  <c r="I968" i="22" s="1"/>
  <c r="I971" i="22" s="1"/>
  <c r="H936" i="22"/>
  <c r="I936" i="22" s="1"/>
  <c r="I939" i="22" s="1"/>
  <c r="H904" i="22"/>
  <c r="I904" i="22" s="1"/>
  <c r="I907" i="22" s="1"/>
  <c r="H944" i="22"/>
  <c r="I944" i="22" s="1"/>
  <c r="I947" i="22" s="1"/>
  <c r="H912" i="22"/>
  <c r="I912" i="22" s="1"/>
  <c r="I915" i="22" s="1"/>
  <c r="H880" i="22"/>
  <c r="I880" i="22" s="1"/>
  <c r="I883" i="22" s="1"/>
  <c r="H952" i="22"/>
  <c r="I952" i="22" s="1"/>
  <c r="I955" i="22" s="1"/>
  <c r="H888" i="22"/>
  <c r="I888" i="22" s="1"/>
  <c r="I891" i="22" s="1"/>
  <c r="H960" i="22"/>
  <c r="I960" i="22" s="1"/>
  <c r="I963" i="22" s="1"/>
  <c r="H920" i="22"/>
  <c r="I920" i="22" s="1"/>
  <c r="I923" i="22" s="1"/>
  <c r="H896" i="22"/>
  <c r="I896" i="22" s="1"/>
  <c r="I899" i="22" s="1"/>
  <c r="H864" i="22"/>
  <c r="I864" i="22" s="1"/>
  <c r="I867" i="22" s="1"/>
  <c r="H928" i="22"/>
  <c r="I928" i="22" s="1"/>
  <c r="I931" i="22" s="1"/>
  <c r="H872" i="22"/>
  <c r="I872" i="22" s="1"/>
  <c r="I875" i="22" s="1"/>
  <c r="M742" i="22"/>
  <c r="M581" i="22"/>
  <c r="M582" i="22" s="1"/>
  <c r="G582" i="22"/>
  <c r="M449" i="22"/>
  <c r="M450" i="22" s="1"/>
  <c r="G450" i="22"/>
  <c r="M1044" i="22"/>
  <c r="M1045" i="22" s="1"/>
  <c r="G1045" i="22"/>
  <c r="M793" i="22"/>
  <c r="M794" i="22" s="1"/>
  <c r="G794" i="22"/>
  <c r="M534" i="22"/>
  <c r="M535" i="22" s="1"/>
  <c r="G535" i="22"/>
  <c r="M1000" i="22"/>
  <c r="M1001" i="22" s="1"/>
  <c r="G1001" i="22"/>
  <c r="M922" i="22"/>
  <c r="K729" i="22"/>
  <c r="M706" i="22"/>
  <c r="M707" i="22" s="1"/>
  <c r="G707" i="22"/>
  <c r="M768" i="22"/>
  <c r="M769" i="22" s="1"/>
  <c r="G769" i="22"/>
  <c r="K505" i="22"/>
  <c r="K520" i="22" s="1"/>
  <c r="M751" i="22"/>
  <c r="M753" i="22" s="1"/>
  <c r="G753" i="22"/>
  <c r="M562" i="22"/>
  <c r="M563" i="22" s="1"/>
  <c r="G563" i="22"/>
  <c r="K64" i="22"/>
  <c r="M1098" i="22"/>
  <c r="M1099" i="22" s="1"/>
  <c r="G1099" i="22"/>
  <c r="M803" i="22"/>
  <c r="M804" i="22" s="1"/>
  <c r="G804" i="22"/>
  <c r="M164" i="22"/>
  <c r="M165" i="22" s="1"/>
  <c r="G165" i="22"/>
  <c r="M334" i="22"/>
  <c r="M335" i="22" s="1"/>
  <c r="G335" i="22"/>
  <c r="M24" i="22"/>
  <c r="M25" i="22" s="1"/>
  <c r="G25" i="22"/>
  <c r="M1088" i="22"/>
  <c r="M1089" i="22" s="1"/>
  <c r="G1089" i="22"/>
  <c r="I697" i="22"/>
  <c r="M994" i="22"/>
  <c r="M995" i="22" s="1"/>
  <c r="G995" i="22"/>
  <c r="K74" i="22"/>
  <c r="M1118" i="22"/>
  <c r="M1119" i="22" s="1"/>
  <c r="G1119" i="22"/>
  <c r="M843" i="22"/>
  <c r="M844" i="22" s="1"/>
  <c r="G844" i="22"/>
  <c r="M499" i="22"/>
  <c r="M500" i="22" s="1"/>
  <c r="G500" i="22"/>
  <c r="M938" i="22"/>
  <c r="M614" i="22"/>
  <c r="M615" i="22" s="1"/>
  <c r="G615" i="22"/>
  <c r="M1138" i="22"/>
  <c r="M1139" i="22" s="1"/>
  <c r="G1139" i="22"/>
  <c r="M668" i="22"/>
  <c r="M669" i="22" s="1"/>
  <c r="G669" i="22"/>
  <c r="K155" i="22"/>
  <c r="K180" i="22" s="1"/>
  <c r="K651" i="22"/>
  <c r="M1068" i="22"/>
  <c r="M1069" i="22" s="1"/>
  <c r="G1069" i="22"/>
  <c r="K230" i="22"/>
  <c r="M838" i="22"/>
  <c r="M839" i="22" s="1"/>
  <c r="G839" i="22"/>
  <c r="M389" i="22"/>
  <c r="M390" i="22" s="1"/>
  <c r="G390" i="22"/>
  <c r="K1033" i="22"/>
  <c r="M763" i="22"/>
  <c r="M764" i="22" s="1"/>
  <c r="G764" i="22"/>
  <c r="M224" i="22"/>
  <c r="M225" i="22" s="1"/>
  <c r="G225" i="22"/>
  <c r="M757" i="22"/>
  <c r="M758" i="22" s="1"/>
  <c r="G758" i="22"/>
  <c r="M575" i="22"/>
  <c r="M576" i="22" s="1"/>
  <c r="G576" i="22"/>
  <c r="M489" i="22"/>
  <c r="M490" i="22" s="1"/>
  <c r="G490" i="22"/>
  <c r="M404" i="22"/>
  <c r="M405" i="22" s="1"/>
  <c r="G405" i="22"/>
  <c r="M717" i="22"/>
  <c r="M718" i="22" s="1"/>
  <c r="G718" i="22"/>
  <c r="M954" i="22"/>
  <c r="M409" i="22"/>
  <c r="M410" i="22" s="1"/>
  <c r="G410" i="22"/>
  <c r="M464" i="22"/>
  <c r="M465" i="22" s="1"/>
  <c r="G465" i="22"/>
  <c r="M294" i="22"/>
  <c r="M295" i="22" s="1"/>
  <c r="G295" i="22"/>
  <c r="M988" i="22"/>
  <c r="M989" i="22" s="1"/>
  <c r="G989" i="22"/>
  <c r="M504" i="22"/>
  <c r="G505" i="22"/>
  <c r="M632" i="22"/>
  <c r="M633" i="22" s="1"/>
  <c r="G633" i="22"/>
  <c r="M63" i="22"/>
  <c r="M64" i="22" s="1"/>
  <c r="G64" i="22"/>
  <c r="M788" i="22"/>
  <c r="M789" i="22" s="1"/>
  <c r="G789" i="22"/>
  <c r="M1063" i="22"/>
  <c r="M1064" i="22" s="1"/>
  <c r="G1064" i="22"/>
  <c r="M304" i="22"/>
  <c r="M305" i="22" s="1"/>
  <c r="G305" i="22"/>
  <c r="M349" i="22"/>
  <c r="M350" i="22" s="1"/>
  <c r="G350" i="22"/>
  <c r="M1195" i="22"/>
  <c r="M1194" i="22"/>
  <c r="G1196" i="22"/>
  <c r="M808" i="22"/>
  <c r="M809" i="22" s="1"/>
  <c r="G809" i="22"/>
  <c r="M264" i="22"/>
  <c r="M265" i="22" s="1"/>
  <c r="G265" i="22"/>
  <c r="M596" i="22"/>
  <c r="M597" i="22" s="1"/>
  <c r="G597" i="22"/>
  <c r="M73" i="22"/>
  <c r="M74" i="22" s="1"/>
  <c r="G74" i="22"/>
  <c r="K687" i="22"/>
  <c r="M1018" i="22"/>
  <c r="M1019" i="22" s="1"/>
  <c r="G1019" i="22"/>
  <c r="M89" i="22"/>
  <c r="M91" i="22" s="1"/>
  <c r="G91" i="22"/>
  <c r="M650" i="22"/>
  <c r="M651" i="22" s="1"/>
  <c r="G651" i="22"/>
  <c r="M514" i="22"/>
  <c r="M515" i="22" s="1"/>
  <c r="G515" i="22"/>
  <c r="M1031" i="22"/>
  <c r="M1033" i="22" s="1"/>
  <c r="G1033" i="22"/>
  <c r="M33" i="22"/>
  <c r="M34" i="22" s="1"/>
  <c r="G34" i="22"/>
  <c r="M982" i="22"/>
  <c r="M983" i="22" s="1"/>
  <c r="G983" i="22"/>
  <c r="M773" i="22"/>
  <c r="M774" i="22" s="1"/>
  <c r="G774" i="22"/>
  <c r="M399" i="22"/>
  <c r="M400" i="22" s="1"/>
  <c r="G400" i="22"/>
  <c r="M778" i="22"/>
  <c r="M779" i="22" s="1"/>
  <c r="G779" i="22"/>
  <c r="M567" i="22"/>
  <c r="M568" i="22" s="1"/>
  <c r="G568" i="22"/>
  <c r="M454" i="22"/>
  <c r="M455" i="22" s="1"/>
  <c r="G455" i="22"/>
  <c r="K405" i="22"/>
  <c r="K415" i="22" s="1"/>
  <c r="M419" i="22"/>
  <c r="M420" i="22" s="1"/>
  <c r="G420" i="22"/>
  <c r="K784" i="22"/>
  <c r="K891" i="22"/>
  <c r="K899" i="22" s="1"/>
  <c r="M728" i="22"/>
  <c r="M729" i="22" s="1"/>
  <c r="G729" i="22"/>
  <c r="I505" i="22"/>
  <c r="M214" i="22"/>
  <c r="M215" i="22" s="1"/>
  <c r="G215" i="22"/>
  <c r="M194" i="22"/>
  <c r="M195" i="22" s="1"/>
  <c r="G195" i="22"/>
  <c r="I1196" i="22"/>
  <c r="M1153" i="22"/>
  <c r="M1154" i="22" s="1"/>
  <c r="G1154" i="22"/>
  <c r="K1089" i="22"/>
  <c r="M696" i="22"/>
  <c r="M697" i="22" s="1"/>
  <c r="G697" i="22"/>
  <c r="K1154" i="22"/>
  <c r="M686" i="22"/>
  <c r="M687" i="22" s="1"/>
  <c r="G687" i="22"/>
  <c r="M1012" i="22"/>
  <c r="M1013" i="22" s="1"/>
  <c r="G1013" i="22"/>
  <c r="M853" i="22"/>
  <c r="M854" i="22" s="1"/>
  <c r="G854" i="22"/>
  <c r="M509" i="22"/>
  <c r="M510" i="22" s="1"/>
  <c r="G510" i="22"/>
  <c r="M254" i="22"/>
  <c r="M255" i="22" s="1"/>
  <c r="G255" i="22"/>
  <c r="K582" i="22"/>
  <c r="M114" i="22"/>
  <c r="M115" i="22" s="1"/>
  <c r="G115" i="22"/>
  <c r="K1045" i="22"/>
  <c r="M743" i="22"/>
  <c r="M124" i="22"/>
  <c r="M125" i="22" s="1"/>
  <c r="G125" i="22"/>
  <c r="M1006" i="22"/>
  <c r="M1007" i="22" s="1"/>
  <c r="G1007" i="22"/>
  <c r="M783" i="22"/>
  <c r="M784" i="22" s="1"/>
  <c r="G784" i="22"/>
  <c r="M890" i="22"/>
  <c r="M9" i="22"/>
  <c r="M10" i="22" s="1"/>
  <c r="G10" i="22"/>
  <c r="M1173" i="22"/>
  <c r="M1174" i="22" s="1"/>
  <c r="G1174" i="22"/>
  <c r="M1183" i="22"/>
  <c r="M1184" i="22" s="1"/>
  <c r="G1184" i="22"/>
  <c r="M1038" i="22"/>
  <c r="M1039" i="22" s="1"/>
  <c r="G1039" i="22"/>
  <c r="M434" i="22"/>
  <c r="M435" i="22" s="1"/>
  <c r="G435" i="22"/>
  <c r="M529" i="22"/>
  <c r="M530" i="22" s="1"/>
  <c r="G530" i="22"/>
  <c r="M339" i="22"/>
  <c r="M340" i="22" s="1"/>
  <c r="G340" i="22"/>
  <c r="M444" i="22"/>
  <c r="M445" i="22" s="1"/>
  <c r="G445" i="22"/>
  <c r="M1073" i="22"/>
  <c r="M1075" i="22" s="1"/>
  <c r="G1075" i="22"/>
  <c r="M798" i="22"/>
  <c r="M799" i="22" s="1"/>
  <c r="G799" i="22"/>
  <c r="M823" i="22"/>
  <c r="M824" i="22" s="1"/>
  <c r="G824" i="22"/>
  <c r="M1143" i="22"/>
  <c r="M1144" i="22" s="1"/>
  <c r="G1144" i="22"/>
  <c r="M874" i="22"/>
  <c r="M976" i="22"/>
  <c r="M977" i="22" s="1"/>
  <c r="G977" i="22"/>
  <c r="L738" i="22"/>
  <c r="G738" i="22"/>
  <c r="M359" i="22"/>
  <c r="M360" i="22" s="1"/>
  <c r="G360" i="22"/>
  <c r="M154" i="22"/>
  <c r="M155" i="22" s="1"/>
  <c r="G155" i="22"/>
  <c r="I91" i="22"/>
  <c r="K819" i="22"/>
  <c r="K360" i="22"/>
  <c r="M1108" i="22"/>
  <c r="M1109" i="22" s="1"/>
  <c r="G1109" i="22"/>
  <c r="M107" i="22"/>
  <c r="M109" i="22" s="1"/>
  <c r="G109" i="22"/>
  <c r="M1163" i="22"/>
  <c r="M1164" i="22" s="1"/>
  <c r="G1164" i="22"/>
  <c r="M586" i="22"/>
  <c r="M588" i="22" s="1"/>
  <c r="G588" i="22"/>
  <c r="M414" i="22"/>
  <c r="M415" i="22" s="1"/>
  <c r="G415" i="22"/>
  <c r="K678" i="22" l="1"/>
  <c r="K1064" i="22"/>
  <c r="K85" i="22"/>
  <c r="M1196" i="22"/>
  <c r="K692" i="22"/>
  <c r="K697" i="22" s="1"/>
  <c r="K588" i="22"/>
  <c r="I520" i="22"/>
  <c r="K789" i="22"/>
  <c r="G520" i="22"/>
  <c r="K1159" i="22"/>
  <c r="K744" i="22"/>
  <c r="M738" i="22"/>
  <c r="M744" i="22" s="1"/>
  <c r="G744" i="22"/>
  <c r="K365" i="22"/>
  <c r="M505" i="22"/>
  <c r="M520" i="22" s="1"/>
  <c r="K597" i="22"/>
  <c r="K91" i="22"/>
  <c r="F952" i="22"/>
  <c r="F920" i="22"/>
  <c r="F888" i="22"/>
  <c r="F960" i="22"/>
  <c r="F928" i="22"/>
  <c r="F896" i="22"/>
  <c r="F864" i="22"/>
  <c r="F968" i="22"/>
  <c r="F936" i="22"/>
  <c r="F944" i="22"/>
  <c r="F872" i="22"/>
  <c r="F904" i="22"/>
  <c r="F880" i="22"/>
  <c r="F912" i="22"/>
  <c r="K907" i="22"/>
  <c r="K1039" i="22"/>
  <c r="K185" i="22"/>
  <c r="K753" i="22" l="1"/>
  <c r="G880" i="22"/>
  <c r="L880" i="22"/>
  <c r="L936" i="22"/>
  <c r="G936" i="22"/>
  <c r="L928" i="22"/>
  <c r="G928" i="22"/>
  <c r="L952" i="22"/>
  <c r="G952" i="22"/>
  <c r="L904" i="22"/>
  <c r="G904" i="22"/>
  <c r="L968" i="22"/>
  <c r="G968" i="22"/>
  <c r="L960" i="22"/>
  <c r="G960" i="22"/>
  <c r="K370" i="22"/>
  <c r="K977" i="22"/>
  <c r="L872" i="22"/>
  <c r="G872" i="22"/>
  <c r="L864" i="22"/>
  <c r="G864" i="22"/>
  <c r="G888" i="22"/>
  <c r="L888" i="22"/>
  <c r="K1164" i="22"/>
  <c r="K606" i="22"/>
  <c r="G912" i="22"/>
  <c r="L912" i="22"/>
  <c r="L944" i="22"/>
  <c r="G944" i="22"/>
  <c r="L896" i="22"/>
  <c r="G896" i="22"/>
  <c r="G920" i="22"/>
  <c r="L920" i="22"/>
  <c r="K97" i="22"/>
  <c r="K190" i="22"/>
  <c r="M896" i="22" l="1"/>
  <c r="M899" i="22" s="1"/>
  <c r="G899" i="22"/>
  <c r="M888" i="22"/>
  <c r="M891" i="22" s="1"/>
  <c r="G891" i="22"/>
  <c r="M944" i="22"/>
  <c r="M947" i="22" s="1"/>
  <c r="G947" i="22"/>
  <c r="K103" i="22"/>
  <c r="M912" i="22"/>
  <c r="M915" i="22" s="1"/>
  <c r="G915" i="22"/>
  <c r="K1169" i="22"/>
  <c r="M864" i="22"/>
  <c r="M867" i="22" s="1"/>
  <c r="G867" i="22"/>
  <c r="M960" i="22"/>
  <c r="M963" i="22" s="1"/>
  <c r="G963" i="22"/>
  <c r="M904" i="22"/>
  <c r="M907" i="22" s="1"/>
  <c r="G907" i="22"/>
  <c r="M928" i="22"/>
  <c r="M931" i="22" s="1"/>
  <c r="G931" i="22"/>
  <c r="K375" i="22"/>
  <c r="M880" i="22"/>
  <c r="M883" i="22" s="1"/>
  <c r="G883" i="22"/>
  <c r="M920" i="22"/>
  <c r="M923" i="22" s="1"/>
  <c r="G923" i="22"/>
  <c r="M872" i="22"/>
  <c r="M875" i="22" s="1"/>
  <c r="G875" i="22"/>
  <c r="M968" i="22"/>
  <c r="M971" i="22" s="1"/>
  <c r="G971" i="22"/>
  <c r="M952" i="22"/>
  <c r="M955" i="22" s="1"/>
  <c r="G955" i="22"/>
  <c r="M936" i="22"/>
  <c r="M939" i="22" s="1"/>
  <c r="G939" i="22"/>
  <c r="K1174" i="22" l="1"/>
  <c r="K380" i="22"/>
  <c r="K109" i="22"/>
  <c r="K1179" i="22" l="1"/>
  <c r="K115" i="22"/>
  <c r="K385" i="22"/>
  <c r="K1184" i="22" l="1"/>
  <c r="K120" i="22"/>
  <c r="K125" i="22" l="1"/>
  <c r="K1190" i="22"/>
  <c r="K1196" i="22" l="1"/>
  <c r="K983" i="22" l="1"/>
  <c r="K1079" i="22" s="1"/>
</calcChain>
</file>

<file path=xl/sharedStrings.xml><?xml version="1.0" encoding="utf-8"?>
<sst xmlns="http://schemas.openxmlformats.org/spreadsheetml/2006/main" count="5998" uniqueCount="1000">
  <si>
    <t>수량</t>
    <phoneticPr fontId="5" type="noConversion"/>
  </si>
  <si>
    <t>0.6/1kv F-CV 4C×10㎟</t>
  </si>
  <si>
    <t>0.6/1kv F-CV 4C×16㎟</t>
  </si>
  <si>
    <t>0.6/1kv F-CV 4C×25㎟</t>
  </si>
  <si>
    <t>0.6/1kv F-CV 4C×35㎟</t>
  </si>
  <si>
    <t>0.6/1kv F-CV 4C×50㎟</t>
  </si>
  <si>
    <t>0.6/1kv F-CV 4C×70㎟</t>
  </si>
  <si>
    <t>0.6/1kv F-CV 4C×95㎟</t>
  </si>
  <si>
    <t>────────────</t>
  </si>
  <si>
    <t>단위 : 원</t>
  </si>
  <si>
    <t>번호</t>
  </si>
  <si>
    <t>규   격</t>
  </si>
  <si>
    <t>단위</t>
  </si>
  <si>
    <t>재료비</t>
  </si>
  <si>
    <t>노무비</t>
  </si>
  <si>
    <t>경비</t>
  </si>
  <si>
    <t>계</t>
  </si>
  <si>
    <t>비고</t>
  </si>
  <si>
    <t>단가</t>
  </si>
  <si>
    <t>금액</t>
  </si>
  <si>
    <t>강제전선관(노출)</t>
  </si>
  <si>
    <t>아연도 16 mm</t>
  </si>
  <si>
    <t>M</t>
  </si>
  <si>
    <t>아연도 22 mm</t>
  </si>
  <si>
    <t>아연도 28 mm</t>
  </si>
  <si>
    <t xml:space="preserve"> </t>
  </si>
  <si>
    <t>아연도 36 mm</t>
  </si>
  <si>
    <t>아연도 42 mm</t>
  </si>
  <si>
    <t>아연도 54 mm</t>
  </si>
  <si>
    <t>아연도 70 mm</t>
  </si>
  <si>
    <t>아연도 82 mm</t>
  </si>
  <si>
    <t>아연도 104 mm</t>
  </si>
  <si>
    <t>경질비닐전선관</t>
  </si>
  <si>
    <t>HI 22 mm</t>
  </si>
  <si>
    <t>HI 28 mm</t>
  </si>
  <si>
    <t>HI 36 mm</t>
  </si>
  <si>
    <t>HI 42 mm</t>
  </si>
  <si>
    <t>HI 54 mm</t>
  </si>
  <si>
    <t>HI 16 mm</t>
  </si>
  <si>
    <t>파상형 폴리에틸렌 전선관</t>
  </si>
  <si>
    <t>30㎜</t>
  </si>
  <si>
    <t>40㎜</t>
  </si>
  <si>
    <t>50㎜</t>
  </si>
  <si>
    <t>65㎜</t>
  </si>
  <si>
    <t>80㎜</t>
  </si>
  <si>
    <t>100㎜</t>
  </si>
  <si>
    <t>제 4-1호</t>
  </si>
  <si>
    <t>1종금속제가요전선관</t>
  </si>
  <si>
    <t>16 mm 일반-방수</t>
  </si>
  <si>
    <t>22 mm 일반-방수</t>
  </si>
  <si>
    <t>28 mm 일반-방수</t>
  </si>
  <si>
    <t>36 mm 일반-방수</t>
  </si>
  <si>
    <t>42 mm 일반-방수</t>
  </si>
  <si>
    <t>54 mm 일반-방수</t>
  </si>
  <si>
    <t>70 mm 일반-방수</t>
  </si>
  <si>
    <t>82 mm 일반-방수</t>
  </si>
  <si>
    <t>104 mm 일반-방수</t>
  </si>
  <si>
    <t>나사없는전선관</t>
  </si>
  <si>
    <t>E-25</t>
  </si>
  <si>
    <t>E-31</t>
  </si>
  <si>
    <t>E-39</t>
  </si>
  <si>
    <t>접지용비닐절연전선(F-GV)</t>
  </si>
  <si>
    <t>2.5㎟</t>
  </si>
  <si>
    <t>4㎟</t>
  </si>
  <si>
    <t>6㎟</t>
  </si>
  <si>
    <t>10㎟</t>
  </si>
  <si>
    <t>16㎟</t>
  </si>
  <si>
    <t>25㎟</t>
  </si>
  <si>
    <t>35㎟</t>
  </si>
  <si>
    <t>50㎟</t>
  </si>
  <si>
    <t>70㎟</t>
  </si>
  <si>
    <t>95㎟</t>
  </si>
  <si>
    <t>UTP 케이블</t>
  </si>
  <si>
    <t>Cat.5E 0.5mm 4P</t>
  </si>
  <si>
    <t>폴리에틸렌 난연케이블</t>
  </si>
  <si>
    <t>0.6/1kv F-CV 2C×2.5㎟</t>
  </si>
  <si>
    <t>0.6/1kv F-CV 2C×4㎟</t>
  </si>
  <si>
    <t>0.6/1kv F-CV 2C×6㎟</t>
  </si>
  <si>
    <t>0.6/1kv F-CV 2C×10㎟</t>
  </si>
  <si>
    <t>0.6/1kv F-CV 2C×16㎟</t>
  </si>
  <si>
    <t>0.6/1kv F-CV 2C×25㎟</t>
  </si>
  <si>
    <t>0.6/1kv F-CV 3C×2.5㎟</t>
  </si>
  <si>
    <t>0.6/1kv F-CV 3C×4㎟</t>
  </si>
  <si>
    <t>0.6/1kv F-CV 3C×6㎟</t>
  </si>
  <si>
    <t>0.6/1kv F-CV 3C×10㎟</t>
  </si>
  <si>
    <t>0.6/1kv F-CV 3C×16㎟</t>
  </si>
  <si>
    <t>0.6/1kv F-CV 3C×25㎟</t>
  </si>
  <si>
    <t>0.6/1kv F-CV 4C×2.5㎟</t>
  </si>
  <si>
    <t>0.6/1kv F-CV 4C×4㎟</t>
  </si>
  <si>
    <t>0.6/1kv F-CV 4C×6㎟</t>
  </si>
  <si>
    <t>0.6/1kv F-CV 1C×50㎟</t>
  </si>
  <si>
    <t>0.6/1kv F-CV 1C×70㎟</t>
  </si>
  <si>
    <t>0.6/1kv F-CV 1C×95㎟</t>
  </si>
  <si>
    <t>0.6/1kv F-CV 1C×120㎟</t>
  </si>
  <si>
    <t>0.6/1kv F-CV 1C×150㎟</t>
  </si>
  <si>
    <t>전력량계(전자식)</t>
  </si>
  <si>
    <t>1P 2W 220V 40(10)</t>
  </si>
  <si>
    <t>대</t>
  </si>
  <si>
    <t>전력량계</t>
  </si>
  <si>
    <t>3P4W 220/380V, 40(10)A</t>
  </si>
  <si>
    <t>3P4W 220/380V, 120(40)A</t>
  </si>
  <si>
    <t>1P 2W 220V 80(20)</t>
  </si>
  <si>
    <t>배선용차단기(ABS-52)</t>
  </si>
  <si>
    <t>2P 50AF 20AT</t>
  </si>
  <si>
    <t>EA</t>
  </si>
  <si>
    <t>2P 50AF 30AT</t>
  </si>
  <si>
    <t>2P 50AF 40AT</t>
  </si>
  <si>
    <t>2P 50AF 50AT</t>
  </si>
  <si>
    <t>2P 50AF 60AT</t>
  </si>
  <si>
    <t>배선용차단기(ABS-102)</t>
  </si>
  <si>
    <t>2P 100AF 75AT</t>
  </si>
  <si>
    <t>2P 100AF 100AT</t>
  </si>
  <si>
    <t>배선용차단기</t>
  </si>
  <si>
    <t>배선용차단기(ABS-54)</t>
  </si>
  <si>
    <t>4P 50AF 20AT</t>
  </si>
  <si>
    <t>4P 50AF 30AT</t>
  </si>
  <si>
    <t>4P 50AF 50AT</t>
  </si>
  <si>
    <t>4P 50AF 60AT</t>
  </si>
  <si>
    <t>배선용차단기(ABS-104)</t>
  </si>
  <si>
    <t>배선용차단기(ABS-204)</t>
  </si>
  <si>
    <t>4P 204S (MBE204b 150A)</t>
  </si>
  <si>
    <t>4P 300A</t>
  </si>
  <si>
    <t>배선용차단기(ABS-404)</t>
  </si>
  <si>
    <t>누전차단기(52Fb)</t>
  </si>
  <si>
    <t>누전차단기(102Fb)</t>
  </si>
  <si>
    <t>누전차단기(54c)</t>
  </si>
  <si>
    <t>누전차단기(104c)</t>
  </si>
  <si>
    <t>4P 100AF 75AT</t>
  </si>
  <si>
    <t>4P 100AF 100AT</t>
  </si>
  <si>
    <t>누전차단기</t>
  </si>
  <si>
    <t>4P 204AF 150-200AT</t>
  </si>
  <si>
    <t>ELCB 50AF/20AT</t>
  </si>
  <si>
    <t>ELCB 50AF/30AT</t>
  </si>
  <si>
    <t>ELCB 50AF/50AT</t>
  </si>
  <si>
    <t>㎥</t>
  </si>
  <si>
    <t>아스팔트 포장 컷팅</t>
  </si>
  <si>
    <t>콘크리트 포장 컷팅</t>
  </si>
  <si>
    <t>아스팔트 포장 파괴</t>
  </si>
  <si>
    <t>㎡</t>
  </si>
  <si>
    <t>콘크리트 포장 파괴</t>
  </si>
  <si>
    <t>제 9-7호</t>
  </si>
  <si>
    <t>CONC인력비빔타설</t>
  </si>
  <si>
    <t>무근</t>
  </si>
  <si>
    <t>식</t>
  </si>
  <si>
    <t>강재전선관용 부품</t>
  </si>
  <si>
    <t>새들 (KS) 16c</t>
  </si>
  <si>
    <t>새들 (KS) 22c</t>
  </si>
  <si>
    <t>새들 (KS) 28c</t>
  </si>
  <si>
    <t>새들 (KS) 36c</t>
  </si>
  <si>
    <t>새들 (KS) 42c</t>
  </si>
  <si>
    <t>새들 (KS) 54c</t>
  </si>
  <si>
    <t>새들 (KS) 70c</t>
  </si>
  <si>
    <t>새들 (KS) 82c</t>
  </si>
  <si>
    <t>새들 (KS) 104c</t>
  </si>
  <si>
    <t>전기자동차 완속충전기</t>
  </si>
  <si>
    <t>벽부형</t>
  </si>
  <si>
    <t>SET</t>
  </si>
  <si>
    <t>거치대형</t>
  </si>
  <si>
    <t>스탠드형</t>
  </si>
  <si>
    <t>전기자동차 급속충전기</t>
  </si>
  <si>
    <t>분전반</t>
  </si>
  <si>
    <t>벽부형 W300xD150xH400</t>
  </si>
  <si>
    <t>벽부형 W500xD200xH500</t>
  </si>
  <si>
    <t>스탠드형 W550xD200x1100</t>
  </si>
  <si>
    <t>거치대형 W500xD200xH500</t>
  </si>
  <si>
    <t>분전반(SUS)</t>
  </si>
  <si>
    <t>벽부형 W300xD180xH400</t>
  </si>
  <si>
    <t>스탠드형 W400xD250x1100</t>
  </si>
  <si>
    <t>거치대형 W300xD180xH400 ￠100</t>
  </si>
  <si>
    <t>벽부형 W400xD200xH500</t>
  </si>
  <si>
    <t>벽부형 W550xD200xH1000</t>
  </si>
  <si>
    <t>스탠드형 W550xD200xH1200</t>
  </si>
  <si>
    <t>벽부형 W700xD200xH600</t>
  </si>
  <si>
    <t>벽부형 W900xD200xH900</t>
  </si>
  <si>
    <t>스탠드형 W700xD200xH800</t>
  </si>
  <si>
    <t>분전반(급2,완3,한전CT 계량)</t>
  </si>
  <si>
    <t>스탠드형 W800xD250xH1600</t>
  </si>
  <si>
    <t>부스닥트</t>
  </si>
  <si>
    <t>PLUG IN BOX, 4P  75AF</t>
  </si>
  <si>
    <t>W350xH450xD150</t>
  </si>
  <si>
    <t>400x500x150</t>
  </si>
  <si>
    <t>CON'C PAD</t>
  </si>
  <si>
    <t>개소</t>
  </si>
  <si>
    <t>800×400×400(외부 SUS)</t>
  </si>
  <si>
    <t>1600×1600×400(외부 SUS)</t>
  </si>
  <si>
    <t>스토퍼</t>
  </si>
  <si>
    <t>W760xD180xH110</t>
  </si>
  <si>
    <t>W750xD150xH120</t>
  </si>
  <si>
    <t>볼라드</t>
  </si>
  <si>
    <t>U형, SUS Φ100xD800xH600</t>
  </si>
  <si>
    <t>U형, SUS Φ100xD1200xH600</t>
  </si>
  <si>
    <t>I형, steel Φ101xH1000 앙카식</t>
  </si>
  <si>
    <t>U형, SUS Φ100xD1200xH500</t>
  </si>
  <si>
    <t>Ⅰ형, Φ125, 우레탄(스틸) , 앙카식</t>
  </si>
  <si>
    <t>U형, Φ76.3, 스틸 , 앙카식</t>
  </si>
  <si>
    <t>인입지지봉</t>
  </si>
  <si>
    <t>Φ28x5M</t>
  </si>
  <si>
    <t>Φ54x5M</t>
  </si>
  <si>
    <t>IP전주</t>
  </si>
  <si>
    <t>대리석</t>
  </si>
  <si>
    <t>W400xD400</t>
  </si>
  <si>
    <t>W800xD400</t>
  </si>
  <si>
    <t>입간판</t>
  </si>
  <si>
    <t>풀박스</t>
  </si>
  <si>
    <t>150×150×100</t>
  </si>
  <si>
    <t>개</t>
  </si>
  <si>
    <t>200×200×150</t>
  </si>
  <si>
    <t>300×300×200</t>
  </si>
  <si>
    <t>200×200×100</t>
  </si>
  <si>
    <t>덕트형 케이블트레이</t>
  </si>
  <si>
    <t>DUCT, W 100 x H 100</t>
  </si>
  <si>
    <t>DUCT, W 200 x H 100</t>
  </si>
  <si>
    <t>SUS DUCT, W 100 x H 100</t>
  </si>
  <si>
    <t>SUS DUCT, W 200 x H 100</t>
  </si>
  <si>
    <t>DUCT, W 100 x H 50</t>
  </si>
  <si>
    <t>RACE WAY</t>
  </si>
  <si>
    <t>W 70 x H 40</t>
  </si>
  <si>
    <t>W 110 x H 50</t>
  </si>
  <si>
    <t>알루미늄덕트</t>
  </si>
  <si>
    <t>100x50</t>
  </si>
  <si>
    <t>화인박스</t>
  </si>
  <si>
    <t>W150xD130xH200</t>
  </si>
  <si>
    <t>W300xD170xH400</t>
  </si>
  <si>
    <t>계량기함(pvc)</t>
  </si>
  <si>
    <t>옥외형 W200xH300xD130</t>
  </si>
  <si>
    <t>계량기함</t>
  </si>
  <si>
    <t>500x600x150</t>
  </si>
  <si>
    <t>600x700x150</t>
  </si>
  <si>
    <t>계량기함(sus)</t>
  </si>
  <si>
    <t>350x420x170</t>
  </si>
  <si>
    <t>550x420x180</t>
  </si>
  <si>
    <t>650x520x180</t>
  </si>
  <si>
    <t>계량기함 폴대</t>
  </si>
  <si>
    <t>H1000mm, Φ150</t>
  </si>
  <si>
    <t>H1000mm, Φ100</t>
  </si>
  <si>
    <t>일 위 대 가 표</t>
  </si>
  <si>
    <t>─────────</t>
  </si>
  <si>
    <t>(표 2 - 1)</t>
  </si>
  <si>
    <t>명   칭</t>
  </si>
  <si>
    <t>수량</t>
  </si>
  <si>
    <t>[제 1-1호] 강제전선관(노출)  아연도 16 mm [M]</t>
  </si>
  <si>
    <t>노 무 비</t>
  </si>
  <si>
    <t>내선전공</t>
  </si>
  <si>
    <t>인</t>
  </si>
  <si>
    <t>( 합       계 )</t>
  </si>
  <si>
    <t>[제 1-2호] 강제전선관(노출)  아연도 22 mm [M]</t>
  </si>
  <si>
    <t>[제 1-3호] 강제전선관(노출)  아연도 28 mm [M]</t>
  </si>
  <si>
    <t>[제 1-4호] 강제전선관(노출)  아연도 36 mm [M]</t>
  </si>
  <si>
    <t>[제 1-5호] 강제전선관(노출)  아연도 42 mm [M]</t>
  </si>
  <si>
    <t>[제 1-6호] 강제전선관(노출)  아연도 54 mm [M]</t>
  </si>
  <si>
    <t>[제 1-7호] 강제전선관(노출)  아연도 70 mm [M]</t>
  </si>
  <si>
    <t>[제 1-8호] 강제전선관(노출)  아연도 82 mm [M]</t>
  </si>
  <si>
    <t>[제 1-9호] 강제전선관(노출)  아연도 104 mm [M]</t>
  </si>
  <si>
    <t>[제 2-1호] 경질비닐전선관  HI 22 mm [M]</t>
  </si>
  <si>
    <t>[제 2-2호] 경질비닐전선관  HI 28 mm [M]</t>
  </si>
  <si>
    <t>[제 2-3호] 경질비닐전선관  HI 36 mm [M]</t>
  </si>
  <si>
    <t>[제 2-4호] 경질비닐전선관  HI 42 mm [M]</t>
  </si>
  <si>
    <t>[제 2-5호] 경질비닐전선관  HI 54 mm [M]</t>
  </si>
  <si>
    <t>[제 2-6호] 경질비닐전선관  HI 16 mm [M]</t>
  </si>
  <si>
    <t>[제 3-1호] 파상형 폴리에틸렌 전선관  30㎜ [M]</t>
  </si>
  <si>
    <t>배전전공</t>
  </si>
  <si>
    <t>보통인부</t>
  </si>
  <si>
    <t>[제 3-2호] 파상형 폴리에틸렌 전선관  40㎜ [M]</t>
  </si>
  <si>
    <t>[제 3-3호] 파상형 폴리에틸렌 전선관  50㎜ [M]</t>
  </si>
  <si>
    <t>[제 3-4호] 파상형 폴리에틸렌 전선관  65㎜ [M]</t>
  </si>
  <si>
    <t>[제 3-5호] 파상형 폴리에틸렌 전선관  80㎜ [M]</t>
  </si>
  <si>
    <t>[제 3-6호] 파상형 폴리에틸렌 전선관  100㎜ [M]</t>
  </si>
  <si>
    <t>[제 4-1호] 1종금속제가요전선관  16 mm 일반-방수 [M]</t>
  </si>
  <si>
    <t>[제 4-2호] 1종금속제가요전선관  22 mm 일반-방수 [M]</t>
  </si>
  <si>
    <t>[제 4-3호] 1종금속제가요전선관  28 mm 일반-방수 [M]</t>
  </si>
  <si>
    <t>[제 4-4호] 1종금속제가요전선관  36 mm 일반-방수 [M]</t>
  </si>
  <si>
    <t>[제 4-5호] 1종금속제가요전선관  42 mm 일반-방수 [M]</t>
  </si>
  <si>
    <t>[제 4-6호] 1종금속제가요전선관  54 mm 일반-방수 [M]</t>
  </si>
  <si>
    <t>[제 4-7호] 1종금속제가요전선관  70 mm 일반-방수 [M]</t>
  </si>
  <si>
    <t>[제 4-8호] 1종금속제가요전선관  82 mm 일반-방수 [M]</t>
  </si>
  <si>
    <t>[제 4-9호] 1종금속제가요전선관  104 mm 일반-방수 [M]</t>
  </si>
  <si>
    <t>[ 제 4-10호 ] 나사없는전선관 E-25 [M]</t>
  </si>
  <si>
    <t>[ 제 4-11호 ] 나사없는전선관 E-31 [M]</t>
  </si>
  <si>
    <t>[ 제 4-12호 ] 나사없는전선관 E-39 [M]</t>
  </si>
  <si>
    <t>[제 5-1호] 접지용비닐절연전선(F-GV)  2.5㎟ [M]</t>
  </si>
  <si>
    <t>[제 5-2호] 접지용비닐절연전선(F-GV)  4㎟ [M]</t>
  </si>
  <si>
    <t>[제 5-3호] 접지용비닐절연전선(F-GV)  6㎟ [M]</t>
  </si>
  <si>
    <t>[제 5-4호] 접지용비닐절연전선(F-GV)  10㎟ [M]</t>
  </si>
  <si>
    <t>[제 5-5호] 접지용비닐절연전선(F-GV)  16㎟ [M]</t>
  </si>
  <si>
    <t>[제 5-6호] 접지용비닐절연전선(F-GV)  25㎟ [M]</t>
  </si>
  <si>
    <t>[제 5-7호] 접지용비닐절연전선(F-GV)  35㎟ [M]</t>
  </si>
  <si>
    <t>[제 5-8호] 접지용비닐절연전선(F-GV)  50㎟ [M]</t>
  </si>
  <si>
    <t>[제 5-9호] 접지용비닐절연전선(F-GV)  70㎟ [M]</t>
  </si>
  <si>
    <t>[ 제 5-9-1호 ] 접지용비닐절연전선(F-GV)  95㎟ [M]</t>
  </si>
  <si>
    <t>[제 5-10호] UTP 케이블  Cat.5E 0.5mm 4P [M]</t>
  </si>
  <si>
    <t>통신케이블공</t>
  </si>
  <si>
    <t>[제 6-1호] 폴리에틸렌 난연케이블  0.6/1kv F-CV 2C×2.5㎟ [M]</t>
  </si>
  <si>
    <t>저압케이블전공</t>
  </si>
  <si>
    <t>[제 6-2호] 폴리에틸렌 난연케이블  0.6/1kv F-CV 2C×4㎟ [M]</t>
  </si>
  <si>
    <t>[제 6-3호] 폴리에틸렌 난연케이블  0.6/1kv F-CV 2C×6㎟ [M]</t>
  </si>
  <si>
    <t>[제 6-4호] 폴리에틸렌 난연케이블  0.6/1kv F-CV 2C×10㎟ [M]</t>
  </si>
  <si>
    <t>[제 6-5호] 폴리에틸렌 난연케이블  0.6/1kv F-CV 2C×16㎟ [M]</t>
  </si>
  <si>
    <t>[제 6-6호] 폴리에틸렌 난연케이블  0.6/1kv F-CV 2C×25㎟ [M]</t>
  </si>
  <si>
    <t>[제 6-7호] 폴리에틸렌 난연케이블  0.6/1kv F-CV 3C×2.5㎟ [M]</t>
  </si>
  <si>
    <t>[제 6-8호] 폴리에틸렌 난연케이블  0.6/1kv F-CV 3C×4㎟ [M]</t>
  </si>
  <si>
    <t>[제 6-9호] 폴리에틸렌 난연케이블  0.6/1kv F-CV 3C×6㎟ [M]</t>
  </si>
  <si>
    <t>[제 6-10호] 폴리에틸렌 난연케이블  0.6/1kv F-CV 3C×10㎟ [M]</t>
  </si>
  <si>
    <t>[제 6-11호] 폴리에틸렌 난연케이블  0.6/1kv F-CV 3C×16㎟ [M]</t>
  </si>
  <si>
    <t>[제 6-12호] 폴리에틸렌 난연케이블  0.6/1kv F-CV 3C×25㎟ [M]</t>
  </si>
  <si>
    <t>[제 6-13호] 폴리에틸렌 난연케이블  0.6/1kv F-CV 4C×2.5㎟ [M]</t>
  </si>
  <si>
    <t>[제 6-14호] 폴리에틸렌 난연케이블  0.6/1kv F-CV 4C×4㎟ [M]</t>
  </si>
  <si>
    <t>[제 6-15호] 폴리에틸렌 난연케이블  0.6/1kv F-CV 4C×6㎟ [M]</t>
  </si>
  <si>
    <t>[제 6-16호] 폴리에틸렌 난연케이블  0.6/1kv F-CV 4C×10㎟ [M]</t>
  </si>
  <si>
    <t>[제 6-17호] 폴리에틸렌 난연케이블  0.6/1kv F-CV 4C×16㎟ [M]</t>
  </si>
  <si>
    <t>[제 6-18호] 폴리에틸렌 난연케이블  0.6/1kv F-CV 4C×25㎟ [M]</t>
  </si>
  <si>
    <t>[제 6-19호] 폴리에틸렌 난연케이블  0.6/1kv F-CV 4C×35㎟ [M]</t>
  </si>
  <si>
    <t>[제 6-20호] 폴리에틸렌 난연케이블  0.6/1kv F-CV 4C×50㎟ [M]</t>
  </si>
  <si>
    <t>[ 제 6-20-1호 ] 폴리에틸렌 난연케이블  0.6/1kv F-CV 4C×70㎟ [M]</t>
  </si>
  <si>
    <t>[ 제 6-20-2호 ] 폴리에틸렌 난연케이블  0.6/1kv F-CV 4C×95㎟ [M]</t>
  </si>
  <si>
    <t>[제 6-21호] 폴리에틸렌 난연케이블  0.6/1kv F-CV 1C×50㎟ [M]</t>
  </si>
  <si>
    <t>[제 6-22호] 폴리에틸렌 난연케이블  0.6/1kv F-CV 1C×70㎟ [M]</t>
  </si>
  <si>
    <t>[제 6-23호] 폴리에틸렌 난연케이블  0.6/1kv F-CV 1C×95㎟ [M]</t>
  </si>
  <si>
    <t>[제 6-24호] 폴리에틸렌 난연케이블  0.6/1kv F-CV 1C×120㎟ [M]</t>
  </si>
  <si>
    <t>[제 6-25호] 폴리에틸렌 난연케이블  0.6/1kv F-CV 1C×150㎟ [M]</t>
  </si>
  <si>
    <t>[제 7-1호] 전력량계(전자식)  1P 2W 220V 40(10) [대]</t>
  </si>
  <si>
    <t>[제 7-2호] 전력량계  3P4W 220/380V, 40(10)A [대]</t>
  </si>
  <si>
    <t>[제 7-3호] 전력량계  3P4W 220/380V, 120(40)A [대]</t>
  </si>
  <si>
    <t>[ 제 7-4호 ] 전력량계(전자식)  1P 2W 220V 80(20) [대]</t>
  </si>
  <si>
    <t>[제 8-1호] 배선용차단기(ABS-52)  2P 50AF 20AT [EA]</t>
  </si>
  <si>
    <t>[제 8-2호] 배선용차단기(ABS-52)  2P 50AF 30AT [EA]</t>
  </si>
  <si>
    <t>[제 8-3호] 배선용차단기(ABS-52)  2P 50AF 40AT [EA]</t>
  </si>
  <si>
    <t>[ 제 8-3-1호 ] 배선용차단기(ABS-52)  2P 50AF 50AT [EA]</t>
  </si>
  <si>
    <t>[ 제 8-3-2호 ] 배선용차단기(ABS-52)  2P 50AF 60AT [EA]</t>
  </si>
  <si>
    <t>[제 8-4호] 배선용차단기(ABS-102)  2P 100AF 75AT [EA]</t>
  </si>
  <si>
    <t>[제 8-5호] 배선용차단기(ABS-102)  2P 100AF 100AT [EA]</t>
  </si>
  <si>
    <t>[ 제 8-5-1호 ] 배선용차단기 2P 100AF 75AT [EA]</t>
  </si>
  <si>
    <t>[제 8-6호] 배선용차단기(ABS-54)  4P 50AF 20AT [EA]</t>
  </si>
  <si>
    <t>[제 8-7호] 배선용차단기(ABS-54)  4P 50AF 30AT [EA]</t>
  </si>
  <si>
    <t>[제 8-8호] 배선용차단기(ABS-54)  4P 50AF 50AT [EA]</t>
  </si>
  <si>
    <t>[ 제 8-8-1호 ] 배선용차단기(ABS-54)  4P 50AF 60AT [EA]</t>
  </si>
  <si>
    <t>[제 8-9호] 배선용차단기(ABS-104)  4P 100AF 75AT [EA]</t>
  </si>
  <si>
    <t>[제 8-10호] 배선용차단기(ABS-104)  4P 100AF 100A [EA]</t>
  </si>
  <si>
    <t>4P 100AF 100A</t>
  </si>
  <si>
    <t>[제 8-11호] 배선용차단기(ABS-204)  4P 225AF 125A [EA]</t>
  </si>
  <si>
    <t>4P 225AF 125A</t>
  </si>
  <si>
    <t>[ 제 8-11-1호 ] 배선용차단기(ABS-204)  4P 204S (MBE204b 150A) [EA]</t>
  </si>
  <si>
    <t>[제 8-12호] 배선용차단기(ABS-204)  4P 225AF 175A [EA]</t>
  </si>
  <si>
    <t>4P 225AF 175A</t>
  </si>
  <si>
    <t>[제 8-13호] 배선용차단기(ABS-204)  4P 225AF 200A [EA]</t>
  </si>
  <si>
    <t>4P 225AF 200A</t>
  </si>
  <si>
    <t>[ 제 8-13-1호 ] 배선용차단기(ABS-204)  4P 300A [EA]</t>
  </si>
  <si>
    <t>[제 8-14호] 배선용차단기(ABS-404)  4P 400AF 250A [EA]</t>
  </si>
  <si>
    <t>4P 400AF 250A</t>
  </si>
  <si>
    <t>[제 8-15호] 누전차단기(52Fb)  2P 50AF 20AT [EA]</t>
  </si>
  <si>
    <t>[제 8-16호] 누전차단기(52Fb)  2P 50AF 30AT [EA]</t>
  </si>
  <si>
    <t>[제 8-17호] 누전차단기(52Fb)  2P 50AF 40AT [EA]</t>
  </si>
  <si>
    <t>[ 제 8-17-1호 ] 누전차단기(52Fb)  2P 50AF 50AT [EA]</t>
  </si>
  <si>
    <t>[ 제 8-17-2호 ] 누전차단기(52Fb)  2P 50AF 60AT [EA]</t>
  </si>
  <si>
    <t>[ 제 8-17-3호 ] 누전차단기(102Fb)  2P 100AF 75AT[EA]</t>
  </si>
  <si>
    <t>[제 8-18호] 누전차단기(54c)  4P 50AF 50AT[EA]</t>
  </si>
  <si>
    <t>[제 8-19호] 누전차단기(104c)  4P 100AF 75AT[EA]</t>
  </si>
  <si>
    <t>[제 8-20호] 누전차단기(104c)  4P 100AF 100AT[EA]</t>
  </si>
  <si>
    <t>[ 제 8-20-1호 ] 누전차단기4P 204AF 150~200AT[EA]</t>
  </si>
  <si>
    <t>[제 8-21호] 차단기 설치 ELCB 50AF/20AT [EA]</t>
  </si>
  <si>
    <t>차단기</t>
  </si>
  <si>
    <t>[제 8-22호] 차단기 설치 ELCB 50AF/30AT [EA]</t>
  </si>
  <si>
    <t>[제 8-23호] 차단기 설치 ELCB 50AF/50AT [EA]</t>
  </si>
  <si>
    <t>[제 9-1호] 인력터파기  보통토사0-1m [㎥_]</t>
  </si>
  <si>
    <t>[제 9-2호] 인력되메우기  보통토사0-1m [㎥_]</t>
  </si>
  <si>
    <t>[제 9-3호] 아스팔트 포장 컷팅  터파기 별도 계상 [m]</t>
  </si>
  <si>
    <t>컷팅날</t>
  </si>
  <si>
    <t>D320-400mm  t =3.2mm</t>
  </si>
  <si>
    <t>[제 9-4호] 콘크리트 포장 컷팅  터파기 별도 계상 [m]</t>
  </si>
  <si>
    <t>[제 9-5호] 아스팔트 포장 파괴  터파기 별도 계상 [㎡]</t>
  </si>
  <si>
    <t>특별인부</t>
  </si>
  <si>
    <t>[제 9-6호] 콘크리트 포장 파괴  터파기 별도 계상 [㎡]</t>
  </si>
  <si>
    <t>[제 9-7호] CONC인력비빔타설  무근 [㎥]</t>
  </si>
  <si>
    <t>모르터르</t>
  </si>
  <si>
    <t>콘크리트공</t>
  </si>
  <si>
    <t>[제 9-8호] 아스콘 복구 [㎥]</t>
  </si>
  <si>
    <t>아스콘포장</t>
  </si>
  <si>
    <t>MC-1</t>
  </si>
  <si>
    <t>m2</t>
  </si>
  <si>
    <t>[제 10-1호] 파이프행가  16 C [식]</t>
  </si>
  <si>
    <t>파이프행거, 16 C</t>
  </si>
  <si>
    <t>행거볼트</t>
  </si>
  <si>
    <t>M10×1000㎜</t>
  </si>
  <si>
    <t>스트롱앵커</t>
  </si>
  <si>
    <t>3/8</t>
  </si>
  <si>
    <t>6각너트</t>
  </si>
  <si>
    <t>3/8,M10</t>
  </si>
  <si>
    <t>스프링와샤</t>
  </si>
  <si>
    <t>D10</t>
  </si>
  <si>
    <t>[제 10-2호] 파이프행가  22 C [식]</t>
  </si>
  <si>
    <t>파이프행거, 22 C</t>
  </si>
  <si>
    <t>[제 10-3호] 파이프행가  28 C [식]</t>
  </si>
  <si>
    <t>파이프행거, 28 C</t>
  </si>
  <si>
    <t>[제 10-4호] 파이프행가  36 C [식]</t>
  </si>
  <si>
    <t>파이프행거, 36 C</t>
  </si>
  <si>
    <t>[제 10-5호] 파이프행가  42 C [식]</t>
  </si>
  <si>
    <t>파이프행거, 42 C</t>
  </si>
  <si>
    <t>[제 10-6호] 파이프행가  54 C [식]</t>
  </si>
  <si>
    <t>파이프행거, 54 C</t>
  </si>
  <si>
    <t>[제 10-7호] 파이프행가  70 C [식]</t>
  </si>
  <si>
    <t>파이프행거, 70 C</t>
  </si>
  <si>
    <t>[제 10-8호] 파이프행가  82 C [식]</t>
  </si>
  <si>
    <t>파이프행거, 82 C</t>
  </si>
  <si>
    <t>[제 10-9호] 파이프행가  104 C [식]</t>
  </si>
  <si>
    <t>파이프행거, 104 C</t>
  </si>
  <si>
    <t>[제 11-1호] 파이프지지대  W200-1단 [식]</t>
  </si>
  <si>
    <t>케이블트레이부속품</t>
  </si>
  <si>
    <t>U CHANNEL, 41x41x2.6t</t>
  </si>
  <si>
    <t>[제 11-2호] 파이프지지대  W300-1단 [식]</t>
  </si>
  <si>
    <t>[제 12-1호] 강재전선관용 부품  새들 (KS) 16c [개소]</t>
  </si>
  <si>
    <t>[제 12-2호] 강재전선관용 부품  새들 (KS) 22c [개소]</t>
  </si>
  <si>
    <t>[제 12-3호] 강재전선관용 부품  새들 (KS) 28c [개소]</t>
  </si>
  <si>
    <t>[제 12-4호] 강재전선관용 부품  새들 (KS) 36c [개소]</t>
  </si>
  <si>
    <t>[제 12-5호] 강재전선관용 부품  새들 (KS) 42c [개소]</t>
  </si>
  <si>
    <t>[제 12-6호] 강재전선관용 부품  새들 (KS) 54c [개소]</t>
  </si>
  <si>
    <t>[제 12-7호] 강재전선관용 부품  새들 (KS) 70c [개소]</t>
  </si>
  <si>
    <t>[제 12-8호] 강재전선관용 부품  새들 (KS) 82c [개소]</t>
  </si>
  <si>
    <t>[제 12-9호] 강재전선관용 부품  새들 (KS) 104c [개소]</t>
  </si>
  <si>
    <t>[제 13-1호] 접지공사  1,2종  [식]</t>
  </si>
  <si>
    <t>접지봉</t>
  </si>
  <si>
    <t>18Φ×2400 mm</t>
  </si>
  <si>
    <t>접지첨가제</t>
  </si>
  <si>
    <t>접지저항저감제,아스판엠,10Kg</t>
  </si>
  <si>
    <t>포</t>
  </si>
  <si>
    <t>[제 13-2호] 접지공사  3종  [식]</t>
  </si>
  <si>
    <t>14Φ×1000 mm</t>
  </si>
  <si>
    <t>접지크램프(IEC 90)</t>
  </si>
  <si>
    <t>10sq</t>
  </si>
  <si>
    <t>[제 14-1호] 전기자동차 완속충전기  벽부형 [SET]</t>
  </si>
  <si>
    <t>[제 14-2호] 전기자동차 완속충전기  거치대형 [SET]</t>
  </si>
  <si>
    <t>[제 14-3호] 전기자동차 완속충전기  스탠드형 [SET]</t>
  </si>
  <si>
    <t>[제 14-4호] 전기자동차 급속충전기  스탠드형 [SET]</t>
  </si>
  <si>
    <t>[제 15-1호] 분전반  벽부형 W300xD150xH400 [EA]</t>
  </si>
  <si>
    <t>[제 15-2호] 분전반  벽부형 W500xD200xH500 [EA]</t>
  </si>
  <si>
    <t>[제 15-3호] 분전반  스탠드형 W550xD200x1100 [EA]</t>
  </si>
  <si>
    <t>[제 15-4호] 분전반  거치대형 W500xD200xH500 [EA]</t>
  </si>
  <si>
    <t>[제 15-5호] 분전반(SUS)  벽부형 W300xD180xH400 [EA]</t>
  </si>
  <si>
    <t>[제 15-6호] 분전반  스탠드형 W400xD250x1100 [EA]</t>
  </si>
  <si>
    <t>[제 15-7호] 분전반  거치대형 W300xD180xH400 ￠100 [EA]</t>
  </si>
  <si>
    <t>[제 15-8호] 분전반  벽부형 W400xD200xH500[EA]</t>
  </si>
  <si>
    <t>[제 15-9호] 분전반  벽부형 W550xD200xH1000[EA]</t>
  </si>
  <si>
    <t>[제 15-10호] 분전반  스탠드형 W550xD200xH1200 [EA]</t>
  </si>
  <si>
    <t>[제 15-11호] 분전반  벽부형 W700xD200xH600 [EA]</t>
  </si>
  <si>
    <t>[제 15-12호] 분전반  벽부형 W900xD200xH900 [EA]</t>
  </si>
  <si>
    <t>[제 15-13호] 분전반  스탠드형 W700xD200xH800 [EA]</t>
  </si>
  <si>
    <t>[제 15-14호] 분전반  스탠드형 W800xD250xH1600 [EA]</t>
  </si>
  <si>
    <t>[제 15-15호] 부스닥트 PLUG IN BOX, 4P  75AF [EA]</t>
  </si>
  <si>
    <t>[제 15-16호] 분전반 W350xH450xD150 [EA]</t>
  </si>
  <si>
    <t>[제 15-17호] 분전반 400x500x150 [EA]</t>
  </si>
  <si>
    <t>[제 16-1호] CON'C PAD  W500xD500xH200 [개소]</t>
  </si>
  <si>
    <t>500×500×200</t>
  </si>
  <si>
    <t>앵커볼트</t>
  </si>
  <si>
    <t>M10×L200</t>
  </si>
  <si>
    <t>[제 16-2호] CON'C PAD  W800xD800xH200 [개소]</t>
  </si>
  <si>
    <t>800×800×200</t>
  </si>
  <si>
    <t>[제 16-3호] CON'C PAD  W1000xD500xH200 [개소]</t>
  </si>
  <si>
    <t>1000×500×200</t>
  </si>
  <si>
    <t>[제 16-4호] CON'C PAD  W1600xD1600xH200 [개소]</t>
  </si>
  <si>
    <t>1600×1600×200</t>
  </si>
  <si>
    <t>[제 16-5호] CON'C PAD  W400xD400xH200(외부 SUS) [개소]</t>
  </si>
  <si>
    <t>SUS 400×400×200</t>
  </si>
  <si>
    <t>[제 16-6호] CON'C PAD  W500xD500xH200(외부 SUS) [개소]</t>
  </si>
  <si>
    <t>SUS 500×500×200</t>
  </si>
  <si>
    <t>[제 16-7호] CON'C PAD  W600xD600xH200(외부 SUS) [개소]</t>
  </si>
  <si>
    <t>SUS 600×600×200</t>
  </si>
  <si>
    <t>[제 16-8호] CON'C PAD  W800xD800xH200(외부 SUS) [개소]</t>
  </si>
  <si>
    <t>SUS 800×800×200</t>
  </si>
  <si>
    <t>[제 16-9호] CON'C PAD  W1000xD500xH200(외부 SUS) [개소]</t>
  </si>
  <si>
    <t>SUS 1000×500×200</t>
  </si>
  <si>
    <t>[제 16-10호] CON'C PAD  W1200xD1000xH200(외부 SUS) [개소]</t>
  </si>
  <si>
    <t>SUS 1200×1000×200</t>
  </si>
  <si>
    <t>[제 16-11호] CON'C PAD  W1600xD1600xH200(외부 SUS) [개소]</t>
  </si>
  <si>
    <t>SUS 1600×1600×200</t>
  </si>
  <si>
    <t>[제 16-12호] CON'C PAD  W1300xD600xH200(외부 SUS) [개소]</t>
  </si>
  <si>
    <t>SUS 1300×600×200</t>
  </si>
  <si>
    <t>[제 16-13호] CON'C PAD  W800xD400xH400(외부 SUS) [개소]</t>
  </si>
  <si>
    <t>SUS 800×400×400</t>
  </si>
  <si>
    <t>[제 16-14호] CON'C PAD  W1600xD1600xH400(외부 SUS) [개소]</t>
  </si>
  <si>
    <t>SUS 1600×1600×400</t>
  </si>
  <si>
    <t>[제 17호] 스토퍼  W760xD180xH110 [EA]</t>
  </si>
  <si>
    <t>셋트앵커</t>
  </si>
  <si>
    <t>M12*L100</t>
  </si>
  <si>
    <t>[제 17-1호 ] 스토퍼  W750xD150xH120 [EA]</t>
  </si>
  <si>
    <t>[제 18-1호] 볼라드  U형, SUS Φ100xD800xH600 [개소]</t>
  </si>
  <si>
    <t>[제 18-2호] 볼라드  U형, SUS Φ100xD1200xH600 [개소]</t>
  </si>
  <si>
    <t>[제 18-3호 ] 볼라드  I형, steel Φ101xH1000 앙카식 [개소]</t>
  </si>
  <si>
    <t>[제 18-3-1호 ] 볼라드Ⅰ형, Φ125, 우레탄(스틸) , 앙카식 [개소]</t>
  </si>
  <si>
    <t>[제 18-4호] 볼라드  U형, SUS Φ100xD1200xH500 [개소]</t>
  </si>
  <si>
    <t>[제 18-4-1호 ] 볼라드 U형, Φ76.3, 스틸 , 앙카식 [개소]</t>
  </si>
  <si>
    <t>[제 19-1호] 주차도색  라인도색,EV글씨 포함 [개소]</t>
  </si>
  <si>
    <t>조합 페인트</t>
  </si>
  <si>
    <t>KSM5312(1급), 백색</t>
  </si>
  <si>
    <t>ℓ</t>
  </si>
  <si>
    <t>신나</t>
  </si>
  <si>
    <t>KSM5319,2종</t>
  </si>
  <si>
    <t>도장공</t>
  </si>
  <si>
    <t>[제 19-2호] 주차도색  글씨 [개소]</t>
  </si>
  <si>
    <t>[제 20-1호] 인입지지봉  Φ28x5M [개소]</t>
  </si>
  <si>
    <t>[제 20-2호] 인입지지봉  Φ54x5M [개소]</t>
  </si>
  <si>
    <t>[제 20-3호] IP전주 8M, 기초포함 [개소]</t>
  </si>
  <si>
    <t/>
  </si>
  <si>
    <t>8M</t>
  </si>
  <si>
    <t>IP전주 기초</t>
  </si>
  <si>
    <t>400x400x600</t>
  </si>
  <si>
    <t>[제 20-4호] IP전주 6M, 기초포함 [개소]</t>
  </si>
  <si>
    <t>6M</t>
  </si>
  <si>
    <t>[제 21-1호] 대리석  W400xD400 [EA]</t>
  </si>
  <si>
    <t>석공</t>
  </si>
  <si>
    <t>[제 21-2호] 대리석  W800xD400 [EA]</t>
  </si>
  <si>
    <t>[제 22호]벽관통 구멍뚫기(코어드릴)  벽면 Φ50 T150 [개소]</t>
  </si>
  <si>
    <t>코아드릴</t>
  </si>
  <si>
    <t>Hr</t>
  </si>
  <si>
    <t>착암공</t>
  </si>
  <si>
    <t>[제 23호] 입간판 [EA]</t>
  </si>
  <si>
    <t>[제 24-1호] 풀박스  150×150×100 [개]</t>
  </si>
  <si>
    <t>[제 24-2호] 풀박스  200×200×150 [개]</t>
  </si>
  <si>
    <t>[제 24-3호] 풀박스  300×300×200 [개]</t>
  </si>
  <si>
    <t>[제 24-4호] 풀박스  200×200×100 [개]</t>
  </si>
  <si>
    <t>[제 25-1호] 덕트형 케이블트레이  DUCT, W 100 x H 100 [개]</t>
  </si>
  <si>
    <t>[제 25-2호] 덕트형 케이블트레이  DUCT, W 200 x H 100 [개]</t>
  </si>
  <si>
    <t>[제 25-3호] 덕트형 케이블트레이  SUS DUCT, W 100 x H 100 [개]</t>
  </si>
  <si>
    <t>[제 25-4호] 덕트형 케이블트레이  SUS DUCT, W 200 x H 100 [개]</t>
  </si>
  <si>
    <t>[제 25-5호] 덕트형 케이블트레이  DUCT, W 100 x H 50 [M]</t>
  </si>
  <si>
    <t>[제 25-6호] RACE WAY W 70 x H 40 [M]</t>
  </si>
  <si>
    <t>[제 25-7호] RACE WAY W 110 x H 50 [M]</t>
  </si>
  <si>
    <t>[제 25-8호] 알루미늄덕트 100 x 50 [M]</t>
  </si>
  <si>
    <t>[제 26-1호] 화인박스 W150xD130xH200 [개]</t>
  </si>
  <si>
    <t>[제 26-2호] 화인박스 W300xD170xH400 [개]</t>
  </si>
  <si>
    <t>[제 27호] 계량기함(pvc)   옥외형 W200xH300xD130  [EA]</t>
  </si>
  <si>
    <t>[제 27-1호] 계량기함 400x500x150  [EA]</t>
  </si>
  <si>
    <t>[제 27-2호] 계량기함 500x600x150  [EA]</t>
  </si>
  <si>
    <t>[제 27-3호] 계량기함 600x700x150  [EA]</t>
  </si>
  <si>
    <t>[제 27-4호] 계량기함 350x420x170  [EA]</t>
  </si>
  <si>
    <t>[제 27-5호] 계량기함 550x420x180  [EA]</t>
  </si>
  <si>
    <t>[제 27-6호] 계량기함 650x520x180  [EA]</t>
  </si>
  <si>
    <t>[제 27-7호] 계량기함 폴대 H1000mm, Φ150  [EA]</t>
  </si>
  <si>
    <t>통신외선공</t>
  </si>
  <si>
    <t>[제 27-8호] 계량기함 폴대 H1000mm, Φ100  [EA]</t>
  </si>
  <si>
    <t>[제 28호] 현장설계 및 대관업무[개소]</t>
  </si>
  <si>
    <t>고급기술자</t>
  </si>
  <si>
    <t>주) 한국환경공단 내부 규정에 근거한 현장설계 및 대관업무 인건비 공수 적용</t>
  </si>
  <si>
    <t>주) 1. 일위대가 : (표 2-2) 일위대가 수량 산출표 참조</t>
  </si>
  <si>
    <t xml:space="preserve">     2. 단가 : (표 3) 단가조사표 참조</t>
  </si>
  <si>
    <t>일위대가 수량 산출표</t>
  </si>
  <si>
    <t>(표 2 - 2)</t>
  </si>
  <si>
    <t>코드</t>
  </si>
  <si>
    <t>공량산출</t>
  </si>
  <si>
    <t>품셈근거</t>
  </si>
  <si>
    <t>결정수량</t>
  </si>
  <si>
    <t>할증</t>
  </si>
  <si>
    <t>산출수량</t>
  </si>
  <si>
    <t>재할%</t>
  </si>
  <si>
    <t>명칭</t>
  </si>
  <si>
    <t>품셈</t>
  </si>
  <si>
    <t>할증%</t>
  </si>
  <si>
    <t>공량</t>
  </si>
  <si>
    <t>[ 제 1-1호 ] 강제전선관(노출)  아연도 16 mm [M]</t>
  </si>
  <si>
    <t>56900017016</t>
  </si>
  <si>
    <t>전기5-1</t>
  </si>
  <si>
    <t>노임계</t>
  </si>
  <si>
    <t>[ 제 1-2호 ] 강제전선관(노출)  아연도 22 mm [M]</t>
  </si>
  <si>
    <t>[ 제 1-3호 ] 강제전선관(노출)  아연도 28 mm [M]</t>
  </si>
  <si>
    <t>[ 제 1-4호 ] 강제전선관(노출)  아연도 36 mm [M]</t>
  </si>
  <si>
    <t>[ 제 1-5호 ] 강제전선관(노출)  아연도 42 mm [M]</t>
  </si>
  <si>
    <t>[ 제 1-6호 ] 강제전선관(노출)  아연도 54 mm [M]</t>
  </si>
  <si>
    <t>[ 제 1-7호 ] 강제전선관(노출)  아연도 70 mm [M]</t>
  </si>
  <si>
    <t>[ 제 1-8호 ] 강제전선관(노출)  아연도 82 mm [M]</t>
  </si>
  <si>
    <t>[ 제 1-9호 ] 강제전선관(노출)  아연도 104 mm [M]</t>
  </si>
  <si>
    <t>[제 2-5] 경질비닐전선관  HI 54 mm [M]</t>
  </si>
  <si>
    <t>[제 2-6] 경질비닐전선관  HI 16 mm [M]</t>
  </si>
  <si>
    <t>[ 제 3-1호 ] 파상형 폴리에틸렌 전선관  30㎜ [M]</t>
  </si>
  <si>
    <t>56900017031</t>
  </si>
  <si>
    <t>전기4-31</t>
  </si>
  <si>
    <t>56900017041</t>
  </si>
  <si>
    <t>[ 제 3-2호 ] 파상형 폴리에틸렌 전선관  40㎜ [M]</t>
  </si>
  <si>
    <t>[ 제 3-3호 ] 파상형 폴리에틸렌 전선관  50㎜ [M]</t>
  </si>
  <si>
    <t>[ 제 4-1호 ] 1종금속제가요전선관  16 mm 일반-방수 [M]</t>
  </si>
  <si>
    <t>[ 제 4-2호 ] 1종금속제가요전선관  22 mm 일반-방수 [M]</t>
  </si>
  <si>
    <t>[ 제 4-3호 ] 1종금속제가요전선관  28 mm 일반-방수 [M]</t>
  </si>
  <si>
    <t>[ 제 4-4호 ] 1종금속제가요전선관  36 mm 일반-방수 [M]</t>
  </si>
  <si>
    <t>[ 제 4-5호 ] 1종금속제가요전선관  42 mm 일반-방수 [M]</t>
  </si>
  <si>
    <t>[ 제 4-6호 ] 1종금속제가요전선관  54 mm 일반-방수 [M]</t>
  </si>
  <si>
    <t>[ 제 4-7호 ] 1종금속제가요전선관  70 mm 일반-방수 [M]</t>
  </si>
  <si>
    <t>[ 제 4-8호 ] 1종금속제가요전선관  82 mm 일반-방수 [M]</t>
  </si>
  <si>
    <t>[ 제 4-9호 ] 1종금속제가요전선관  104 mm 일반-방수 [M]</t>
  </si>
  <si>
    <t>[ 제 5-1호 ] 접지용비닐절연전선(F-GV)  2.5㎟ [M]</t>
  </si>
  <si>
    <t>전기3-38</t>
  </si>
  <si>
    <t>[ 제 5-2호 ] 접지용비닐절연전선(F-GV)  4㎟ [M]</t>
  </si>
  <si>
    <t>[ 제 5-3호 ] 접지용비닐절연전선(F-GV)  6㎟ [M]</t>
  </si>
  <si>
    <t>[ 제 5-4호 ] 접지용비닐절연전선(F-GV)  10㎟ [M]</t>
  </si>
  <si>
    <t>[ 제 5-5호 ] 접지용비닐절연전선(F-GV)  16㎟ [M]</t>
  </si>
  <si>
    <t>[ 제 5-6호 ] 접지용비닐절연전선(F-GV)  25㎟ [M]</t>
  </si>
  <si>
    <t>[ 제 5-7호 ] 접지용비닐절연전선(F-GV)  35㎟ [M]</t>
  </si>
  <si>
    <t>[ 제 5-8호 ] 접지용비닐절연전선(F-GV)  50㎟ [M]</t>
  </si>
  <si>
    <t>[ 제 5-9호 ] 접지용비닐절연전선(F-GV)  70㎟ [M]</t>
  </si>
  <si>
    <t>56900017076</t>
  </si>
  <si>
    <t>통신4-3-1</t>
  </si>
  <si>
    <t>[ 제 6-1호 ] 폴리에틸렌 난연케이블  0.6/1kv F-CV 2C×2.5㎟ [M]</t>
  </si>
  <si>
    <t>전기5-13</t>
  </si>
  <si>
    <t>[ 제 6-2호 ] 폴리에틸렌 난연케이블  0.6/1kv F-CV 2C×4㎟ [M]</t>
  </si>
  <si>
    <t>[ 제 6-3호 ] 폴리에틸렌 난연케이블  0.6/1kv F-CV 2C×6㎟ [M]</t>
  </si>
  <si>
    <t>[ 제 6-4호 ] 폴리에틸렌 난연케이블  0.6/1kv F-CV 2C×10㎟ [M]</t>
  </si>
  <si>
    <t>[ 제 6-5호 ] 폴리에틸렌 난연케이블  0.6/1kv F-CV 2C×16㎟ [M]</t>
  </si>
  <si>
    <t>전기5-11</t>
  </si>
  <si>
    <t>[ 제 6-6호 ] 폴리에틸렌 난연케이블  0.6/1kv F-CV 2C×25㎟ [M]</t>
  </si>
  <si>
    <t>[ 제 6-7호 ] 폴리에틸렌 난연케이블  0.6/1kv F-CV 3C×2.5㎟ [M]</t>
  </si>
  <si>
    <t>[ 제 6-8호 ] 폴리에틸렌 난연케이블  0.6/1kv F-CV 3C×4㎟ [M]</t>
  </si>
  <si>
    <t>[ 제 6-9호 ] 폴리에틸렌 난연케이블  0.6/1kv F-CV 3C×6㎟ [M]</t>
  </si>
  <si>
    <t>[ 제 6-10호 ] 폴리에틸렌 난연케이블  0.6/1kv F-CV 3C×10㎟ [M]</t>
  </si>
  <si>
    <t>[ 제 6-11호 ] 폴리에틸렌 난연케이블  0.6/1kv F-CV 3C×16㎟ [M]</t>
  </si>
  <si>
    <t>[ 제 6-12호 ] 폴리에틸렌 난연케이블  0.6/1kv F-CV 3C×25㎟ [M]</t>
  </si>
  <si>
    <t>[ 제 6-13호 ] 폴리에틸렌 난연케이블  0.6/1kv F-CV 4C×2.5㎟ [M]</t>
  </si>
  <si>
    <t>[ 제 6-14호 ] 폴리에틸렌 난연케이블  0.6/1kv F-CV 4C×4㎟ [M]</t>
  </si>
  <si>
    <t>[ 제 6-15호 ] 폴리에틸렌 난연케이블  0.6/1kv F-CV 4C×6㎟ [M]</t>
  </si>
  <si>
    <t>[ 제 6-16호 ] 폴리에틸렌 난연케이블  0.6/1kv F-CV 4C×10㎟ [M]</t>
  </si>
  <si>
    <t>[ 제 6-17호 ] 폴리에틸렌 난연케이블  0.6/1kv F-CV 4C×16㎟ [M]</t>
  </si>
  <si>
    <t>[ 제 6-18호 ] 폴리에틸렌 난연케이블  0.6/1kv F-CV 4C×25㎟ [M]</t>
  </si>
  <si>
    <t>[ 제 6-19호 ] 폴리에틸렌 난연케이블  0.6/1kv F-CV 4C×35㎟ [M]</t>
  </si>
  <si>
    <t>[ 제 6-20호 ] 폴리에틸렌 난연케이블  0.6/1kv F-CV 4C×50㎟ [M]</t>
  </si>
  <si>
    <t>[ 제 6-21호 ] 폴리에틸렌 난연케이블  0.6/1kv F-CV 1C×50㎟ [M]</t>
  </si>
  <si>
    <t>[ 제 6-22호 ] 폴리에틸렌 난연케이블  0.6/1kv F-CV 1C×70㎟ [M]</t>
  </si>
  <si>
    <t>[ 제 6-23호 ] 폴리에틸렌 난연케이블  0.6/1kv F-CV 1C×95㎟ [M]</t>
  </si>
  <si>
    <t>[ 제 6-24호 ] 폴리에틸렌 난연케이블  0.6/1kv F-CV 1C×120㎟ [M]</t>
  </si>
  <si>
    <t>[ 제 6-25호 ] 폴리에틸렌 난연케이블  0.6/1kv F-CV 1C×150㎟ [M]</t>
  </si>
  <si>
    <t>[ 제 7-1호 ] 전력량계(전자식)  1P 2W 220V 40(10) [대]</t>
  </si>
  <si>
    <t>전기5-21</t>
  </si>
  <si>
    <t>[ 제 7-2호 ] 전력량계  3P4W 220/380V, 40(10)A [대]</t>
  </si>
  <si>
    <t>[ 제 7-3호 ] 전력량계  3P4W 220/380V, 120(40)A [대]</t>
  </si>
  <si>
    <t>[ 제 8-1호 ] 배선용차단기(ABS-52)  2P 50AF 20AT [EA]</t>
  </si>
  <si>
    <t>전기5-19</t>
  </si>
  <si>
    <t>[ 제 8-2호 ] 배선용차단기(ABS-52)  2P 50AF 30AT [EA]</t>
  </si>
  <si>
    <t>[ 제 8-3호 ] 배선용차단기(ABS-52)  2P 50AF 40AT [EA]</t>
  </si>
  <si>
    <t>[ 제 8-4호 ] 배선용차단기(ABS-102)  2P 100AF 75AT [EA]</t>
  </si>
  <si>
    <t>[ 제 8-5호 ] 배선용차단기(ABS-102)  2P 100AF 100AT [EA]</t>
  </si>
  <si>
    <t>[ 제 8-6호 ] 배선용차단기(ABS-54)  4P 50AF 20AT [EA]</t>
  </si>
  <si>
    <t>[ 제 8-7호 ] 배선용차단기(ABS-54)  4P 50AF 30AT [EA]</t>
  </si>
  <si>
    <t>[ 제 8-8호 ] 배선용차단기(ABS-54)  4P 50AF 50AT [EA]</t>
  </si>
  <si>
    <t>[ 제 8-9호 ] 배선용차단기(ABS-104)  4P 100AF 75AT [EA]</t>
  </si>
  <si>
    <t>[ 제 8-10호 ] 배선용차단기(ABS-104)  4P 100AF 100A [EA]</t>
  </si>
  <si>
    <t>[ 제 8-11호 ] 배선용차단기(ABS-204)  4P 225AF 125A [EA]</t>
  </si>
  <si>
    <t>[ 제 8-12호 ] 배선용차단기(ABS-204)  4P 225AF 175A [EA]</t>
  </si>
  <si>
    <t>[ 제 8-13호 ] 배선용차단기(ABS-204)  4P 225AF 200A [EA]</t>
  </si>
  <si>
    <t>[ 제 8-15호 ] 누전차단기(52Fb)  2P 50AF 20AT [EA]</t>
  </si>
  <si>
    <t>[ 제 8-16호 ] 누전차단기(52Fb)  2P 50AF 30AT [EA]</t>
  </si>
  <si>
    <t>[ 제 8-17호 ] 누전차단기(52Fb)  2P 50AF 40AT [EA]</t>
  </si>
  <si>
    <t>[ 제 8-18호 ] 누전차단기(104c)  4P 50AF 50AT[EA]</t>
  </si>
  <si>
    <t>[ 제 8-19호 ] 누전차단기(104c)  4P 100AF 75AT[EA]</t>
  </si>
  <si>
    <t>[ 제 8-20호 ] 누전차단기(104c)  4P 100AF 100AT[EA]</t>
  </si>
  <si>
    <t>[ 제 9-1호 ] 인력터파기  보통토사0-1m [㎥_]</t>
  </si>
  <si>
    <t>품셈 산출근거</t>
  </si>
  <si>
    <t>인력터파기 보통토사 0-1M</t>
  </si>
  <si>
    <t>공통3-1-2</t>
  </si>
  <si>
    <t>[ 제 9-2호 ] 인력되메우기  보통토사0-1m [㎥_]</t>
  </si>
  <si>
    <t>인력되메우기 보통토사 0-1M</t>
  </si>
  <si>
    <t>공통3-2-1</t>
  </si>
  <si>
    <t>[ 제 9-3호 ] 아스팔트 포장 컷팅  터파기 별도 계상 [m]</t>
  </si>
  <si>
    <t>대건사627호표</t>
  </si>
  <si>
    <t>[ 제 9-4호 ] 콘크리트 포장 컷팅  터파기 별도 계상 [m]</t>
  </si>
  <si>
    <t>대건사626호표</t>
  </si>
  <si>
    <t>[ 제 9-5호 ] 아스팔트 포장 파괴  터파기 별도 계상 [㎡]</t>
  </si>
  <si>
    <t>56900017118</t>
  </si>
  <si>
    <t>대건사635호표</t>
  </si>
  <si>
    <t>[ 제 9-6호 ] 콘크리트 포장 파괴  터파기 별도 계상 [㎡]</t>
  </si>
  <si>
    <t>[ 제 9-7호 ] CONC인력비빔타설  무근 [㎥]</t>
  </si>
  <si>
    <t>CONC인력비빔타설 무근</t>
  </si>
  <si>
    <t>56900017108</t>
  </si>
  <si>
    <t>공통6-1-2</t>
  </si>
  <si>
    <t>철근구조물</t>
  </si>
  <si>
    <t>[ 제 9-8호 ] 아스콘 복구 [㎥]</t>
  </si>
  <si>
    <t>아스콘 포장</t>
  </si>
  <si>
    <t>[ 제 10-1호 ] 파이프행가  16 C [식]</t>
  </si>
  <si>
    <t>전기5-29</t>
  </si>
  <si>
    <t>[ 제 10-2호 ] 파이프행가  22 C [식]</t>
  </si>
  <si>
    <t>[ 제 10-3호 ] 파이프행가  28 C [식]</t>
  </si>
  <si>
    <t>[ 제 10-4호 ] 파이프행가  36 C [식]</t>
  </si>
  <si>
    <t>[ 제 10-5호 ] 파이프행가  42 C [식]</t>
  </si>
  <si>
    <t>[ 제 10-6호 ] 파이프행가  54 C [식]</t>
  </si>
  <si>
    <t>[ 제 10-7호 ] 파이프행가  70 C [식]</t>
  </si>
  <si>
    <t>[ 제 10-8 ] 파이프행가  82 C [식]</t>
  </si>
  <si>
    <t>[ 제 10-9호 ] 파이프행가  104 C [식]</t>
  </si>
  <si>
    <t>[ 제 11-1호 ] 파이프지지대  W200-1단 [식]</t>
  </si>
  <si>
    <t>[ 제 11-2호 ] 파이프지지대  W300-1단 [식]</t>
  </si>
  <si>
    <t>[ 제 12-1호 ] 강재전선관용 부품  새들 (KS) 16c [개소]</t>
  </si>
  <si>
    <t>드라이브잇(총타정)</t>
  </si>
  <si>
    <t>￠9mm 이하</t>
  </si>
  <si>
    <t>[ 제 12-2호 ] 강재전선관용 부품  새들 (KS) 22c [개소]</t>
  </si>
  <si>
    <t>[ 제 12-3호 ] 강재전선관용 부품  새들 (KS) 28c [개소]</t>
  </si>
  <si>
    <t>[ 제 12-4호 ] 강재전선관용 부품  새들 (KS) 36c [개소]</t>
  </si>
  <si>
    <t>[ 제 12-5호 ] 강재전선관용 부품  새들 (KS) 42c [개소]</t>
  </si>
  <si>
    <t>[ 제 12-6호 ] 강재전선관용 부품  새들 (KS) 54c [개소]</t>
  </si>
  <si>
    <t>[ 제 12-7호 ] 강재전선관용 부품  새들 (KS) 70c [개소]</t>
  </si>
  <si>
    <t>[ 제 12-8호 ] 강재전선관용 부품  새들 (KS) 82c [개소]</t>
  </si>
  <si>
    <t>[ 제 12-9호 ] 강재전선관용 부품  새들 (KS) 104c [개소]</t>
  </si>
  <si>
    <t>[ 제 13-1호 ] 접지공사  [식]</t>
  </si>
  <si>
    <t>1~2m 1본연결 기준</t>
  </si>
  <si>
    <t>[ 제 13-2호 ] 접지공사  [식]</t>
  </si>
  <si>
    <t>[ 제 14-1호 ] 전기자동차 완속충전기  벽부형 [SET]</t>
  </si>
  <si>
    <t>전기5-4</t>
  </si>
  <si>
    <t>[ 제 14-2호 ] 전기자동차 완속충전기  거치대형 [SET]</t>
  </si>
  <si>
    <t>[ 제 14-3호 ] 전기자동차 완속충전기  스탠드형 [SET]</t>
  </si>
  <si>
    <t>[ 제 14-4호 ] 전기자동차 급속충전기  스탠드형 [SET]</t>
  </si>
  <si>
    <t>[ 제 15-1호 ] 분전반  벽부형 W300xD150xH400 [EA]</t>
  </si>
  <si>
    <t>[ 제 15-3호 ] 분전반  스탠드형 W550xD200x1100 [EA]</t>
  </si>
  <si>
    <t>[제 15-6호] 분전반(SUS)  스탠드형 W400xD250x1100 [EA]</t>
  </si>
  <si>
    <t>[제 15-7호] 분전반(SUS)  거치대형 W300xD180xH400 ￠100 [EA]</t>
  </si>
  <si>
    <t>[제 15-8호] 분전반(SUS)  벽부형 W400xD200xH500[EA]</t>
  </si>
  <si>
    <t>[제 15-9호] 분전반(SUS)  벽부형 W550xD200xH1000[EA]</t>
  </si>
  <si>
    <t>[제 15-10호] 분전반(SUS)  스탠드형 W550xD200xH1200 [EA]</t>
  </si>
  <si>
    <t>전기5-16</t>
  </si>
  <si>
    <t>[ 제 16-1호 ] CON'C PAD  W500xD500xH200 [개소]</t>
  </si>
  <si>
    <t>[ 제 16-2호 ] CON'C PAD  W800xD800xH200 [개소]</t>
  </si>
  <si>
    <t>풀박스(외부 SUS)</t>
  </si>
  <si>
    <t>[ 제 16-3호 ] CON'C PAD  W1000xD500xH200 [개소]</t>
  </si>
  <si>
    <t>[ 제 16-4호 ] CON'C PAD  W1600xD1600xH200 [개소]</t>
  </si>
  <si>
    <t>[제 16-7] CON'C PAD  W600xD600xH200(외부 SUS) [개소]</t>
  </si>
  <si>
    <t>[제 17호 ] 스토퍼  W760xD180xH110 [EA]</t>
  </si>
  <si>
    <t>[제 18-1호 ] 볼라드  U형, SUS Φ100xD800xH600 [개소]</t>
  </si>
  <si>
    <t>[제 18-2호 ] 볼라드  U형, SUS Φ100xD1200xH600 [개소]</t>
  </si>
  <si>
    <t>[제 18-3-2호 ] Ⅰ형, Φ125, 우레탄(스틸) , 앙카식 [개소]</t>
  </si>
  <si>
    <t>[제 18-4호 ] 볼라드  U형, SUS Φ100xD1200xH500 [개소]</t>
  </si>
  <si>
    <t>건축11-2-5</t>
  </si>
  <si>
    <t>[ 제 20-1호 ] 인입지지봉  Φ28x5M [개소]</t>
  </si>
  <si>
    <t>[ 제 20-2호 ] 인입지지봉  Φ54x5M [개소]</t>
  </si>
  <si>
    <t>전기4-1</t>
  </si>
  <si>
    <t>[ 제 21-1호 ] 대리석  W400xD400 [EA]</t>
  </si>
  <si>
    <t>56900017045</t>
  </si>
  <si>
    <t>건축7-4-1</t>
  </si>
  <si>
    <t>[ 제 21-2호 ] 대리석  W800xD400 [EA]</t>
  </si>
  <si>
    <t>[ 제 22호 ] 벽관통 구멍뚫기(코어드릴)  벽면 Φ50 T150 [개소]</t>
  </si>
  <si>
    <t>전기5-29-2</t>
  </si>
  <si>
    <t>전기5-7</t>
  </si>
  <si>
    <t>[제 25-4호] 덕트형 케이블트레이  DUCT, W 200 x H 100 [개]</t>
  </si>
  <si>
    <t>전기5-21-1</t>
  </si>
  <si>
    <t>미완</t>
  </si>
  <si>
    <t>정보통신 9-2-1-3</t>
  </si>
  <si>
    <t xml:space="preserve"> ##1개소당 작업시간</t>
  </si>
  <si>
    <t>Q1=1.5hr</t>
  </si>
  <si>
    <t xml:space="preserve"> ##대관업무 신청서류 접수</t>
  </si>
  <si>
    <t>Q2=3hr</t>
  </si>
  <si>
    <t xml:space="preserve"> ##한전 및 전기안전공사 신청</t>
  </si>
  <si>
    <t>Q3=2hr</t>
  </si>
  <si>
    <t xml:space="preserve"> ##사용전검사 및 점검 입회</t>
  </si>
  <si>
    <t>Q4=3hr</t>
  </si>
  <si>
    <t xml:space="preserve"> ##1일 작업량:Q=(Q1~Q5)=5개소/8/일</t>
  </si>
  <si>
    <t>(1.5+3+2+3)/8=1.19</t>
  </si>
  <si>
    <t>단 가 조 사 표</t>
  </si>
  <si>
    <t>──────────</t>
  </si>
  <si>
    <t>(표 3)</t>
  </si>
  <si>
    <t>품   명</t>
  </si>
  <si>
    <t>유통물가(7월호)</t>
  </si>
  <si>
    <t>거래가격(7월호)</t>
  </si>
  <si>
    <t>물가정보(7월호)</t>
  </si>
  <si>
    <t>물가자료(7월호)</t>
  </si>
  <si>
    <t>조달청
가격정보</t>
  </si>
  <si>
    <t>견 적 단 가</t>
  </si>
  <si>
    <t>최저단가</t>
  </si>
  <si>
    <t>적용단가</t>
  </si>
  <si>
    <t>자재적용율</t>
  </si>
  <si>
    <t>8/30요청금액</t>
  </si>
  <si>
    <t>노무비적용율</t>
  </si>
  <si>
    <t>PAGE</t>
  </si>
  <si>
    <t>A업체</t>
  </si>
  <si>
    <t>B업체</t>
  </si>
  <si>
    <t>1000×1000×200</t>
  </si>
  <si>
    <t>1,296</t>
  </si>
  <si>
    <t>1,817</t>
  </si>
  <si>
    <t>2,273</t>
  </si>
  <si>
    <t>3,575</t>
  </si>
  <si>
    <t>4,768</t>
  </si>
  <si>
    <t>7,418</t>
  </si>
  <si>
    <t>20,715</t>
  </si>
  <si>
    <t>27,540</t>
  </si>
  <si>
    <t>스탠드형 W800xD250xH1200</t>
  </si>
  <si>
    <t>629</t>
  </si>
  <si>
    <t>휴즈 홀더</t>
  </si>
  <si>
    <t>4P 100A</t>
  </si>
  <si>
    <t>전기</t>
  </si>
  <si>
    <t>-  추가자재</t>
  </si>
  <si>
    <t>노말밴드 16c</t>
  </si>
  <si>
    <t>노말밴드 22c</t>
  </si>
  <si>
    <t>노말밴드 28c</t>
  </si>
  <si>
    <t>노말밴드 36c</t>
  </si>
  <si>
    <t>노말밴드 42c</t>
  </si>
  <si>
    <t>노말밴드 54c</t>
  </si>
  <si>
    <t>노말밴드 70c</t>
  </si>
  <si>
    <t>노말밴드 82c</t>
  </si>
  <si>
    <t>노말밴드 104c</t>
  </si>
  <si>
    <t>TPP 콘넥타</t>
  </si>
  <si>
    <t>TPB 콘넥타</t>
  </si>
  <si>
    <t>U CHANNEL</t>
  </si>
  <si>
    <t>U CHANNEL 클램프</t>
  </si>
  <si>
    <t>칼블럭 6*12</t>
  </si>
  <si>
    <t>터미널 16sq*8</t>
  </si>
  <si>
    <t>누전차단기(102c)</t>
  </si>
  <si>
    <t>전선휴즈</t>
  </si>
  <si>
    <t>100A</t>
  </si>
  <si>
    <t>50A</t>
  </si>
  <si>
    <t>필름밴드</t>
  </si>
  <si>
    <t>중</t>
  </si>
  <si>
    <t>4P 50AF 40AT</t>
  </si>
  <si>
    <t>4P 125AF 125AT</t>
  </si>
  <si>
    <t>37,083</t>
  </si>
  <si>
    <t>48,401</t>
  </si>
  <si>
    <t>용역명 : 2022년 민간보급 완속충전기 설치공사 검토</t>
  </si>
  <si>
    <t>단위</t>
    <phoneticPr fontId="5" type="noConversion"/>
  </si>
  <si>
    <t>강제전선관용 부품</t>
    <phoneticPr fontId="5" type="noConversion"/>
  </si>
  <si>
    <t>볼라드</t>
    <phoneticPr fontId="5" type="noConversion"/>
  </si>
  <si>
    <t>캐노피</t>
    <phoneticPr fontId="5" type="noConversion"/>
  </si>
  <si>
    <t>스탠드</t>
    <phoneticPr fontId="5" type="noConversion"/>
  </si>
  <si>
    <t>땅파기</t>
    <phoneticPr fontId="5" type="noConversion"/>
  </si>
  <si>
    <t>도로커팅</t>
    <phoneticPr fontId="5" type="noConversion"/>
  </si>
  <si>
    <t>설치위치</t>
    <phoneticPr fontId="14" type="noConversion"/>
  </si>
  <si>
    <t>설치정보</t>
    <phoneticPr fontId="14" type="noConversion"/>
  </si>
  <si>
    <t>인입점(1차) 분전반 정보</t>
    <phoneticPr fontId="14" type="noConversion"/>
  </si>
  <si>
    <t>통신</t>
    <phoneticPr fontId="14" type="noConversion"/>
  </si>
  <si>
    <t>배관</t>
    <phoneticPr fontId="14" type="noConversion"/>
  </si>
  <si>
    <t>배선</t>
    <phoneticPr fontId="14" type="noConversion"/>
  </si>
  <si>
    <t>기자재</t>
    <phoneticPr fontId="14" type="noConversion"/>
  </si>
  <si>
    <t>상세위치</t>
    <phoneticPr fontId="14" type="noConversion"/>
  </si>
  <si>
    <t>대수</t>
    <phoneticPr fontId="14" type="noConversion"/>
  </si>
  <si>
    <t>종류</t>
    <phoneticPr fontId="14" type="noConversion"/>
  </si>
  <si>
    <t>신규/교체</t>
    <phoneticPr fontId="14" type="noConversion"/>
  </si>
  <si>
    <t>분전반 이름</t>
    <phoneticPr fontId="14" type="noConversion"/>
  </si>
  <si>
    <t>메인차단기 용량</t>
    <phoneticPr fontId="14" type="noConversion"/>
  </si>
  <si>
    <t>인입점차단기 용량</t>
    <phoneticPr fontId="14" type="noConversion"/>
  </si>
  <si>
    <t>SIZE</t>
    <phoneticPr fontId="14" type="noConversion"/>
  </si>
  <si>
    <t>길이</t>
    <phoneticPr fontId="14" type="noConversion"/>
  </si>
  <si>
    <t>스탠드</t>
    <phoneticPr fontId="14" type="noConversion"/>
  </si>
  <si>
    <t>캐노피</t>
    <phoneticPr fontId="14" type="noConversion"/>
  </si>
  <si>
    <t>볼라드</t>
    <phoneticPr fontId="14" type="noConversion"/>
  </si>
  <si>
    <t xml:space="preserve">     P        A</t>
    <phoneticPr fontId="14" type="noConversion"/>
  </si>
  <si>
    <t>포설길이</t>
    <phoneticPr fontId="14" type="noConversion"/>
  </si>
  <si>
    <t>사진설명</t>
    <phoneticPr fontId="14" type="noConversion"/>
  </si>
  <si>
    <t>배관(         )m, 배선(          )m</t>
    <phoneticPr fontId="14" type="noConversion"/>
  </si>
  <si>
    <t>항목</t>
    <phoneticPr fontId="5" type="noConversion"/>
  </si>
  <si>
    <t>사양</t>
    <phoneticPr fontId="5" type="noConversion"/>
  </si>
  <si>
    <t>예상용량</t>
    <phoneticPr fontId="5" type="noConversion"/>
  </si>
  <si>
    <t>kW</t>
    <phoneticPr fontId="5" type="noConversion"/>
  </si>
  <si>
    <t>기자재</t>
    <phoneticPr fontId="5" type="noConversion"/>
  </si>
  <si>
    <t>충전기 (신규)</t>
    <phoneticPr fontId="5" type="noConversion"/>
  </si>
  <si>
    <t>신규 충전기 수 기입</t>
    <phoneticPr fontId="5" type="noConversion"/>
  </si>
  <si>
    <t>원</t>
    <phoneticPr fontId="5" type="noConversion"/>
  </si>
  <si>
    <t>충전기 (교체)</t>
    <phoneticPr fontId="5" type="noConversion"/>
  </si>
  <si>
    <t>교체 충전기 수 기입</t>
    <phoneticPr fontId="5" type="noConversion"/>
  </si>
  <si>
    <t>캐노피 수 기입</t>
    <phoneticPr fontId="5" type="noConversion"/>
  </si>
  <si>
    <t>추가비용</t>
    <phoneticPr fontId="5" type="noConversion"/>
  </si>
  <si>
    <t>m</t>
    <phoneticPr fontId="5" type="noConversion"/>
  </si>
  <si>
    <t>도로커팅이 필요한 경우에 거리 기입, 오른쪽 단가는 조정 가능</t>
    <phoneticPr fontId="5" type="noConversion"/>
  </si>
  <si>
    <t>원/m</t>
    <phoneticPr fontId="5" type="noConversion"/>
  </si>
  <si>
    <t>땅파기 필요한 경우에 거리 기입, 오른쪽 단가는 조정 가능</t>
    <phoneticPr fontId="5" type="noConversion"/>
  </si>
  <si>
    <t>0.6/1kv F-CV 4C×10㎟</t>
    <phoneticPr fontId="14" type="noConversion"/>
  </si>
  <si>
    <t>0.6/1kv F-CV 1C×70㎟ (4ea)</t>
    <phoneticPr fontId="14" type="noConversion"/>
  </si>
  <si>
    <t>0.6/1kv F-CV 1C×95㎟ (4ea)</t>
    <phoneticPr fontId="14" type="noConversion"/>
  </si>
  <si>
    <t>0.6/1kv F-CV 1C×120㎟ (4ea)</t>
    <phoneticPr fontId="14" type="noConversion"/>
  </si>
  <si>
    <t>0.6/1kv F-CV 1C×150㎟ (4ea)</t>
    <phoneticPr fontId="14" type="noConversion"/>
  </si>
  <si>
    <t>아연도 16mm</t>
  </si>
  <si>
    <t>아연도 22mm</t>
  </si>
  <si>
    <t>아연도 28mm</t>
  </si>
  <si>
    <t>아연도 36mm</t>
  </si>
  <si>
    <t>아연도 42mm</t>
  </si>
  <si>
    <t>아연도 54mm</t>
  </si>
  <si>
    <t>아연도 70mm</t>
  </si>
  <si>
    <t>아연도 82mm</t>
  </si>
  <si>
    <t>아연도 104mm</t>
  </si>
  <si>
    <t>기타비용</t>
    <phoneticPr fontId="14" type="noConversion"/>
  </si>
  <si>
    <t>시공사부담</t>
    <phoneticPr fontId="14" type="noConversion"/>
  </si>
  <si>
    <t>계통견적포함</t>
    <phoneticPr fontId="5" type="noConversion"/>
  </si>
  <si>
    <t>한전에 계통연계를 하는 경우 "Yes", 모자분리일 경우 "No"</t>
    <phoneticPr fontId="5" type="noConversion"/>
  </si>
  <si>
    <t>계통타입</t>
    <phoneticPr fontId="5" type="noConversion"/>
  </si>
  <si>
    <t>공중공급</t>
  </si>
  <si>
    <t>한전 연계를 공중으로 하면 "공중", 지중으로 하면 "지중"</t>
    <phoneticPr fontId="5" type="noConversion"/>
  </si>
  <si>
    <t>초과거리(신설)</t>
    <phoneticPr fontId="5" type="noConversion"/>
  </si>
  <si>
    <t>공중(200m), 지중(50m) 초과하는 거리를 연계하는 경우 초과거리 기입(신설), 어려우면 0으로</t>
    <phoneticPr fontId="5" type="noConversion"/>
  </si>
  <si>
    <t>초과거리(첨가)</t>
    <phoneticPr fontId="5" type="noConversion"/>
  </si>
  <si>
    <t>공중(200m), 지중(50m) 초과하는 거리를 연계하는 경우 초과거리 기입(첨가), 어려우면 0으로</t>
    <phoneticPr fontId="5" type="noConversion"/>
  </si>
  <si>
    <t>예상계통연계비</t>
    <phoneticPr fontId="5" type="noConversion"/>
  </si>
  <si>
    <t>자동계산 됨</t>
    <phoneticPr fontId="5" type="noConversion"/>
  </si>
  <si>
    <t xml:space="preserve"> </t>
    <phoneticPr fontId="5" type="noConversion"/>
  </si>
  <si>
    <t>구분</t>
    <phoneticPr fontId="44" type="noConversion"/>
  </si>
  <si>
    <t>품목명</t>
    <phoneticPr fontId="45" type="noConversion"/>
  </si>
  <si>
    <t>식</t>
    <phoneticPr fontId="5" type="noConversion"/>
  </si>
  <si>
    <t>단가(변동 시 수정 가능)</t>
    <phoneticPr fontId="5" type="noConversion"/>
  </si>
  <si>
    <t>스탠드 수 기입</t>
    <phoneticPr fontId="5" type="noConversion"/>
  </si>
  <si>
    <t>볼라드 수 기입</t>
    <phoneticPr fontId="5" type="noConversion"/>
  </si>
  <si>
    <t>사진대지</t>
    <phoneticPr fontId="14" type="noConversion"/>
  </si>
  <si>
    <t>시공사 부담가능금액 입력</t>
    <phoneticPr fontId="14" type="noConversion"/>
  </si>
  <si>
    <t>시공사 부담금</t>
    <phoneticPr fontId="14" type="noConversion"/>
  </si>
  <si>
    <t>신규 (                 )기, 교체 (                 )기</t>
    <phoneticPr fontId="14" type="noConversion"/>
  </si>
  <si>
    <t>분전반구분</t>
    <phoneticPr fontId="14" type="noConversion"/>
  </si>
  <si>
    <t>실사일시</t>
    <phoneticPr fontId="14" type="noConversion"/>
  </si>
  <si>
    <t>:</t>
    <phoneticPr fontId="5" type="noConversion"/>
  </si>
  <si>
    <t>주       소</t>
    <phoneticPr fontId="14" type="noConversion"/>
  </si>
  <si>
    <t>연락처/팩스</t>
    <phoneticPr fontId="14" type="noConversion"/>
  </si>
  <si>
    <t>기설치대수</t>
    <phoneticPr fontId="14" type="noConversion"/>
  </si>
  <si>
    <t>실 사 보 고 서</t>
    <phoneticPr fontId="14" type="noConversion"/>
  </si>
  <si>
    <t>전경사진 첨부</t>
    <phoneticPr fontId="5" type="noConversion"/>
  </si>
  <si>
    <t xml:space="preserve"> 사 업 명 :</t>
    <phoneticPr fontId="14" type="noConversion"/>
  </si>
  <si>
    <t>ㅇㅇㅇ아파트 플러그링크 충전인프라 구축사업</t>
    <phoneticPr fontId="5" type="noConversion"/>
  </si>
  <si>
    <t xml:space="preserve">    P       A</t>
    <phoneticPr fontId="14" type="noConversion"/>
  </si>
  <si>
    <t>현 장 명</t>
    <phoneticPr fontId="5" type="noConversion"/>
  </si>
  <si>
    <t>설 치 위 치</t>
    <phoneticPr fontId="5" type="noConversion"/>
  </si>
  <si>
    <t>설 치 계 획 도 면(평면도)</t>
    <phoneticPr fontId="14" type="noConversion"/>
  </si>
  <si>
    <t>지하주차장 00층</t>
    <phoneticPr fontId="5" type="noConversion"/>
  </si>
  <si>
    <t>설 치 수 량</t>
    <phoneticPr fontId="5" type="noConversion"/>
  </si>
  <si>
    <t>충전기 00대 / 통신함 00대</t>
    <phoneticPr fontId="5" type="noConversion"/>
  </si>
  <si>
    <t>공 사 명</t>
    <phoneticPr fontId="5" type="noConversion"/>
  </si>
  <si>
    <t>사진설명</t>
    <phoneticPr fontId="5" type="noConversion"/>
  </si>
  <si>
    <t>설치수량</t>
    <phoneticPr fontId="5" type="noConversion"/>
  </si>
  <si>
    <t>특이사항</t>
    <phoneticPr fontId="5" type="noConversion"/>
  </si>
  <si>
    <t>상세위치</t>
    <phoneticPr fontId="5" type="noConversion"/>
  </si>
  <si>
    <t>인입분전반 Panel 명</t>
    <phoneticPr fontId="14" type="noConversion"/>
  </si>
  <si>
    <t xml:space="preserve">    동            층            기둥</t>
    <phoneticPr fontId="5" type="noConversion"/>
  </si>
  <si>
    <t>인입차단기용량</t>
    <phoneticPr fontId="5" type="noConversion"/>
  </si>
  <si>
    <t>1차측 메인 (      )A / 사용 차단기 (      )A</t>
    <phoneticPr fontId="5" type="noConversion"/>
  </si>
  <si>
    <t>통신모뎀</t>
    <phoneticPr fontId="5" type="noConversion"/>
  </si>
  <si>
    <t>(        )기</t>
    <phoneticPr fontId="5" type="noConversion"/>
  </si>
  <si>
    <t>신규(       )기, 교체(       )기</t>
    <phoneticPr fontId="5" type="noConversion"/>
  </si>
  <si>
    <t>전력간선 인입라인 - 2</t>
    <phoneticPr fontId="5" type="noConversion"/>
  </si>
  <si>
    <t>전력간선 인입라인 - 3</t>
    <phoneticPr fontId="5" type="noConversion"/>
  </si>
  <si>
    <t>1차측 분전반 외부</t>
    <phoneticPr fontId="5" type="noConversion"/>
  </si>
  <si>
    <t>1차측 분전반 내부</t>
    <phoneticPr fontId="5" type="noConversion"/>
  </si>
  <si>
    <t>pluglink,Inc.</t>
    <phoneticPr fontId="44" type="noConversion"/>
  </si>
  <si>
    <t>TEL : 1533-0702     FAX : 02-6499-0704</t>
    <phoneticPr fontId="5" type="noConversion"/>
  </si>
  <si>
    <t>1. 상세내역</t>
    <phoneticPr fontId="5" type="noConversion"/>
  </si>
  <si>
    <t>공사내역서</t>
    <phoneticPr fontId="5" type="noConversion"/>
  </si>
  <si>
    <t>상 세</t>
    <phoneticPr fontId="5" type="noConversion"/>
  </si>
  <si>
    <t>단   가</t>
    <phoneticPr fontId="5" type="noConversion"/>
  </si>
  <si>
    <t>수  량</t>
    <phoneticPr fontId="44" type="noConversion"/>
  </si>
  <si>
    <t>가  격</t>
    <phoneticPr fontId="45" type="noConversion"/>
  </si>
  <si>
    <r>
      <t>※</t>
    </r>
    <r>
      <rPr>
        <b/>
        <sz val="9.35"/>
        <rFont val="맑은 고딕"/>
        <family val="3"/>
        <charset val="129"/>
      </rPr>
      <t xml:space="preserve"> 주요 기자재</t>
    </r>
    <phoneticPr fontId="44" type="noConversion"/>
  </si>
  <si>
    <t>작성법</t>
    <phoneticPr fontId="5" type="noConversion"/>
  </si>
  <si>
    <t>※ 공사비</t>
    <phoneticPr fontId="44" type="noConversion"/>
  </si>
  <si>
    <t>전기공사(신규)</t>
    <phoneticPr fontId="5" type="noConversion"/>
  </si>
  <si>
    <t>전기공사(교체)</t>
    <phoneticPr fontId="5" type="noConversion"/>
  </si>
  <si>
    <t>완속충전기 기본 배관 및 배선 공사</t>
    <phoneticPr fontId="5" type="noConversion"/>
  </si>
  <si>
    <t>스탠드(폴대)</t>
    <phoneticPr fontId="5" type="noConversion"/>
  </si>
  <si>
    <t>캐노피(헬멧)</t>
    <phoneticPr fontId="5" type="noConversion"/>
  </si>
  <si>
    <t>볼라드(방호구조물)</t>
    <phoneticPr fontId="5" type="noConversion"/>
  </si>
  <si>
    <t>완속충전기 교체 공사</t>
    <phoneticPr fontId="5" type="noConversion"/>
  </si>
  <si>
    <t>Total Amount(Incl. VAT):</t>
    <phoneticPr fontId="5" type="noConversion"/>
  </si>
  <si>
    <t>Total Amount(Excl. VAT):</t>
    <phoneticPr fontId="5" type="noConversion"/>
  </si>
  <si>
    <t>추가 배선공사</t>
    <phoneticPr fontId="5" type="noConversion"/>
  </si>
  <si>
    <t>7kW x 충전기 수량</t>
    <phoneticPr fontId="5" type="noConversion"/>
  </si>
  <si>
    <t>공사</t>
    <phoneticPr fontId="5" type="noConversion"/>
  </si>
  <si>
    <t>한전인입</t>
    <phoneticPr fontId="5" type="noConversion"/>
  </si>
  <si>
    <t>※ 현장 특이사항</t>
    <phoneticPr fontId="14" type="noConversion"/>
  </si>
  <si>
    <t>현장명</t>
    <phoneticPr fontId="14" type="noConversion"/>
  </si>
  <si>
    <t>설치예정수량</t>
    <phoneticPr fontId="14" type="noConversion"/>
  </si>
  <si>
    <t>도면 확대도</t>
    <phoneticPr fontId="14" type="noConversion"/>
  </si>
  <si>
    <t>기본 전기공사 초과분 입력</t>
    <phoneticPr fontId="5" type="noConversion"/>
  </si>
  <si>
    <t>m</t>
  </si>
  <si>
    <t>추가 강제전선관
배관 공사</t>
    <phoneticPr fontId="5" type="noConversion"/>
  </si>
  <si>
    <t>2. 본 공사내역서는 플러그링크 충전인프라 구축사업을 위한 내역산출용임.</t>
    <phoneticPr fontId="5" type="noConversion"/>
  </si>
  <si>
    <t>지급공사비 합계(시공사)</t>
    <phoneticPr fontId="5" type="noConversion"/>
  </si>
  <si>
    <t>대당 지급공사비 합계(시공사)</t>
    <phoneticPr fontId="5" type="noConversion"/>
  </si>
  <si>
    <t>차감비용 합계(영업사)</t>
    <phoneticPr fontId="5" type="noConversion"/>
  </si>
  <si>
    <t>대당 차감비용(영업사)</t>
    <phoneticPr fontId="5" type="noConversion"/>
  </si>
  <si>
    <t>플러그링크 사업비 합계(PL)</t>
    <phoneticPr fontId="5" type="noConversion"/>
  </si>
  <si>
    <t>플러그링크 대당 사업비(PL)</t>
    <phoneticPr fontId="5" type="noConversion"/>
  </si>
  <si>
    <t>3. 최종 청구금액은 전기차충전 토탈솔루션 계약 및 합의서에 따라 청구될 수 있음.</t>
    <phoneticPr fontId="5" type="noConversion"/>
  </si>
  <si>
    <t>사진 첨부(공란 시 내용 삭제)</t>
    <phoneticPr fontId="5" type="noConversion"/>
  </si>
  <si>
    <r>
      <rPr>
        <b/>
        <sz val="11"/>
        <color theme="1"/>
        <rFont val="맑은 고딕"/>
        <family val="3"/>
        <charset val="129"/>
        <scheme val="minor"/>
      </rPr>
      <t>T</t>
    </r>
    <r>
      <rPr>
        <sz val="11"/>
        <color theme="1"/>
        <rFont val="맑은 고딕"/>
        <family val="3"/>
        <charset val="129"/>
        <scheme val="minor"/>
      </rPr>
      <t xml:space="preserve"> 02-0000-0000 / </t>
    </r>
    <r>
      <rPr>
        <b/>
        <sz val="11"/>
        <color theme="1"/>
        <rFont val="맑은 고딕"/>
        <family val="3"/>
        <charset val="129"/>
        <scheme val="minor"/>
      </rPr>
      <t>F</t>
    </r>
    <r>
      <rPr>
        <sz val="11"/>
        <color theme="1"/>
        <rFont val="맑은 고딕"/>
        <family val="3"/>
        <charset val="129"/>
        <scheme val="minor"/>
      </rPr>
      <t xml:space="preserve"> 02-0000-0000 / H 실사동행자 홍길동 000-0000-0000</t>
    </r>
    <phoneticPr fontId="5" type="noConversion"/>
  </si>
  <si>
    <t>ex) 한전 완속 00기 / 한전 급속 00기</t>
    <phoneticPr fontId="5" type="noConversion"/>
  </si>
  <si>
    <t>공사 내역 요약(파트너사 및 PL확인용)</t>
    <phoneticPr fontId="5" type="noConversion"/>
  </si>
  <si>
    <t>(주차장 평면도)</t>
    <phoneticPr fontId="14" type="noConversion"/>
  </si>
  <si>
    <t>No</t>
  </si>
  <si>
    <t>설치비용 부담</t>
    <phoneticPr fontId="5" type="noConversion"/>
  </si>
  <si>
    <t>영업자 부담금</t>
    <phoneticPr fontId="5" type="noConversion"/>
  </si>
  <si>
    <t>플러그링크 부담금</t>
    <phoneticPr fontId="5" type="noConversion"/>
  </si>
  <si>
    <t>인건비</t>
    <phoneticPr fontId="5" type="noConversion"/>
  </si>
  <si>
    <t>정산비용</t>
    <phoneticPr fontId="5" type="noConversion"/>
  </si>
  <si>
    <t>시공비</t>
    <phoneticPr fontId="5" type="noConversion"/>
  </si>
  <si>
    <t>영업비(총액은 대리점별 별도 정산)</t>
    <phoneticPr fontId="5" type="noConversion"/>
  </si>
  <si>
    <t>4. 본 파일은 내부 검토용이며(영업대리점, 시공대리점, 플러그링크) 외부 견적 제출 시 견적서를 출력하여 제공</t>
    <phoneticPr fontId="5" type="noConversion"/>
  </si>
  <si>
    <t>CCTV(지하설치)</t>
    <phoneticPr fontId="5" type="noConversion"/>
  </si>
  <si>
    <t>1안 - 실사자 제안</t>
    <phoneticPr fontId="5" type="noConversion"/>
  </si>
  <si>
    <t>2안 - 고객 요청</t>
    <phoneticPr fontId="5" type="noConversion"/>
  </si>
  <si>
    <t>설치예정 위치</t>
    <phoneticPr fontId="5" type="noConversion"/>
  </si>
  <si>
    <t>(지상/지하)       층      동      기둥</t>
  </si>
  <si>
    <t>(지상/지하)       층      동      기둥</t>
    <phoneticPr fontId="14" type="noConversion"/>
  </si>
  <si>
    <t>ㅇㅇㅇ아파트</t>
    <phoneticPr fontId="5" type="noConversion"/>
  </si>
  <si>
    <t>현장실사자 :</t>
    <phoneticPr fontId="5" type="noConversion"/>
  </si>
  <si>
    <t>서울시 서초구 강남대로 311, 11층 1107호</t>
    <phoneticPr fontId="5" type="noConversion"/>
  </si>
  <si>
    <t>7kW급 완속충전기</t>
    <phoneticPr fontId="5" type="noConversion"/>
  </si>
  <si>
    <t>충전기</t>
    <phoneticPr fontId="5" type="noConversion"/>
  </si>
  <si>
    <t>2025-00-00</t>
    <phoneticPr fontId="5" type="noConversion"/>
  </si>
  <si>
    <t xml:space="preserve">W400 x D300 x H500 </t>
    <phoneticPr fontId="5" type="noConversion"/>
  </si>
  <si>
    <t>W125xD75XH1550</t>
    <phoneticPr fontId="5" type="noConversion"/>
  </si>
  <si>
    <t>Ⅰ형 H700</t>
    <phoneticPr fontId="5" type="noConversion"/>
  </si>
  <si>
    <t>전력간선 인입라인 - 1</t>
    <phoneticPr fontId="5" type="noConversion"/>
  </si>
  <si>
    <t>전기안전점검</t>
    <phoneticPr fontId="5" type="noConversion"/>
  </si>
  <si>
    <t>전기안전점검 수수료</t>
    <phoneticPr fontId="5" type="noConversion"/>
  </si>
  <si>
    <t>거점수</t>
    <phoneticPr fontId="5" type="noConversion"/>
  </si>
  <si>
    <t>충전기 총수량</t>
    <phoneticPr fontId="5" type="noConversion"/>
  </si>
  <si>
    <t>개소</t>
    <phoneticPr fontId="5" type="noConversion"/>
  </si>
  <si>
    <t>ea</t>
    <phoneticPr fontId="5" type="noConversion"/>
  </si>
  <si>
    <t>전기안전점검을 진행하는 총 거점수(분전반 기준) / 사용전점검 및 사용검사 제외</t>
    <phoneticPr fontId="5" type="noConversion"/>
  </si>
  <si>
    <t>전기안전점검을 진행하는 총 충전기수량 / 사용전점검 및 사용검사 제외</t>
    <phoneticPr fontId="5" type="noConversion"/>
  </si>
  <si>
    <t>견적포함여부</t>
    <phoneticPr fontId="5" type="noConversion"/>
  </si>
  <si>
    <t>전기안전점검을 진행하는 경우 "YES", 그렇지 않은 경우 "NO"</t>
    <phoneticPr fontId="5" type="noConversion"/>
  </si>
  <si>
    <t>기본 전기공사 초과분 입력 (전체길이를 4가닥으로 나눈 값)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</si>
</sst>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  <numFmt numFmtId="177" formatCode="_(* #,##0_);_(* \(#,##0\);_(* &quot;-&quot;_);_(@_)"/>
    <numFmt numFmtId="178" formatCode="&quot;₩&quot;#,##0"/>
    <numFmt numFmtId="179" formatCode="#,###;\-#,###"/>
    <numFmt numFmtId="180" formatCode="_-* #,##0_-;\-* #,##0_-;_-* &quot;-&quot;_-;_-@"/>
    <numFmt numFmtId="181" formatCode="0.000"/>
    <numFmt numFmtId="182" formatCode="0.0000"/>
    <numFmt numFmtId="183" formatCode="0.0%"/>
    <numFmt numFmtId="184" formatCode="#,##0.00;\-#,##0.00;#"/>
    <numFmt numFmtId="185" formatCode="_-* #,##0.00_-;\-* #,##0.00_-;_-* &quot;-&quot;_-;_-@"/>
    <numFmt numFmtId="186" formatCode="#\ &quot;기&quot;"/>
    <numFmt numFmtId="187" formatCode="#,##0_ &quot;대&quot;"/>
    <numFmt numFmtId="188" formatCode="\ \ \ \ \ @"/>
    <numFmt numFmtId="189" formatCode="#,##0_ &quot;EA&quot;"/>
    <numFmt numFmtId="190" formatCode="0;;;@"/>
    <numFmt numFmtId="191" formatCode="#,##0_ &quot;식&quot;"/>
    <numFmt numFmtId="192" formatCode="&quot;₩&quot;#,##0;;;@"/>
    <numFmt numFmtId="193" formatCode="#,##0_ &quot;m&quot;"/>
    <numFmt numFmtId="194" formatCode="0&quot;kW&quot;"/>
    <numFmt numFmtId="195" formatCode="#\ &quot;SQ&quot;"/>
    <numFmt numFmtId="196" formatCode="#&quot;C&quot;"/>
    <numFmt numFmtId="197" formatCode="#&quot;m&quot;"/>
    <numFmt numFmtId="198" formatCode="[$-F800]dddd\,\ mmmm\ dd\,\ yyyy"/>
  </numFmts>
  <fonts count="64">
    <font>
      <sz val="10"/>
      <name val="HY신명조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HY신명조"/>
      <family val="1"/>
      <charset val="129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i/>
      <sz val="36"/>
      <color theme="9" tint="-0.499984740745262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8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11"/>
      <name val="Calibri"/>
      <family val="2"/>
    </font>
    <font>
      <sz val="9"/>
      <color rgb="FFFF0000"/>
      <name val="Malgun Gothic"/>
      <family val="3"/>
      <charset val="129"/>
    </font>
    <font>
      <b/>
      <sz val="18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0"/>
      <color rgb="FFFF0000"/>
      <name val="Dotumche"/>
      <family val="3"/>
      <charset val="129"/>
    </font>
    <font>
      <sz val="11"/>
      <color rgb="FFFF0000"/>
      <name val="Dotumche"/>
      <family val="3"/>
      <charset val="129"/>
    </font>
    <font>
      <sz val="10"/>
      <color rgb="FFFF0000"/>
      <name val="Malgun Gothic"/>
      <family val="3"/>
      <charset val="129"/>
    </font>
    <font>
      <sz val="12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3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5"/>
      <name val="맑은 고딕"/>
      <family val="3"/>
      <charset val="129"/>
      <scheme val="major"/>
    </font>
    <font>
      <sz val="28"/>
      <name val="맑은 고딕"/>
      <family val="3"/>
      <charset val="129"/>
      <scheme val="major"/>
    </font>
    <font>
      <sz val="36"/>
      <name val="맑은 고딕"/>
      <family val="3"/>
      <charset val="129"/>
      <scheme val="major"/>
    </font>
    <font>
      <sz val="36"/>
      <name val="HY견고딕"/>
      <family val="1"/>
      <charset val="129"/>
    </font>
    <font>
      <b/>
      <sz val="36"/>
      <name val="맑은 고딕"/>
      <family val="3"/>
      <charset val="129"/>
      <scheme val="major"/>
    </font>
    <font>
      <sz val="10"/>
      <name val="HY신명조"/>
      <family val="1"/>
      <charset val="129"/>
    </font>
    <font>
      <b/>
      <u val="double"/>
      <sz val="30"/>
      <color theme="1"/>
      <name val="맑은 고딕"/>
      <family val="3"/>
      <charset val="129"/>
      <scheme val="minor"/>
    </font>
    <font>
      <sz val="9.5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b/>
      <sz val="9.35"/>
      <name val="맑은 고딕"/>
      <family val="3"/>
      <charset val="129"/>
    </font>
    <font>
      <b/>
      <sz val="36"/>
      <color rgb="FF0066FF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5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4BDE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974806"/>
        <bgColor rgb="FF974806"/>
      </patternFill>
    </fill>
    <fill>
      <patternFill patternType="solid">
        <fgColor rgb="FFD6E3BC"/>
        <bgColor rgb="FFD6E3BC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8DB3E2"/>
        <bgColor rgb="FF8DB3E2"/>
      </patternFill>
    </fill>
    <fill>
      <patternFill patternType="solid">
        <fgColor rgb="FFA5A5A5"/>
        <b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42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>
      <alignment vertical="center"/>
    </xf>
  </cellStyleXfs>
  <cellXfs count="554">
    <xf numFmtId="0" fontId="0" fillId="0" borderId="0" xfId="0"/>
    <xf numFmtId="0" fontId="17" fillId="4" borderId="0" xfId="3" applyFont="1" applyFill="1" applyAlignment="1">
      <alignment vertical="center"/>
    </xf>
    <xf numFmtId="0" fontId="16" fillId="0" borderId="0" xfId="3"/>
    <xf numFmtId="0" fontId="19" fillId="4" borderId="0" xfId="3" applyFont="1" applyFill="1" applyAlignment="1">
      <alignment vertical="center"/>
    </xf>
    <xf numFmtId="0" fontId="20" fillId="0" borderId="0" xfId="3" applyFont="1" applyAlignment="1">
      <alignment vertical="center"/>
    </xf>
    <xf numFmtId="179" fontId="19" fillId="4" borderId="0" xfId="3" applyNumberFormat="1" applyFont="1" applyFill="1" applyAlignment="1">
      <alignment vertical="center"/>
    </xf>
    <xf numFmtId="49" fontId="19" fillId="4" borderId="0" xfId="3" applyNumberFormat="1" applyFont="1" applyFill="1" applyAlignment="1">
      <alignment vertical="center"/>
    </xf>
    <xf numFmtId="0" fontId="19" fillId="4" borderId="8" xfId="3" applyFont="1" applyFill="1" applyBorder="1" applyAlignment="1">
      <alignment vertical="center"/>
    </xf>
    <xf numFmtId="179" fontId="19" fillId="4" borderId="8" xfId="3" applyNumberFormat="1" applyFont="1" applyFill="1" applyBorder="1" applyAlignment="1">
      <alignment vertical="center"/>
    </xf>
    <xf numFmtId="0" fontId="20" fillId="0" borderId="0" xfId="3" applyFont="1" applyAlignment="1">
      <alignment horizontal="right" vertical="center"/>
    </xf>
    <xf numFmtId="0" fontId="19" fillId="4" borderId="0" xfId="3" applyFont="1" applyFill="1" applyAlignment="1">
      <alignment horizontal="center" vertical="center"/>
    </xf>
    <xf numFmtId="0" fontId="21" fillId="5" borderId="12" xfId="3" applyFont="1" applyFill="1" applyBorder="1" applyAlignment="1">
      <alignment horizontal="center" vertical="center"/>
    </xf>
    <xf numFmtId="0" fontId="19" fillId="0" borderId="0" xfId="3" applyFont="1" applyAlignment="1">
      <alignment vertical="center"/>
    </xf>
    <xf numFmtId="49" fontId="19" fillId="0" borderId="12" xfId="3" applyNumberFormat="1" applyFont="1" applyBorder="1" applyAlignment="1">
      <alignment vertical="center"/>
    </xf>
    <xf numFmtId="0" fontId="19" fillId="0" borderId="12" xfId="3" applyFont="1" applyBorder="1" applyAlignment="1">
      <alignment horizontal="center" vertical="center"/>
    </xf>
    <xf numFmtId="181" fontId="19" fillId="0" borderId="12" xfId="3" applyNumberFormat="1" applyFont="1" applyBorder="1" applyAlignment="1">
      <alignment vertical="center"/>
    </xf>
    <xf numFmtId="0" fontId="19" fillId="0" borderId="12" xfId="3" applyFont="1" applyBorder="1" applyAlignment="1">
      <alignment vertical="center"/>
    </xf>
    <xf numFmtId="3" fontId="19" fillId="0" borderId="12" xfId="3" applyNumberFormat="1" applyFont="1" applyBorder="1" applyAlignment="1">
      <alignment vertical="center"/>
    </xf>
    <xf numFmtId="49" fontId="19" fillId="12" borderId="12" xfId="3" applyNumberFormat="1" applyFont="1" applyFill="1" applyBorder="1" applyAlignment="1">
      <alignment vertical="center"/>
    </xf>
    <xf numFmtId="0" fontId="19" fillId="12" borderId="12" xfId="3" applyFont="1" applyFill="1" applyBorder="1" applyAlignment="1">
      <alignment horizontal="center" vertical="center"/>
    </xf>
    <xf numFmtId="181" fontId="19" fillId="12" borderId="12" xfId="3" applyNumberFormat="1" applyFont="1" applyFill="1" applyBorder="1" applyAlignment="1">
      <alignment vertical="center"/>
    </xf>
    <xf numFmtId="3" fontId="19" fillId="12" borderId="12" xfId="3" applyNumberFormat="1" applyFont="1" applyFill="1" applyBorder="1" applyAlignment="1">
      <alignment vertical="center"/>
    </xf>
    <xf numFmtId="0" fontId="19" fillId="12" borderId="0" xfId="3" applyFont="1" applyFill="1" applyAlignment="1">
      <alignment vertical="center"/>
    </xf>
    <xf numFmtId="49" fontId="19" fillId="0" borderId="12" xfId="3" applyNumberFormat="1" applyFont="1" applyBorder="1" applyAlignment="1">
      <alignment vertical="center" shrinkToFit="1"/>
    </xf>
    <xf numFmtId="49" fontId="19" fillId="0" borderId="12" xfId="3" applyNumberFormat="1" applyFont="1" applyBorder="1" applyAlignment="1">
      <alignment horizontal="center" vertical="center"/>
    </xf>
    <xf numFmtId="0" fontId="19" fillId="7" borderId="0" xfId="3" applyFont="1" applyFill="1" applyAlignment="1">
      <alignment vertical="center"/>
    </xf>
    <xf numFmtId="49" fontId="19" fillId="7" borderId="10" xfId="3" applyNumberFormat="1" applyFont="1" applyFill="1" applyBorder="1" applyAlignment="1">
      <alignment vertical="center"/>
    </xf>
    <xf numFmtId="0" fontId="19" fillId="7" borderId="14" xfId="3" applyFont="1" applyFill="1" applyBorder="1" applyAlignment="1">
      <alignment vertical="center"/>
    </xf>
    <xf numFmtId="0" fontId="19" fillId="7" borderId="14" xfId="3" applyFont="1" applyFill="1" applyBorder="1" applyAlignment="1">
      <alignment horizontal="center" vertical="center"/>
    </xf>
    <xf numFmtId="181" fontId="19" fillId="7" borderId="12" xfId="3" applyNumberFormat="1" applyFont="1" applyFill="1" applyBorder="1" applyAlignment="1">
      <alignment vertical="center"/>
    </xf>
    <xf numFmtId="3" fontId="19" fillId="7" borderId="12" xfId="3" applyNumberFormat="1" applyFont="1" applyFill="1" applyBorder="1" applyAlignment="1">
      <alignment vertical="center"/>
    </xf>
    <xf numFmtId="49" fontId="19" fillId="7" borderId="12" xfId="3" applyNumberFormat="1" applyFont="1" applyFill="1" applyBorder="1" applyAlignment="1">
      <alignment vertical="center"/>
    </xf>
    <xf numFmtId="49" fontId="19" fillId="7" borderId="15" xfId="3" applyNumberFormat="1" applyFont="1" applyFill="1" applyBorder="1" applyAlignment="1">
      <alignment vertical="center" shrinkToFit="1"/>
    </xf>
    <xf numFmtId="49" fontId="19" fillId="7" borderId="12" xfId="3" applyNumberFormat="1" applyFont="1" applyFill="1" applyBorder="1" applyAlignment="1">
      <alignment vertical="center" shrinkToFit="1"/>
    </xf>
    <xf numFmtId="49" fontId="19" fillId="7" borderId="12" xfId="3" applyNumberFormat="1" applyFont="1" applyFill="1" applyBorder="1" applyAlignment="1">
      <alignment horizontal="center" vertical="center"/>
    </xf>
    <xf numFmtId="0" fontId="19" fillId="7" borderId="12" xfId="3" applyFont="1" applyFill="1" applyBorder="1" applyAlignment="1">
      <alignment horizontal="center" vertical="center"/>
    </xf>
    <xf numFmtId="49" fontId="19" fillId="0" borderId="0" xfId="3" applyNumberFormat="1" applyFont="1" applyAlignment="1">
      <alignment vertical="center"/>
    </xf>
    <xf numFmtId="0" fontId="19" fillId="0" borderId="0" xfId="3" applyFont="1" applyAlignment="1">
      <alignment horizontal="center" vertical="center"/>
    </xf>
    <xf numFmtId="3" fontId="19" fillId="0" borderId="0" xfId="3" applyNumberFormat="1" applyFont="1" applyAlignment="1">
      <alignment vertical="center"/>
    </xf>
    <xf numFmtId="49" fontId="19" fillId="8" borderId="10" xfId="3" applyNumberFormat="1" applyFont="1" applyFill="1" applyBorder="1" applyAlignment="1">
      <alignment vertical="center"/>
    </xf>
    <xf numFmtId="49" fontId="19" fillId="8" borderId="12" xfId="3" applyNumberFormat="1" applyFont="1" applyFill="1" applyBorder="1" applyAlignment="1">
      <alignment vertical="center"/>
    </xf>
    <xf numFmtId="0" fontId="19" fillId="8" borderId="12" xfId="3" applyFont="1" applyFill="1" applyBorder="1" applyAlignment="1">
      <alignment horizontal="center" vertical="center"/>
    </xf>
    <xf numFmtId="181" fontId="19" fillId="8" borderId="12" xfId="3" applyNumberFormat="1" applyFont="1" applyFill="1" applyBorder="1" applyAlignment="1">
      <alignment vertical="center"/>
    </xf>
    <xf numFmtId="3" fontId="19" fillId="8" borderId="12" xfId="3" applyNumberFormat="1" applyFont="1" applyFill="1" applyBorder="1" applyAlignment="1">
      <alignment vertical="center"/>
    </xf>
    <xf numFmtId="0" fontId="19" fillId="8" borderId="0" xfId="3" applyFont="1" applyFill="1" applyAlignment="1">
      <alignment vertical="center"/>
    </xf>
    <xf numFmtId="0" fontId="19" fillId="8" borderId="14" xfId="3" applyFont="1" applyFill="1" applyBorder="1" applyAlignment="1">
      <alignment vertical="center"/>
    </xf>
    <xf numFmtId="49" fontId="19" fillId="13" borderId="10" xfId="3" applyNumberFormat="1" applyFont="1" applyFill="1" applyBorder="1" applyAlignment="1">
      <alignment vertical="center"/>
    </xf>
    <xf numFmtId="0" fontId="19" fillId="13" borderId="14" xfId="3" applyFont="1" applyFill="1" applyBorder="1" applyAlignment="1">
      <alignment vertical="center"/>
    </xf>
    <xf numFmtId="0" fontId="19" fillId="13" borderId="12" xfId="3" applyFont="1" applyFill="1" applyBorder="1" applyAlignment="1">
      <alignment horizontal="center" vertical="center"/>
    </xf>
    <xf numFmtId="181" fontId="19" fillId="13" borderId="12" xfId="3" applyNumberFormat="1" applyFont="1" applyFill="1" applyBorder="1" applyAlignment="1">
      <alignment vertical="center"/>
    </xf>
    <xf numFmtId="3" fontId="19" fillId="13" borderId="12" xfId="3" applyNumberFormat="1" applyFont="1" applyFill="1" applyBorder="1" applyAlignment="1">
      <alignment vertical="center"/>
    </xf>
    <xf numFmtId="49" fontId="19" fillId="13" borderId="12" xfId="3" applyNumberFormat="1" applyFont="1" applyFill="1" applyBorder="1" applyAlignment="1">
      <alignment vertical="center"/>
    </xf>
    <xf numFmtId="0" fontId="19" fillId="10" borderId="0" xfId="3" applyFont="1" applyFill="1" applyAlignment="1">
      <alignment vertical="center"/>
    </xf>
    <xf numFmtId="49" fontId="19" fillId="10" borderId="10" xfId="3" applyNumberFormat="1" applyFont="1" applyFill="1" applyBorder="1" applyAlignment="1">
      <alignment vertical="center"/>
    </xf>
    <xf numFmtId="0" fontId="19" fillId="10" borderId="14" xfId="3" applyFont="1" applyFill="1" applyBorder="1" applyAlignment="1">
      <alignment vertical="center"/>
    </xf>
    <xf numFmtId="0" fontId="19" fillId="10" borderId="14" xfId="3" applyFont="1" applyFill="1" applyBorder="1" applyAlignment="1">
      <alignment horizontal="center" vertical="center"/>
    </xf>
    <xf numFmtId="181" fontId="19" fillId="10" borderId="12" xfId="3" applyNumberFormat="1" applyFont="1" applyFill="1" applyBorder="1" applyAlignment="1">
      <alignment vertical="center"/>
    </xf>
    <xf numFmtId="3" fontId="19" fillId="10" borderId="12" xfId="3" applyNumberFormat="1" applyFont="1" applyFill="1" applyBorder="1" applyAlignment="1">
      <alignment vertical="center"/>
    </xf>
    <xf numFmtId="49" fontId="19" fillId="10" borderId="12" xfId="3" applyNumberFormat="1" applyFont="1" applyFill="1" applyBorder="1" applyAlignment="1">
      <alignment vertical="center"/>
    </xf>
    <xf numFmtId="0" fontId="19" fillId="10" borderId="12" xfId="3" applyFont="1" applyFill="1" applyBorder="1" applyAlignment="1">
      <alignment horizontal="center" vertical="center"/>
    </xf>
    <xf numFmtId="49" fontId="19" fillId="9" borderId="12" xfId="3" applyNumberFormat="1" applyFont="1" applyFill="1" applyBorder="1" applyAlignment="1">
      <alignment vertical="center"/>
    </xf>
    <xf numFmtId="0" fontId="19" fillId="9" borderId="12" xfId="3" applyFont="1" applyFill="1" applyBorder="1" applyAlignment="1">
      <alignment horizontal="center" vertical="center"/>
    </xf>
    <xf numFmtId="181" fontId="19" fillId="9" borderId="12" xfId="3" applyNumberFormat="1" applyFont="1" applyFill="1" applyBorder="1" applyAlignment="1">
      <alignment vertical="center"/>
    </xf>
    <xf numFmtId="3" fontId="19" fillId="9" borderId="12" xfId="3" applyNumberFormat="1" applyFont="1" applyFill="1" applyBorder="1" applyAlignment="1">
      <alignment vertical="center"/>
    </xf>
    <xf numFmtId="0" fontId="19" fillId="9" borderId="0" xfId="3" applyFont="1" applyFill="1" applyAlignment="1">
      <alignment vertical="center"/>
    </xf>
    <xf numFmtId="49" fontId="19" fillId="9" borderId="10" xfId="3" applyNumberFormat="1" applyFont="1" applyFill="1" applyBorder="1" applyAlignment="1">
      <alignment vertical="center"/>
    </xf>
    <xf numFmtId="0" fontId="19" fillId="9" borderId="14" xfId="3" applyFont="1" applyFill="1" applyBorder="1" applyAlignment="1">
      <alignment vertical="center"/>
    </xf>
    <xf numFmtId="0" fontId="19" fillId="13" borderId="0" xfId="3" applyFont="1" applyFill="1" applyAlignment="1">
      <alignment vertical="center"/>
    </xf>
    <xf numFmtId="49" fontId="19" fillId="11" borderId="10" xfId="3" applyNumberFormat="1" applyFont="1" applyFill="1" applyBorder="1" applyAlignment="1">
      <alignment vertical="center"/>
    </xf>
    <xf numFmtId="0" fontId="19" fillId="11" borderId="14" xfId="3" applyFont="1" applyFill="1" applyBorder="1" applyAlignment="1">
      <alignment vertical="center"/>
    </xf>
    <xf numFmtId="0" fontId="19" fillId="11" borderId="12" xfId="3" applyFont="1" applyFill="1" applyBorder="1" applyAlignment="1">
      <alignment horizontal="center" vertical="center"/>
    </xf>
    <xf numFmtId="181" fontId="19" fillId="11" borderId="12" xfId="3" applyNumberFormat="1" applyFont="1" applyFill="1" applyBorder="1" applyAlignment="1">
      <alignment vertical="center"/>
    </xf>
    <xf numFmtId="3" fontId="19" fillId="11" borderId="12" xfId="3" applyNumberFormat="1" applyFont="1" applyFill="1" applyBorder="1" applyAlignment="1">
      <alignment vertical="center"/>
    </xf>
    <xf numFmtId="49" fontId="19" fillId="11" borderId="12" xfId="3" applyNumberFormat="1" applyFont="1" applyFill="1" applyBorder="1" applyAlignment="1">
      <alignment vertical="center"/>
    </xf>
    <xf numFmtId="49" fontId="19" fillId="12" borderId="12" xfId="3" applyNumberFormat="1" applyFont="1" applyFill="1" applyBorder="1" applyAlignment="1">
      <alignment vertical="center" shrinkToFit="1"/>
    </xf>
    <xf numFmtId="49" fontId="19" fillId="10" borderId="15" xfId="3" applyNumberFormat="1" applyFont="1" applyFill="1" applyBorder="1" applyAlignment="1">
      <alignment vertical="center" shrinkToFit="1"/>
    </xf>
    <xf numFmtId="49" fontId="19" fillId="10" borderId="12" xfId="3" applyNumberFormat="1" applyFont="1" applyFill="1" applyBorder="1" applyAlignment="1">
      <alignment vertical="center" shrinkToFit="1"/>
    </xf>
    <xf numFmtId="49" fontId="19" fillId="10" borderId="12" xfId="3" applyNumberFormat="1" applyFont="1" applyFill="1" applyBorder="1" applyAlignment="1">
      <alignment horizontal="center" vertical="center"/>
    </xf>
    <xf numFmtId="49" fontId="19" fillId="9" borderId="12" xfId="3" applyNumberFormat="1" applyFont="1" applyFill="1" applyBorder="1" applyAlignment="1">
      <alignment vertical="center" shrinkToFit="1"/>
    </xf>
    <xf numFmtId="180" fontId="19" fillId="0" borderId="12" xfId="3" quotePrefix="1" applyNumberFormat="1" applyFont="1" applyBorder="1" applyAlignment="1">
      <alignment vertical="center" shrinkToFit="1"/>
    </xf>
    <xf numFmtId="180" fontId="19" fillId="0" borderId="12" xfId="3" applyNumberFormat="1" applyFont="1" applyBorder="1" applyAlignment="1">
      <alignment vertical="center" shrinkToFit="1"/>
    </xf>
    <xf numFmtId="182" fontId="19" fillId="0" borderId="12" xfId="3" applyNumberFormat="1" applyFont="1" applyBorder="1" applyAlignment="1">
      <alignment vertical="center"/>
    </xf>
    <xf numFmtId="49" fontId="19" fillId="6" borderId="12" xfId="3" applyNumberFormat="1" applyFont="1" applyFill="1" applyBorder="1" applyAlignment="1">
      <alignment vertical="center"/>
    </xf>
    <xf numFmtId="0" fontId="19" fillId="6" borderId="12" xfId="3" applyFont="1" applyFill="1" applyBorder="1" applyAlignment="1">
      <alignment horizontal="center" vertical="center"/>
    </xf>
    <xf numFmtId="181" fontId="19" fillId="6" borderId="12" xfId="3" applyNumberFormat="1" applyFont="1" applyFill="1" applyBorder="1" applyAlignment="1">
      <alignment vertical="center"/>
    </xf>
    <xf numFmtId="3" fontId="19" fillId="6" borderId="12" xfId="3" applyNumberFormat="1" applyFont="1" applyFill="1" applyBorder="1" applyAlignment="1">
      <alignment vertical="center"/>
    </xf>
    <xf numFmtId="0" fontId="19" fillId="6" borderId="0" xfId="3" applyFont="1" applyFill="1" applyAlignment="1">
      <alignment vertical="center"/>
    </xf>
    <xf numFmtId="0" fontId="19" fillId="0" borderId="12" xfId="3" applyFont="1" applyBorder="1" applyAlignment="1">
      <alignment vertical="center" shrinkToFit="1"/>
    </xf>
    <xf numFmtId="181" fontId="19" fillId="0" borderId="0" xfId="3" applyNumberFormat="1" applyFont="1" applyAlignment="1">
      <alignment vertical="center"/>
    </xf>
    <xf numFmtId="49" fontId="23" fillId="8" borderId="10" xfId="3" applyNumberFormat="1" applyFont="1" applyFill="1" applyBorder="1" applyAlignment="1">
      <alignment vertical="center"/>
    </xf>
    <xf numFmtId="0" fontId="19" fillId="10" borderId="12" xfId="3" applyFont="1" applyFill="1" applyBorder="1" applyAlignment="1">
      <alignment vertical="center"/>
    </xf>
    <xf numFmtId="180" fontId="19" fillId="10" borderId="12" xfId="3" quotePrefix="1" applyNumberFormat="1" applyFont="1" applyFill="1" applyBorder="1" applyAlignment="1">
      <alignment vertical="center" shrinkToFit="1"/>
    </xf>
    <xf numFmtId="180" fontId="19" fillId="10" borderId="12" xfId="3" applyNumberFormat="1" applyFont="1" applyFill="1" applyBorder="1" applyAlignment="1">
      <alignment vertical="center" shrinkToFit="1"/>
    </xf>
    <xf numFmtId="49" fontId="19" fillId="8" borderId="12" xfId="3" applyNumberFormat="1" applyFont="1" applyFill="1" applyBorder="1" applyAlignment="1">
      <alignment vertical="center" shrinkToFit="1"/>
    </xf>
    <xf numFmtId="49" fontId="19" fillId="8" borderId="12" xfId="3" applyNumberFormat="1" applyFont="1" applyFill="1" applyBorder="1" applyAlignment="1">
      <alignment horizontal="center" vertical="center"/>
    </xf>
    <xf numFmtId="0" fontId="17" fillId="0" borderId="0" xfId="4" applyFont="1" applyAlignment="1">
      <alignment vertical="center"/>
    </xf>
    <xf numFmtId="0" fontId="16" fillId="0" borderId="0" xfId="4"/>
    <xf numFmtId="0" fontId="19" fillId="0" borderId="0" xfId="4" applyFont="1" applyAlignment="1">
      <alignment vertical="center"/>
    </xf>
    <xf numFmtId="0" fontId="20" fillId="0" borderId="0" xfId="4" applyFont="1" applyAlignment="1">
      <alignment vertical="center"/>
    </xf>
    <xf numFmtId="0" fontId="19" fillId="0" borderId="0" xfId="4" applyFont="1" applyAlignment="1">
      <alignment horizontal="center" vertical="center"/>
    </xf>
    <xf numFmtId="0" fontId="19" fillId="0" borderId="8" xfId="4" applyFont="1" applyBorder="1" applyAlignment="1">
      <alignment vertical="center"/>
    </xf>
    <xf numFmtId="0" fontId="19" fillId="0" borderId="8" xfId="4" applyFont="1" applyBorder="1" applyAlignment="1">
      <alignment horizontal="center" vertical="center"/>
    </xf>
    <xf numFmtId="0" fontId="20" fillId="0" borderId="0" xfId="4" applyFont="1" applyAlignment="1">
      <alignment horizontal="right" vertical="center"/>
    </xf>
    <xf numFmtId="0" fontId="19" fillId="4" borderId="0" xfId="4" applyFont="1" applyFill="1" applyAlignment="1">
      <alignment horizontal="center" vertical="center"/>
    </xf>
    <xf numFmtId="0" fontId="21" fillId="5" borderId="12" xfId="4" applyFont="1" applyFill="1" applyBorder="1" applyAlignment="1">
      <alignment horizontal="center" vertical="center"/>
    </xf>
    <xf numFmtId="49" fontId="19" fillId="0" borderId="10" xfId="4" applyNumberFormat="1" applyFont="1" applyBorder="1" applyAlignment="1">
      <alignment vertical="center"/>
    </xf>
    <xf numFmtId="0" fontId="19" fillId="0" borderId="14" xfId="4" applyFont="1" applyBorder="1" applyAlignment="1">
      <alignment vertical="center"/>
    </xf>
    <xf numFmtId="0" fontId="19" fillId="0" borderId="14" xfId="4" applyFont="1" applyBorder="1" applyAlignment="1">
      <alignment horizontal="center" vertical="center"/>
    </xf>
    <xf numFmtId="0" fontId="19" fillId="0" borderId="11" xfId="4" applyFont="1" applyBorder="1" applyAlignment="1">
      <alignment vertical="center"/>
    </xf>
    <xf numFmtId="49" fontId="19" fillId="0" borderId="12" xfId="4" applyNumberFormat="1" applyFont="1" applyBorder="1" applyAlignment="1">
      <alignment vertical="center"/>
    </xf>
    <xf numFmtId="0" fontId="19" fillId="0" borderId="12" xfId="4" applyFont="1" applyBorder="1" applyAlignment="1">
      <alignment horizontal="center" vertical="center"/>
    </xf>
    <xf numFmtId="0" fontId="19" fillId="0" borderId="12" xfId="4" applyFont="1" applyBorder="1" applyAlignment="1">
      <alignment vertical="center"/>
    </xf>
    <xf numFmtId="0" fontId="19" fillId="12" borderId="0" xfId="4" applyFont="1" applyFill="1" applyAlignment="1">
      <alignment vertical="center"/>
    </xf>
    <xf numFmtId="49" fontId="19" fillId="12" borderId="10" xfId="4" applyNumberFormat="1" applyFont="1" applyFill="1" applyBorder="1" applyAlignment="1">
      <alignment vertical="center"/>
    </xf>
    <xf numFmtId="0" fontId="19" fillId="12" borderId="14" xfId="4" applyFont="1" applyFill="1" applyBorder="1" applyAlignment="1">
      <alignment vertical="center"/>
    </xf>
    <xf numFmtId="0" fontId="19" fillId="12" borderId="14" xfId="4" applyFont="1" applyFill="1" applyBorder="1" applyAlignment="1">
      <alignment horizontal="center" vertical="center"/>
    </xf>
    <xf numFmtId="0" fontId="19" fillId="12" borderId="11" xfId="4" applyFont="1" applyFill="1" applyBorder="1" applyAlignment="1">
      <alignment vertical="center"/>
    </xf>
    <xf numFmtId="49" fontId="19" fillId="12" borderId="12" xfId="4" applyNumberFormat="1" applyFont="1" applyFill="1" applyBorder="1" applyAlignment="1">
      <alignment vertical="center"/>
    </xf>
    <xf numFmtId="0" fontId="19" fillId="12" borderId="12" xfId="4" applyFont="1" applyFill="1" applyBorder="1" applyAlignment="1">
      <alignment horizontal="center" vertical="center"/>
    </xf>
    <xf numFmtId="0" fontId="19" fillId="12" borderId="12" xfId="4" applyFont="1" applyFill="1" applyBorder="1" applyAlignment="1">
      <alignment vertical="center"/>
    </xf>
    <xf numFmtId="2" fontId="19" fillId="12" borderId="12" xfId="4" applyNumberFormat="1" applyFont="1" applyFill="1" applyBorder="1" applyAlignment="1">
      <alignment vertical="center"/>
    </xf>
    <xf numFmtId="49" fontId="19" fillId="0" borderId="12" xfId="4" applyNumberFormat="1" applyFont="1" applyBorder="1" applyAlignment="1">
      <alignment vertical="center" shrinkToFit="1"/>
    </xf>
    <xf numFmtId="2" fontId="19" fillId="0" borderId="12" xfId="4" applyNumberFormat="1" applyFont="1" applyBorder="1" applyAlignment="1">
      <alignment vertical="center"/>
    </xf>
    <xf numFmtId="2" fontId="19" fillId="0" borderId="0" xfId="4" applyNumberFormat="1" applyFont="1" applyAlignment="1">
      <alignment vertical="center"/>
    </xf>
    <xf numFmtId="49" fontId="19" fillId="0" borderId="12" xfId="4" applyNumberFormat="1" applyFont="1" applyBorder="1" applyAlignment="1">
      <alignment shrinkToFit="1"/>
    </xf>
    <xf numFmtId="49" fontId="19" fillId="0" borderId="12" xfId="4" applyNumberFormat="1" applyFont="1" applyBorder="1" applyAlignment="1">
      <alignment horizontal="center"/>
    </xf>
    <xf numFmtId="0" fontId="19" fillId="7" borderId="0" xfId="4" applyFont="1" applyFill="1" applyAlignment="1">
      <alignment vertical="center"/>
    </xf>
    <xf numFmtId="49" fontId="19" fillId="7" borderId="10" xfId="4" applyNumberFormat="1" applyFont="1" applyFill="1" applyBorder="1" applyAlignment="1">
      <alignment vertical="center"/>
    </xf>
    <xf numFmtId="0" fontId="19" fillId="7" borderId="14" xfId="4" applyFont="1" applyFill="1" applyBorder="1" applyAlignment="1">
      <alignment vertical="center"/>
    </xf>
    <xf numFmtId="0" fontId="19" fillId="7" borderId="14" xfId="4" applyFont="1" applyFill="1" applyBorder="1" applyAlignment="1">
      <alignment horizontal="center" vertical="center"/>
    </xf>
    <xf numFmtId="0" fontId="19" fillId="7" borderId="11" xfId="4" applyFont="1" applyFill="1" applyBorder="1" applyAlignment="1">
      <alignment vertical="center"/>
    </xf>
    <xf numFmtId="49" fontId="19" fillId="7" borderId="15" xfId="4" applyNumberFormat="1" applyFont="1" applyFill="1" applyBorder="1" applyAlignment="1">
      <alignment vertical="center" shrinkToFit="1"/>
    </xf>
    <xf numFmtId="49" fontId="19" fillId="7" borderId="12" xfId="4" applyNumberFormat="1" applyFont="1" applyFill="1" applyBorder="1" applyAlignment="1">
      <alignment vertical="center" shrinkToFit="1"/>
    </xf>
    <xf numFmtId="49" fontId="19" fillId="7" borderId="12" xfId="4" applyNumberFormat="1" applyFont="1" applyFill="1" applyBorder="1" applyAlignment="1">
      <alignment horizontal="center" vertical="center"/>
    </xf>
    <xf numFmtId="0" fontId="19" fillId="7" borderId="12" xfId="4" applyFont="1" applyFill="1" applyBorder="1" applyAlignment="1">
      <alignment vertical="center"/>
    </xf>
    <xf numFmtId="49" fontId="19" fillId="7" borderId="12" xfId="4" applyNumberFormat="1" applyFont="1" applyFill="1" applyBorder="1" applyAlignment="1">
      <alignment vertical="center"/>
    </xf>
    <xf numFmtId="0" fontId="19" fillId="7" borderId="12" xfId="4" applyFont="1" applyFill="1" applyBorder="1" applyAlignment="1">
      <alignment horizontal="center" vertical="center"/>
    </xf>
    <xf numFmtId="49" fontId="23" fillId="12" borderId="10" xfId="4" applyNumberFormat="1" applyFont="1" applyFill="1" applyBorder="1" applyAlignment="1">
      <alignment vertical="center"/>
    </xf>
    <xf numFmtId="0" fontId="19" fillId="8" borderId="0" xfId="4" applyFont="1" applyFill="1" applyAlignment="1">
      <alignment vertical="center"/>
    </xf>
    <xf numFmtId="49" fontId="19" fillId="8" borderId="10" xfId="4" applyNumberFormat="1" applyFont="1" applyFill="1" applyBorder="1" applyAlignment="1">
      <alignment vertical="center"/>
    </xf>
    <xf numFmtId="0" fontId="19" fillId="8" borderId="14" xfId="4" applyFont="1" applyFill="1" applyBorder="1" applyAlignment="1">
      <alignment vertical="center"/>
    </xf>
    <xf numFmtId="0" fontId="19" fillId="8" borderId="14" xfId="4" applyFont="1" applyFill="1" applyBorder="1" applyAlignment="1">
      <alignment horizontal="center" vertical="center"/>
    </xf>
    <xf numFmtId="0" fontId="19" fillId="8" borderId="11" xfId="4" applyFont="1" applyFill="1" applyBorder="1" applyAlignment="1">
      <alignment vertical="center"/>
    </xf>
    <xf numFmtId="49" fontId="19" fillId="8" borderId="12" xfId="4" applyNumberFormat="1" applyFont="1" applyFill="1" applyBorder="1" applyAlignment="1">
      <alignment vertical="center"/>
    </xf>
    <xf numFmtId="0" fontId="19" fillId="8" borderId="12" xfId="4" applyFont="1" applyFill="1" applyBorder="1" applyAlignment="1">
      <alignment horizontal="center" vertical="center"/>
    </xf>
    <xf numFmtId="0" fontId="19" fillId="8" borderId="12" xfId="4" applyFont="1" applyFill="1" applyBorder="1" applyAlignment="1">
      <alignment vertical="center"/>
    </xf>
    <xf numFmtId="0" fontId="19" fillId="9" borderId="0" xfId="4" applyFont="1" applyFill="1" applyAlignment="1">
      <alignment vertical="center"/>
    </xf>
    <xf numFmtId="49" fontId="19" fillId="9" borderId="10" xfId="4" applyNumberFormat="1" applyFont="1" applyFill="1" applyBorder="1" applyAlignment="1">
      <alignment vertical="center"/>
    </xf>
    <xf numFmtId="0" fontId="19" fillId="9" borderId="14" xfId="4" applyFont="1" applyFill="1" applyBorder="1" applyAlignment="1">
      <alignment vertical="center"/>
    </xf>
    <xf numFmtId="0" fontId="19" fillId="9" borderId="14" xfId="4" applyFont="1" applyFill="1" applyBorder="1" applyAlignment="1">
      <alignment horizontal="center" vertical="center"/>
    </xf>
    <xf numFmtId="0" fontId="19" fillId="9" borderId="11" xfId="4" applyFont="1" applyFill="1" applyBorder="1" applyAlignment="1">
      <alignment vertical="center"/>
    </xf>
    <xf numFmtId="49" fontId="19" fillId="9" borderId="12" xfId="4" applyNumberFormat="1" applyFont="1" applyFill="1" applyBorder="1" applyAlignment="1">
      <alignment vertical="center"/>
    </xf>
    <xf numFmtId="0" fontId="19" fillId="9" borderId="12" xfId="4" applyFont="1" applyFill="1" applyBorder="1" applyAlignment="1">
      <alignment horizontal="center" vertical="center"/>
    </xf>
    <xf numFmtId="0" fontId="19" fillId="9" borderId="12" xfId="4" applyFont="1" applyFill="1" applyBorder="1" applyAlignment="1">
      <alignment vertical="center"/>
    </xf>
    <xf numFmtId="0" fontId="19" fillId="10" borderId="0" xfId="4" applyFont="1" applyFill="1" applyAlignment="1">
      <alignment vertical="center"/>
    </xf>
    <xf numFmtId="49" fontId="19" fillId="10" borderId="10" xfId="4" applyNumberFormat="1" applyFont="1" applyFill="1" applyBorder="1" applyAlignment="1">
      <alignment vertical="center"/>
    </xf>
    <xf numFmtId="0" fontId="19" fillId="10" borderId="14" xfId="4" applyFont="1" applyFill="1" applyBorder="1" applyAlignment="1">
      <alignment vertical="center"/>
    </xf>
    <xf numFmtId="0" fontId="19" fillId="10" borderId="14" xfId="4" applyFont="1" applyFill="1" applyBorder="1" applyAlignment="1">
      <alignment horizontal="center" vertical="center"/>
    </xf>
    <xf numFmtId="0" fontId="19" fillId="10" borderId="11" xfId="4" applyFont="1" applyFill="1" applyBorder="1" applyAlignment="1">
      <alignment vertical="center"/>
    </xf>
    <xf numFmtId="49" fontId="19" fillId="10" borderId="12" xfId="4" applyNumberFormat="1" applyFont="1" applyFill="1" applyBorder="1" applyAlignment="1">
      <alignment vertical="center"/>
    </xf>
    <xf numFmtId="0" fontId="19" fillId="10" borderId="12" xfId="4" applyFont="1" applyFill="1" applyBorder="1" applyAlignment="1">
      <alignment horizontal="center" vertical="center"/>
    </xf>
    <xf numFmtId="0" fontId="19" fillId="10" borderId="12" xfId="4" applyFont="1" applyFill="1" applyBorder="1" applyAlignment="1">
      <alignment vertical="center"/>
    </xf>
    <xf numFmtId="49" fontId="19" fillId="11" borderId="10" xfId="4" applyNumberFormat="1" applyFont="1" applyFill="1" applyBorder="1" applyAlignment="1">
      <alignment vertical="center"/>
    </xf>
    <xf numFmtId="0" fontId="19" fillId="11" borderId="14" xfId="4" applyFont="1" applyFill="1" applyBorder="1" applyAlignment="1">
      <alignment vertical="center"/>
    </xf>
    <xf numFmtId="0" fontId="19" fillId="11" borderId="14" xfId="4" applyFont="1" applyFill="1" applyBorder="1" applyAlignment="1">
      <alignment horizontal="center" vertical="center"/>
    </xf>
    <xf numFmtId="0" fontId="19" fillId="11" borderId="11" xfId="4" applyFont="1" applyFill="1" applyBorder="1" applyAlignment="1">
      <alignment vertical="center"/>
    </xf>
    <xf numFmtId="49" fontId="19" fillId="11" borderId="12" xfId="4" applyNumberFormat="1" applyFont="1" applyFill="1" applyBorder="1" applyAlignment="1">
      <alignment vertical="center"/>
    </xf>
    <xf numFmtId="0" fontId="19" fillId="11" borderId="12" xfId="4" applyFont="1" applyFill="1" applyBorder="1" applyAlignment="1">
      <alignment horizontal="center" vertical="center"/>
    </xf>
    <xf numFmtId="0" fontId="19" fillId="11" borderId="12" xfId="4" applyFont="1" applyFill="1" applyBorder="1" applyAlignment="1">
      <alignment vertical="center"/>
    </xf>
    <xf numFmtId="49" fontId="19" fillId="10" borderId="15" xfId="4" applyNumberFormat="1" applyFont="1" applyFill="1" applyBorder="1" applyAlignment="1">
      <alignment vertical="center" shrinkToFit="1"/>
    </xf>
    <xf numFmtId="49" fontId="19" fillId="10" borderId="12" xfId="4" applyNumberFormat="1" applyFont="1" applyFill="1" applyBorder="1" applyAlignment="1">
      <alignment vertical="center" shrinkToFit="1"/>
    </xf>
    <xf numFmtId="49" fontId="19" fillId="10" borderId="12" xfId="4" applyNumberFormat="1" applyFont="1" applyFill="1" applyBorder="1" applyAlignment="1">
      <alignment horizontal="center" vertical="center"/>
    </xf>
    <xf numFmtId="181" fontId="19" fillId="10" borderId="12" xfId="4" applyNumberFormat="1" applyFont="1" applyFill="1" applyBorder="1" applyAlignment="1">
      <alignment vertical="center"/>
    </xf>
    <xf numFmtId="179" fontId="19" fillId="0" borderId="12" xfId="4" applyNumberFormat="1" applyFont="1" applyBorder="1" applyAlignment="1">
      <alignment vertical="center"/>
    </xf>
    <xf numFmtId="179" fontId="19" fillId="9" borderId="12" xfId="4" applyNumberFormat="1" applyFont="1" applyFill="1" applyBorder="1" applyAlignment="1">
      <alignment vertical="center"/>
    </xf>
    <xf numFmtId="49" fontId="19" fillId="0" borderId="12" xfId="4" applyNumberFormat="1" applyFont="1" applyBorder="1" applyAlignment="1">
      <alignment horizontal="center" vertical="center"/>
    </xf>
    <xf numFmtId="0" fontId="23" fillId="0" borderId="0" xfId="4" applyFont="1" applyAlignment="1">
      <alignment vertical="center"/>
    </xf>
    <xf numFmtId="179" fontId="19" fillId="0" borderId="0" xfId="4" applyNumberFormat="1" applyFont="1" applyAlignment="1">
      <alignment vertical="center"/>
    </xf>
    <xf numFmtId="0" fontId="19" fillId="0" borderId="12" xfId="4" applyFont="1" applyBorder="1" applyAlignment="1">
      <alignment vertical="center" shrinkToFit="1"/>
    </xf>
    <xf numFmtId="0" fontId="23" fillId="8" borderId="0" xfId="4" applyFont="1" applyFill="1" applyAlignment="1">
      <alignment vertical="center"/>
    </xf>
    <xf numFmtId="49" fontId="23" fillId="8" borderId="10" xfId="4" applyNumberFormat="1" applyFont="1" applyFill="1" applyBorder="1" applyAlignment="1">
      <alignment vertical="center"/>
    </xf>
    <xf numFmtId="0" fontId="23" fillId="8" borderId="14" xfId="4" applyFont="1" applyFill="1" applyBorder="1" applyAlignment="1">
      <alignment vertical="center"/>
    </xf>
    <xf numFmtId="0" fontId="23" fillId="8" borderId="14" xfId="4" applyFont="1" applyFill="1" applyBorder="1" applyAlignment="1">
      <alignment horizontal="center" vertical="center"/>
    </xf>
    <xf numFmtId="0" fontId="23" fillId="8" borderId="11" xfId="4" applyFont="1" applyFill="1" applyBorder="1" applyAlignment="1">
      <alignment vertical="center"/>
    </xf>
    <xf numFmtId="49" fontId="23" fillId="8" borderId="12" xfId="4" applyNumberFormat="1" applyFont="1" applyFill="1" applyBorder="1" applyAlignment="1">
      <alignment vertical="center"/>
    </xf>
    <xf numFmtId="0" fontId="23" fillId="8" borderId="12" xfId="4" applyFont="1" applyFill="1" applyBorder="1" applyAlignment="1">
      <alignment horizontal="center" vertical="center"/>
    </xf>
    <xf numFmtId="0" fontId="23" fillId="8" borderId="12" xfId="4" applyFont="1" applyFill="1" applyBorder="1" applyAlignment="1">
      <alignment vertical="center"/>
    </xf>
    <xf numFmtId="0" fontId="19" fillId="12" borderId="12" xfId="4" applyFont="1" applyFill="1" applyBorder="1" applyAlignment="1">
      <alignment vertical="center" shrinkToFit="1"/>
    </xf>
    <xf numFmtId="49" fontId="19" fillId="8" borderId="12" xfId="4" applyNumberFormat="1" applyFont="1" applyFill="1" applyBorder="1" applyAlignment="1">
      <alignment vertical="center" shrinkToFit="1"/>
    </xf>
    <xf numFmtId="49" fontId="19" fillId="8" borderId="12" xfId="4" applyNumberFormat="1" applyFont="1" applyFill="1" applyBorder="1" applyAlignment="1">
      <alignment horizontal="center" vertical="center"/>
    </xf>
    <xf numFmtId="49" fontId="19" fillId="12" borderId="12" xfId="4" applyNumberFormat="1" applyFont="1" applyFill="1" applyBorder="1" applyAlignment="1">
      <alignment vertical="center" shrinkToFit="1"/>
    </xf>
    <xf numFmtId="49" fontId="19" fillId="12" borderId="12" xfId="4" applyNumberFormat="1" applyFont="1" applyFill="1" applyBorder="1" applyAlignment="1">
      <alignment horizontal="center" vertical="center"/>
    </xf>
    <xf numFmtId="49" fontId="19" fillId="12" borderId="12" xfId="4" applyNumberFormat="1" applyFont="1" applyFill="1" applyBorder="1" applyAlignment="1">
      <alignment horizontal="left" vertical="center" shrinkToFit="1"/>
    </xf>
    <xf numFmtId="181" fontId="19" fillId="12" borderId="12" xfId="4" applyNumberFormat="1" applyFont="1" applyFill="1" applyBorder="1" applyAlignment="1">
      <alignment vertical="center"/>
    </xf>
    <xf numFmtId="49" fontId="19" fillId="0" borderId="0" xfId="4" applyNumberFormat="1" applyFont="1" applyAlignment="1">
      <alignment vertical="center"/>
    </xf>
    <xf numFmtId="0" fontId="17" fillId="0" borderId="0" xfId="5" applyFont="1" applyAlignment="1">
      <alignment vertical="center"/>
    </xf>
    <xf numFmtId="0" fontId="24" fillId="0" borderId="0" xfId="5" applyFont="1" applyAlignment="1">
      <alignment horizontal="center" vertical="center"/>
    </xf>
    <xf numFmtId="0" fontId="16" fillId="0" borderId="0" xfId="5"/>
    <xf numFmtId="0" fontId="25" fillId="0" borderId="0" xfId="5" applyFont="1" applyAlignment="1">
      <alignment vertical="center"/>
    </xf>
    <xf numFmtId="0" fontId="26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4" fillId="0" borderId="0" xfId="5" applyFont="1" applyAlignment="1">
      <alignment horizontal="center" vertical="center" shrinkToFit="1"/>
    </xf>
    <xf numFmtId="0" fontId="27" fillId="0" borderId="0" xfId="5" applyFont="1" applyAlignment="1">
      <alignment vertical="center"/>
    </xf>
    <xf numFmtId="0" fontId="28" fillId="0" borderId="0" xfId="5" applyFont="1" applyAlignment="1">
      <alignment vertical="center" shrinkToFit="1"/>
    </xf>
    <xf numFmtId="0" fontId="20" fillId="0" borderId="0" xfId="5" applyFont="1" applyAlignment="1">
      <alignment horizontal="right" vertical="center"/>
    </xf>
    <xf numFmtId="0" fontId="31" fillId="4" borderId="12" xfId="5" applyFont="1" applyFill="1" applyBorder="1" applyAlignment="1">
      <alignment vertical="center"/>
    </xf>
    <xf numFmtId="183" fontId="30" fillId="4" borderId="12" xfId="5" applyNumberFormat="1" applyFont="1" applyFill="1" applyBorder="1" applyAlignment="1">
      <alignment vertical="center"/>
    </xf>
    <xf numFmtId="183" fontId="31" fillId="4" borderId="12" xfId="5" applyNumberFormat="1" applyFont="1" applyFill="1" applyBorder="1" applyAlignment="1">
      <alignment vertical="center"/>
    </xf>
    <xf numFmtId="180" fontId="25" fillId="4" borderId="0" xfId="5" applyNumberFormat="1" applyFont="1" applyFill="1" applyAlignment="1">
      <alignment horizontal="center" vertical="center" shrinkToFit="1"/>
    </xf>
    <xf numFmtId="180" fontId="25" fillId="0" borderId="0" xfId="5" applyNumberFormat="1" applyFont="1" applyAlignment="1">
      <alignment vertical="center"/>
    </xf>
    <xf numFmtId="49" fontId="25" fillId="4" borderId="0" xfId="5" applyNumberFormat="1" applyFont="1" applyFill="1" applyAlignment="1">
      <alignment horizontal="center" vertical="center"/>
    </xf>
    <xf numFmtId="180" fontId="25" fillId="0" borderId="0" xfId="5" applyNumberFormat="1" applyFont="1" applyAlignment="1">
      <alignment horizontal="center" vertical="center" shrinkToFit="1"/>
    </xf>
    <xf numFmtId="180" fontId="32" fillId="0" borderId="0" xfId="5" applyNumberFormat="1" applyFont="1" applyAlignment="1">
      <alignment vertical="center"/>
    </xf>
    <xf numFmtId="0" fontId="19" fillId="0" borderId="0" xfId="5" applyFont="1" applyAlignment="1">
      <alignment vertical="center"/>
    </xf>
    <xf numFmtId="180" fontId="23" fillId="11" borderId="12" xfId="5" applyNumberFormat="1" applyFont="1" applyFill="1" applyBorder="1" applyAlignment="1">
      <alignment horizontal="center" vertical="center" shrinkToFit="1"/>
    </xf>
    <xf numFmtId="180" fontId="23" fillId="5" borderId="12" xfId="5" applyNumberFormat="1" applyFont="1" applyFill="1" applyBorder="1" applyAlignment="1">
      <alignment horizontal="center" vertical="center" shrinkToFit="1"/>
    </xf>
    <xf numFmtId="49" fontId="25" fillId="0" borderId="0" xfId="5" applyNumberFormat="1" applyFont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26" fillId="0" borderId="0" xfId="5" applyFont="1" applyAlignment="1">
      <alignment vertical="center" shrinkToFit="1"/>
    </xf>
    <xf numFmtId="0" fontId="26" fillId="0" borderId="0" xfId="5" applyFont="1" applyAlignment="1">
      <alignment horizontal="center" vertical="center" shrinkToFit="1"/>
    </xf>
    <xf numFmtId="183" fontId="30" fillId="4" borderId="11" xfId="5" applyNumberFormat="1" applyFont="1" applyFill="1" applyBorder="1" applyAlignment="1">
      <alignment vertical="center"/>
    </xf>
    <xf numFmtId="180" fontId="23" fillId="11" borderId="11" xfId="5" applyNumberFormat="1" applyFont="1" applyFill="1" applyBorder="1" applyAlignment="1">
      <alignment horizontal="center" vertical="center" shrinkToFit="1"/>
    </xf>
    <xf numFmtId="180" fontId="23" fillId="5" borderId="11" xfId="5" applyNumberFormat="1" applyFont="1" applyFill="1" applyBorder="1" applyAlignment="1">
      <alignment horizontal="center" vertical="center" shrinkToFit="1"/>
    </xf>
    <xf numFmtId="0" fontId="28" fillId="0" borderId="0" xfId="5" applyFont="1" applyAlignment="1">
      <alignment vertical="center"/>
    </xf>
    <xf numFmtId="0" fontId="29" fillId="5" borderId="2" xfId="5" quotePrefix="1" applyFont="1" applyFill="1" applyBorder="1" applyAlignment="1">
      <alignment horizontal="center" vertical="center" shrinkToFit="1"/>
    </xf>
    <xf numFmtId="0" fontId="30" fillId="4" borderId="2" xfId="5" applyFont="1" applyFill="1" applyBorder="1" applyAlignment="1">
      <alignment vertical="center"/>
    </xf>
    <xf numFmtId="183" fontId="30" fillId="4" borderId="2" xfId="5" applyNumberFormat="1" applyFont="1" applyFill="1" applyBorder="1" applyAlignment="1">
      <alignment vertical="center"/>
    </xf>
    <xf numFmtId="180" fontId="19" fillId="0" borderId="2" xfId="5" quotePrefix="1" applyNumberFormat="1" applyFont="1" applyBorder="1" applyAlignment="1">
      <alignment vertical="center" shrinkToFit="1"/>
    </xf>
    <xf numFmtId="0" fontId="19" fillId="0" borderId="2" xfId="5" quotePrefix="1" applyFont="1" applyBorder="1" applyAlignment="1">
      <alignment horizontal="center" vertical="center" wrapText="1"/>
    </xf>
    <xf numFmtId="180" fontId="19" fillId="0" borderId="2" xfId="5" applyNumberFormat="1" applyFont="1" applyBorder="1" applyAlignment="1">
      <alignment vertical="center" shrinkToFit="1"/>
    </xf>
    <xf numFmtId="0" fontId="19" fillId="0" borderId="2" xfId="5" applyFont="1" applyBorder="1" applyAlignment="1">
      <alignment horizontal="center" vertical="center" shrinkToFit="1"/>
    </xf>
    <xf numFmtId="180" fontId="19" fillId="0" borderId="2" xfId="5" applyNumberFormat="1" applyFont="1" applyBorder="1" applyAlignment="1">
      <alignment horizontal="center" vertical="center" shrinkToFit="1"/>
    </xf>
    <xf numFmtId="3" fontId="19" fillId="0" borderId="2" xfId="5" applyNumberFormat="1" applyFont="1" applyBorder="1" applyAlignment="1">
      <alignment vertical="center" shrinkToFit="1"/>
    </xf>
    <xf numFmtId="180" fontId="26" fillId="0" borderId="2" xfId="5" applyNumberFormat="1" applyFont="1" applyBorder="1" applyAlignment="1">
      <alignment vertical="center" shrinkToFit="1"/>
    </xf>
    <xf numFmtId="180" fontId="25" fillId="4" borderId="2" xfId="5" applyNumberFormat="1" applyFont="1" applyFill="1" applyBorder="1" applyAlignment="1">
      <alignment horizontal="center" vertical="center" shrinkToFit="1"/>
    </xf>
    <xf numFmtId="49" fontId="25" fillId="4" borderId="2" xfId="5" applyNumberFormat="1" applyFont="1" applyFill="1" applyBorder="1" applyAlignment="1">
      <alignment horizontal="center" vertical="center"/>
    </xf>
    <xf numFmtId="0" fontId="19" fillId="0" borderId="2" xfId="5" applyFont="1" applyBorder="1" applyAlignment="1">
      <alignment vertical="center" shrinkToFit="1"/>
    </xf>
    <xf numFmtId="0" fontId="19" fillId="0" borderId="2" xfId="5" applyFont="1" applyBorder="1" applyAlignment="1">
      <alignment horizontal="center" vertical="center"/>
    </xf>
    <xf numFmtId="184" fontId="19" fillId="0" borderId="2" xfId="5" quotePrefix="1" applyNumberFormat="1" applyFont="1" applyBorder="1" applyAlignment="1">
      <alignment horizontal="center" vertical="center" wrapText="1"/>
    </xf>
    <xf numFmtId="180" fontId="25" fillId="0" borderId="2" xfId="5" applyNumberFormat="1" applyFont="1" applyBorder="1" applyAlignment="1">
      <alignment horizontal="center" vertical="center" shrinkToFit="1"/>
    </xf>
    <xf numFmtId="180" fontId="19" fillId="0" borderId="2" xfId="5" quotePrefix="1" applyNumberFormat="1" applyFont="1" applyBorder="1" applyAlignment="1">
      <alignment horizontal="right" vertical="center" shrinkToFit="1"/>
    </xf>
    <xf numFmtId="0" fontId="26" fillId="0" borderId="2" xfId="5" applyFont="1" applyBorder="1" applyAlignment="1">
      <alignment horizontal="center" vertical="center"/>
    </xf>
    <xf numFmtId="0" fontId="26" fillId="0" borderId="2" xfId="5" applyFont="1" applyBorder="1" applyAlignment="1">
      <alignment horizontal="center" vertical="center" shrinkToFit="1"/>
    </xf>
    <xf numFmtId="0" fontId="26" fillId="0" borderId="2" xfId="5" applyFont="1" applyBorder="1" applyAlignment="1">
      <alignment vertical="center" shrinkToFit="1"/>
    </xf>
    <xf numFmtId="185" fontId="19" fillId="0" borderId="2" xfId="5" applyNumberFormat="1" applyFont="1" applyBorder="1" applyAlignment="1">
      <alignment vertical="center" shrinkToFit="1"/>
    </xf>
    <xf numFmtId="185" fontId="19" fillId="0" borderId="2" xfId="5" applyNumberFormat="1" applyFont="1" applyBorder="1" applyAlignment="1">
      <alignment horizontal="center" vertical="center" shrinkToFit="1"/>
    </xf>
    <xf numFmtId="0" fontId="19" fillId="0" borderId="2" xfId="5" quotePrefix="1" applyFont="1" applyBorder="1" applyAlignment="1">
      <alignment horizontal="center" vertical="center" shrinkToFit="1"/>
    </xf>
    <xf numFmtId="180" fontId="21" fillId="0" borderId="2" xfId="5" quotePrefix="1" applyNumberFormat="1" applyFont="1" applyBorder="1" applyAlignment="1">
      <alignment vertical="center" shrinkToFit="1"/>
    </xf>
    <xf numFmtId="49" fontId="19" fillId="0" borderId="2" xfId="5" applyNumberFormat="1" applyFont="1" applyBorder="1" applyAlignment="1">
      <alignment vertical="center" shrinkToFit="1"/>
    </xf>
    <xf numFmtId="180" fontId="19" fillId="0" borderId="2" xfId="5" applyNumberFormat="1" applyFont="1" applyBorder="1" applyAlignment="1">
      <alignment horizontal="right" vertical="center" shrinkToFit="1"/>
    </xf>
    <xf numFmtId="49" fontId="19" fillId="0" borderId="2" xfId="5" applyNumberFormat="1" applyFont="1" applyBorder="1" applyAlignment="1">
      <alignment horizontal="center" vertical="center"/>
    </xf>
    <xf numFmtId="49" fontId="25" fillId="0" borderId="2" xfId="5" applyNumberFormat="1" applyFont="1" applyBorder="1" applyAlignment="1">
      <alignment horizontal="center" vertical="center"/>
    </xf>
    <xf numFmtId="49" fontId="19" fillId="0" borderId="2" xfId="5" applyNumberFormat="1" applyFont="1" applyBorder="1" applyAlignment="1">
      <alignment horizontal="center" vertical="center" shrinkToFit="1"/>
    </xf>
    <xf numFmtId="0" fontId="25" fillId="0" borderId="2" xfId="5" applyFont="1" applyBorder="1" applyAlignment="1">
      <alignment vertical="center"/>
    </xf>
    <xf numFmtId="0" fontId="35" fillId="0" borderId="0" xfId="7" applyFont="1">
      <alignment vertical="center"/>
    </xf>
    <xf numFmtId="0" fontId="34" fillId="0" borderId="0" xfId="7" applyFont="1" applyAlignment="1">
      <alignment horizontal="center" vertical="center"/>
    </xf>
    <xf numFmtId="0" fontId="36" fillId="0" borderId="0" xfId="7" applyFont="1">
      <alignment vertical="center"/>
    </xf>
    <xf numFmtId="0" fontId="2" fillId="0" borderId="0" xfId="7">
      <alignment vertical="center"/>
    </xf>
    <xf numFmtId="0" fontId="37" fillId="0" borderId="0" xfId="7" applyFont="1">
      <alignment vertical="center"/>
    </xf>
    <xf numFmtId="0" fontId="37" fillId="0" borderId="0" xfId="7" applyFont="1" applyAlignment="1">
      <alignment horizontal="center" vertical="center"/>
    </xf>
    <xf numFmtId="0" fontId="6" fillId="0" borderId="0" xfId="9" applyFont="1" applyAlignment="1">
      <alignment horizontal="center"/>
    </xf>
    <xf numFmtId="0" fontId="11" fillId="14" borderId="2" xfId="9" applyFont="1" applyFill="1" applyBorder="1" applyAlignment="1">
      <alignment horizontal="center"/>
    </xf>
    <xf numFmtId="0" fontId="6" fillId="0" borderId="0" xfId="9" applyFont="1" applyAlignment="1"/>
    <xf numFmtId="0" fontId="11" fillId="14" borderId="2" xfId="9" applyFont="1" applyFill="1" applyBorder="1" applyAlignment="1">
      <alignment horizontal="center" vertical="center"/>
    </xf>
    <xf numFmtId="0" fontId="6" fillId="0" borderId="2" xfId="9" applyFont="1" applyBorder="1" applyAlignment="1">
      <alignment horizontal="center"/>
    </xf>
    <xf numFmtId="0" fontId="6" fillId="0" borderId="2" xfId="9" applyFont="1" applyBorder="1" applyAlignment="1"/>
    <xf numFmtId="41" fontId="6" fillId="0" borderId="0" xfId="10" applyFont="1" applyAlignment="1" applyProtection="1"/>
    <xf numFmtId="41" fontId="6" fillId="15" borderId="0" xfId="10" applyFont="1" applyFill="1" applyAlignment="1" applyProtection="1"/>
    <xf numFmtId="49" fontId="13" fillId="16" borderId="24" xfId="9" applyNumberFormat="1" applyFont="1" applyFill="1" applyBorder="1" applyAlignment="1">
      <alignment horizontal="center" vertical="center"/>
    </xf>
    <xf numFmtId="49" fontId="13" fillId="16" borderId="24" xfId="9" applyNumberFormat="1" applyFont="1" applyFill="1" applyBorder="1" applyAlignment="1">
      <alignment horizontal="center" vertical="center" shrinkToFit="1"/>
    </xf>
    <xf numFmtId="0" fontId="11" fillId="0" borderId="2" xfId="9" applyFont="1" applyBorder="1" applyAlignment="1"/>
    <xf numFmtId="177" fontId="6" fillId="17" borderId="2" xfId="9" applyNumberFormat="1" applyFont="1" applyFill="1" applyBorder="1" applyAlignment="1"/>
    <xf numFmtId="0" fontId="11" fillId="0" borderId="0" xfId="9" applyFont="1" applyAlignment="1">
      <alignment horizontal="center" vertical="center"/>
    </xf>
    <xf numFmtId="0" fontId="11" fillId="0" borderId="0" xfId="9" applyFont="1" applyAlignment="1">
      <alignment horizontal="center"/>
    </xf>
    <xf numFmtId="41" fontId="6" fillId="0" borderId="0" xfId="10" applyFont="1" applyFill="1" applyBorder="1" applyAlignment="1" applyProtection="1"/>
    <xf numFmtId="187" fontId="6" fillId="0" borderId="0" xfId="10" applyNumberFormat="1" applyFont="1" applyAlignment="1" applyProtection="1"/>
    <xf numFmtId="177" fontId="6" fillId="0" borderId="0" xfId="9" applyNumberFormat="1" applyFont="1" applyAlignment="1"/>
    <xf numFmtId="0" fontId="46" fillId="0" borderId="0" xfId="7" applyFont="1">
      <alignment vertical="center"/>
    </xf>
    <xf numFmtId="0" fontId="6" fillId="0" borderId="0" xfId="0" applyFont="1"/>
    <xf numFmtId="0" fontId="6" fillId="3" borderId="0" xfId="0" applyFont="1" applyFill="1"/>
    <xf numFmtId="0" fontId="48" fillId="0" borderId="0" xfId="0" applyFont="1"/>
    <xf numFmtId="0" fontId="6" fillId="2" borderId="0" xfId="0" applyFont="1" applyFill="1"/>
    <xf numFmtId="0" fontId="49" fillId="0" borderId="0" xfId="0" applyFont="1"/>
    <xf numFmtId="0" fontId="5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0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6" fontId="8" fillId="0" borderId="0" xfId="11" applyNumberFormat="1" applyFont="1" applyFill="1">
      <alignment vertical="center"/>
    </xf>
    <xf numFmtId="0" fontId="10" fillId="0" borderId="0" xfId="0" applyFont="1" applyAlignment="1">
      <alignment vertical="center"/>
    </xf>
    <xf numFmtId="0" fontId="59" fillId="18" borderId="1" xfId="0" applyFont="1" applyFill="1" applyBorder="1" applyAlignment="1">
      <alignment horizontal="center" vertical="center"/>
    </xf>
    <xf numFmtId="190" fontId="11" fillId="0" borderId="20" xfId="0" applyNumberFormat="1" applyFont="1" applyBorder="1" applyAlignment="1">
      <alignment horizontal="center" vertical="center"/>
    </xf>
    <xf numFmtId="187" fontId="11" fillId="0" borderId="20" xfId="0" applyNumberFormat="1" applyFont="1" applyBorder="1" applyAlignment="1">
      <alignment horizontal="center" vertical="center"/>
    </xf>
    <xf numFmtId="6" fontId="8" fillId="0" borderId="20" xfId="11" applyNumberFormat="1" applyFont="1" applyFill="1" applyBorder="1" applyAlignment="1">
      <alignment vertical="center"/>
    </xf>
    <xf numFmtId="190" fontId="11" fillId="0" borderId="1" xfId="0" applyNumberFormat="1" applyFont="1" applyBorder="1" applyAlignment="1">
      <alignment horizontal="center" vertical="center"/>
    </xf>
    <xf numFmtId="187" fontId="11" fillId="0" borderId="1" xfId="0" applyNumberFormat="1" applyFont="1" applyBorder="1" applyAlignment="1">
      <alignment horizontal="center" vertical="center"/>
    </xf>
    <xf numFmtId="6" fontId="8" fillId="0" borderId="1" xfId="11" applyNumberFormat="1" applyFont="1" applyFill="1" applyBorder="1" applyAlignment="1">
      <alignment vertical="center"/>
    </xf>
    <xf numFmtId="190" fontId="11" fillId="0" borderId="17" xfId="0" applyNumberFormat="1" applyFont="1" applyBorder="1" applyAlignment="1">
      <alignment horizontal="center" vertical="center"/>
    </xf>
    <xf numFmtId="6" fontId="8" fillId="0" borderId="17" xfId="11" applyNumberFormat="1" applyFont="1" applyFill="1" applyBorder="1" applyAlignment="1">
      <alignment vertical="center"/>
    </xf>
    <xf numFmtId="187" fontId="11" fillId="0" borderId="17" xfId="0" applyNumberFormat="1" applyFont="1" applyBorder="1" applyAlignment="1">
      <alignment horizontal="center" vertical="center"/>
    </xf>
    <xf numFmtId="0" fontId="56" fillId="19" borderId="0" xfId="0" applyFont="1" applyFill="1" applyAlignment="1">
      <alignment vertical="center"/>
    </xf>
    <xf numFmtId="188" fontId="10" fillId="19" borderId="17" xfId="0" applyNumberFormat="1" applyFont="1" applyFill="1" applyBorder="1" applyAlignment="1">
      <alignment vertical="center"/>
    </xf>
    <xf numFmtId="0" fontId="8" fillId="19" borderId="17" xfId="0" applyFont="1" applyFill="1" applyBorder="1" applyAlignment="1">
      <alignment horizontal="center" vertical="center"/>
    </xf>
    <xf numFmtId="189" fontId="11" fillId="19" borderId="0" xfId="0" applyNumberFormat="1" applyFont="1" applyFill="1" applyAlignment="1">
      <alignment horizontal="center" vertical="center"/>
    </xf>
    <xf numFmtId="176" fontId="8" fillId="19" borderId="0" xfId="11" applyNumberFormat="1" applyFont="1" applyFill="1">
      <alignment vertical="center"/>
    </xf>
    <xf numFmtId="190" fontId="11" fillId="0" borderId="0" xfId="0" applyNumberFormat="1" applyFont="1" applyAlignment="1">
      <alignment horizontal="center" vertical="center"/>
    </xf>
    <xf numFmtId="191" fontId="11" fillId="0" borderId="0" xfId="0" applyNumberFormat="1" applyFont="1" applyAlignment="1">
      <alignment horizontal="center" vertical="center"/>
    </xf>
    <xf numFmtId="0" fontId="10" fillId="19" borderId="0" xfId="0" applyFont="1" applyFill="1" applyAlignment="1">
      <alignment vertical="center"/>
    </xf>
    <xf numFmtId="176" fontId="8" fillId="19" borderId="0" xfId="11" applyNumberFormat="1" applyFont="1" applyFill="1" applyBorder="1" applyAlignment="1">
      <alignment horizontal="center" vertical="center"/>
    </xf>
    <xf numFmtId="190" fontId="11" fillId="19" borderId="0" xfId="0" applyNumberFormat="1" applyFont="1" applyFill="1" applyAlignment="1">
      <alignment horizontal="center" vertical="center"/>
    </xf>
    <xf numFmtId="187" fontId="11" fillId="19" borderId="0" xfId="0" applyNumberFormat="1" applyFont="1" applyFill="1" applyAlignment="1">
      <alignment horizontal="center" vertical="center"/>
    </xf>
    <xf numFmtId="192" fontId="8" fillId="19" borderId="0" xfId="11" applyNumberFormat="1" applyFont="1" applyFill="1" applyBorder="1">
      <alignment vertical="center"/>
    </xf>
    <xf numFmtId="0" fontId="8" fillId="0" borderId="0" xfId="0" applyFont="1" applyAlignment="1">
      <alignment horizontal="center" vertical="center"/>
    </xf>
    <xf numFmtId="191" fontId="11" fillId="0" borderId="20" xfId="0" applyNumberFormat="1" applyFont="1" applyBorder="1" applyAlignment="1">
      <alignment horizontal="center" vertical="center"/>
    </xf>
    <xf numFmtId="191" fontId="11" fillId="0" borderId="1" xfId="0" applyNumberFormat="1" applyFont="1" applyBorder="1" applyAlignment="1">
      <alignment horizontal="center" vertical="center"/>
    </xf>
    <xf numFmtId="192" fontId="8" fillId="0" borderId="1" xfId="11" applyNumberFormat="1" applyFont="1" applyFill="1" applyBorder="1">
      <alignment vertical="center"/>
    </xf>
    <xf numFmtId="193" fontId="11" fillId="0" borderId="1" xfId="0" applyNumberFormat="1" applyFont="1" applyBorder="1" applyAlignment="1">
      <alignment horizontal="center" vertical="center"/>
    </xf>
    <xf numFmtId="192" fontId="8" fillId="0" borderId="1" xfId="11" applyNumberFormat="1" applyFont="1" applyFill="1" applyBorder="1" applyAlignment="1">
      <alignment horizontal="right" vertical="center"/>
    </xf>
    <xf numFmtId="192" fontId="8" fillId="0" borderId="17" xfId="11" applyNumberFormat="1" applyFont="1" applyFill="1" applyBorder="1" applyAlignment="1">
      <alignment horizontal="right" vertical="center"/>
    </xf>
    <xf numFmtId="192" fontId="8" fillId="0" borderId="0" xfId="11" applyNumberFormat="1" applyFont="1" applyFill="1" applyBorder="1" applyAlignment="1">
      <alignment horizontal="center" vertical="center"/>
    </xf>
    <xf numFmtId="0" fontId="8" fillId="0" borderId="0" xfId="11" applyNumberFormat="1" applyFont="1" applyFill="1" applyBorder="1" applyAlignment="1">
      <alignment horizontal="center" vertical="center"/>
    </xf>
    <xf numFmtId="192" fontId="8" fillId="0" borderId="0" xfId="11" applyNumberFormat="1" applyFont="1" applyFill="1" applyBorder="1">
      <alignment vertical="center"/>
    </xf>
    <xf numFmtId="192" fontId="10" fillId="0" borderId="33" xfId="11" applyNumberFormat="1" applyFont="1" applyFill="1" applyBorder="1">
      <alignment vertical="center"/>
    </xf>
    <xf numFmtId="198" fontId="9" fillId="0" borderId="0" xfId="0" applyNumberFormat="1" applyFont="1" applyAlignment="1">
      <alignment vertical="center"/>
    </xf>
    <xf numFmtId="0" fontId="9" fillId="0" borderId="34" xfId="0" applyFont="1" applyBorder="1" applyAlignment="1">
      <alignment vertical="center"/>
    </xf>
    <xf numFmtId="6" fontId="33" fillId="0" borderId="35" xfId="0" applyNumberFormat="1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6" fontId="33" fillId="0" borderId="37" xfId="0" applyNumberFormat="1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6" fontId="33" fillId="0" borderId="39" xfId="0" applyNumberFormat="1" applyFont="1" applyBorder="1" applyAlignment="1">
      <alignment vertical="center"/>
    </xf>
    <xf numFmtId="192" fontId="10" fillId="0" borderId="56" xfId="11" applyNumberFormat="1" applyFont="1" applyFill="1" applyBorder="1">
      <alignment vertical="center"/>
    </xf>
    <xf numFmtId="0" fontId="6" fillId="2" borderId="2" xfId="9" applyFont="1" applyFill="1" applyBorder="1" applyAlignment="1" applyProtection="1">
      <alignment horizontal="center"/>
      <protection locked="0"/>
    </xf>
    <xf numFmtId="178" fontId="6" fillId="2" borderId="2" xfId="10" applyNumberFormat="1" applyFont="1" applyFill="1" applyBorder="1" applyAlignment="1" applyProtection="1">
      <alignment horizontal="center"/>
      <protection locked="0"/>
    </xf>
    <xf numFmtId="41" fontId="6" fillId="2" borderId="0" xfId="10" applyFont="1" applyFill="1" applyAlignment="1" applyProtection="1">
      <protection locked="0"/>
    </xf>
    <xf numFmtId="0" fontId="6" fillId="0" borderId="2" xfId="9" applyFont="1" applyBorder="1" applyAlignment="1" applyProtection="1">
      <alignment horizontal="center"/>
      <protection locked="0"/>
    </xf>
    <xf numFmtId="186" fontId="38" fillId="2" borderId="2" xfId="7" applyNumberFormat="1" applyFont="1" applyFill="1" applyBorder="1" applyAlignment="1" applyProtection="1">
      <alignment horizontal="center" vertical="center"/>
      <protection locked="0"/>
    </xf>
    <xf numFmtId="194" fontId="13" fillId="2" borderId="2" xfId="7" applyNumberFormat="1" applyFont="1" applyFill="1" applyBorder="1" applyAlignment="1" applyProtection="1">
      <alignment horizontal="center" vertical="center"/>
      <protection locked="0"/>
    </xf>
    <xf numFmtId="0" fontId="38" fillId="2" borderId="2" xfId="7" applyFont="1" applyFill="1" applyBorder="1" applyAlignment="1" applyProtection="1">
      <alignment horizontal="right" vertical="center"/>
      <protection locked="0"/>
    </xf>
    <xf numFmtId="196" fontId="38" fillId="2" borderId="2" xfId="7" applyNumberFormat="1" applyFont="1" applyFill="1" applyBorder="1" applyAlignment="1" applyProtection="1">
      <alignment horizontal="center" vertical="center"/>
      <protection locked="0"/>
    </xf>
    <xf numFmtId="197" fontId="38" fillId="2" borderId="2" xfId="7" applyNumberFormat="1" applyFont="1" applyFill="1" applyBorder="1" applyAlignment="1" applyProtection="1">
      <alignment horizontal="right" vertical="center"/>
      <protection locked="0"/>
    </xf>
    <xf numFmtId="195" fontId="38" fillId="2" borderId="2" xfId="7" applyNumberFormat="1" applyFont="1" applyFill="1" applyBorder="1" applyAlignment="1" applyProtection="1">
      <alignment horizontal="right" vertical="center"/>
      <protection locked="0"/>
    </xf>
    <xf numFmtId="0" fontId="38" fillId="2" borderId="2" xfId="7" applyFont="1" applyFill="1" applyBorder="1" applyAlignment="1" applyProtection="1">
      <alignment horizontal="center" vertical="center"/>
      <protection locked="0"/>
    </xf>
    <xf numFmtId="0" fontId="38" fillId="2" borderId="35" xfId="7" applyFont="1" applyFill="1" applyBorder="1" applyAlignment="1" applyProtection="1">
      <alignment horizontal="center" vertical="center"/>
      <protection locked="0"/>
    </xf>
    <xf numFmtId="192" fontId="8" fillId="0" borderId="1" xfId="11" applyNumberFormat="1" applyFont="1" applyFill="1" applyBorder="1" applyAlignment="1">
      <alignment horizontal="center" vertical="center"/>
    </xf>
    <xf numFmtId="190" fontId="11" fillId="2" borderId="17" xfId="0" applyNumberFormat="1" applyFont="1" applyFill="1" applyBorder="1" applyAlignment="1">
      <alignment horizontal="center" vertical="center"/>
    </xf>
    <xf numFmtId="192" fontId="8" fillId="2" borderId="1" xfId="11" applyNumberFormat="1" applyFont="1" applyFill="1" applyBorder="1" applyAlignment="1">
      <alignment horizontal="center" vertical="center"/>
    </xf>
    <xf numFmtId="6" fontId="8" fillId="2" borderId="17" xfId="11" applyNumberFormat="1" applyFont="1" applyFill="1" applyBorder="1" applyAlignment="1">
      <alignment horizontal="right" vertical="center"/>
    </xf>
    <xf numFmtId="190" fontId="11" fillId="2" borderId="1" xfId="0" applyNumberFormat="1" applyFont="1" applyFill="1" applyBorder="1" applyAlignment="1">
      <alignment horizontal="center" vertical="center"/>
    </xf>
    <xf numFmtId="192" fontId="8" fillId="2" borderId="1" xfId="11" applyNumberFormat="1" applyFont="1" applyFill="1" applyBorder="1" applyAlignment="1">
      <alignment horizontal="right" vertical="center"/>
    </xf>
    <xf numFmtId="0" fontId="15" fillId="0" borderId="0" xfId="7" applyFont="1">
      <alignment vertical="center"/>
    </xf>
    <xf numFmtId="0" fontId="38" fillId="0" borderId="43" xfId="7" applyFont="1" applyBorder="1" applyAlignment="1">
      <alignment horizontal="distributed" vertical="center"/>
    </xf>
    <xf numFmtId="0" fontId="15" fillId="0" borderId="45" xfId="7" applyFont="1" applyBorder="1" applyAlignment="1">
      <alignment horizontal="distributed" vertical="center"/>
    </xf>
    <xf numFmtId="0" fontId="38" fillId="0" borderId="1" xfId="7" applyFont="1" applyBorder="1" applyAlignment="1">
      <alignment horizontal="distributed" vertical="center"/>
    </xf>
    <xf numFmtId="0" fontId="15" fillId="0" borderId="6" xfId="7" applyFont="1" applyBorder="1" applyAlignment="1">
      <alignment horizontal="distributed" vertical="center"/>
    </xf>
    <xf numFmtId="0" fontId="38" fillId="0" borderId="51" xfId="7" applyFont="1" applyBorder="1" applyAlignment="1">
      <alignment horizontal="distributed" vertical="center"/>
    </xf>
    <xf numFmtId="0" fontId="15" fillId="0" borderId="50" xfId="7" applyFont="1" applyBorder="1" applyAlignment="1">
      <alignment horizontal="distributed" vertical="center"/>
    </xf>
    <xf numFmtId="0" fontId="38" fillId="0" borderId="0" xfId="7" applyFont="1">
      <alignment vertical="center"/>
    </xf>
    <xf numFmtId="0" fontId="15" fillId="0" borderId="34" xfId="7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/>
    </xf>
    <xf numFmtId="0" fontId="61" fillId="0" borderId="2" xfId="7" applyFont="1" applyBorder="1" applyAlignment="1">
      <alignment horizontal="center" vertical="center"/>
    </xf>
    <xf numFmtId="0" fontId="15" fillId="0" borderId="35" xfId="7" applyFont="1" applyBorder="1" applyAlignment="1">
      <alignment horizontal="center" vertical="center"/>
    </xf>
    <xf numFmtId="0" fontId="15" fillId="0" borderId="34" xfId="7" quotePrefix="1" applyFont="1" applyBorder="1" applyAlignment="1">
      <alignment horizontal="center" vertical="center"/>
    </xf>
    <xf numFmtId="186" fontId="38" fillId="0" borderId="2" xfId="7" applyNumberFormat="1" applyFont="1" applyBorder="1" applyAlignment="1" applyProtection="1">
      <alignment horizontal="center" vertical="center"/>
      <protection locked="0"/>
    </xf>
    <xf numFmtId="194" fontId="13" fillId="0" borderId="2" xfId="7" applyNumberFormat="1" applyFont="1" applyBorder="1" applyAlignment="1" applyProtection="1">
      <alignment horizontal="center" vertical="center"/>
      <protection locked="0"/>
    </xf>
    <xf numFmtId="0" fontId="38" fillId="0" borderId="2" xfId="7" applyFont="1" applyBorder="1" applyAlignment="1" applyProtection="1">
      <alignment horizontal="right" vertical="center"/>
      <protection locked="0"/>
    </xf>
    <xf numFmtId="196" fontId="38" fillId="0" borderId="2" xfId="7" applyNumberFormat="1" applyFont="1" applyBorder="1" applyAlignment="1" applyProtection="1">
      <alignment horizontal="center" vertical="center"/>
      <protection locked="0"/>
    </xf>
    <xf numFmtId="197" fontId="38" fillId="0" borderId="2" xfId="7" applyNumberFormat="1" applyFont="1" applyBorder="1" applyAlignment="1" applyProtection="1">
      <alignment horizontal="right" vertical="center"/>
      <protection locked="0"/>
    </xf>
    <xf numFmtId="195" fontId="38" fillId="0" borderId="2" xfId="7" applyNumberFormat="1" applyFont="1" applyBorder="1" applyAlignment="1" applyProtection="1">
      <alignment horizontal="right" vertical="center"/>
      <protection locked="0"/>
    </xf>
    <xf numFmtId="0" fontId="38" fillId="0" borderId="2" xfId="7" applyFont="1" applyBorder="1" applyAlignment="1" applyProtection="1">
      <alignment horizontal="center" vertical="center"/>
      <protection locked="0"/>
    </xf>
    <xf numFmtId="0" fontId="38" fillId="0" borderId="35" xfId="7" applyFont="1" applyBorder="1" applyAlignment="1" applyProtection="1">
      <alignment horizontal="center" vertical="center"/>
      <protection locked="0"/>
    </xf>
    <xf numFmtId="0" fontId="15" fillId="0" borderId="36" xfId="7" applyFont="1" applyBorder="1" applyAlignment="1">
      <alignment horizontal="center" vertical="center"/>
    </xf>
    <xf numFmtId="186" fontId="38" fillId="0" borderId="53" xfId="7" applyNumberFormat="1" applyFont="1" applyBorder="1" applyAlignment="1" applyProtection="1">
      <alignment horizontal="center" vertical="center"/>
      <protection locked="0"/>
    </xf>
    <xf numFmtId="194" fontId="13" fillId="0" borderId="53" xfId="7" applyNumberFormat="1" applyFont="1" applyBorder="1" applyAlignment="1" applyProtection="1">
      <alignment horizontal="center" vertical="center"/>
      <protection locked="0"/>
    </xf>
    <xf numFmtId="0" fontId="38" fillId="0" borderId="53" xfId="7" applyFont="1" applyBorder="1" applyAlignment="1" applyProtection="1">
      <alignment horizontal="right" vertical="center"/>
      <protection locked="0"/>
    </xf>
    <xf numFmtId="196" fontId="38" fillId="0" borderId="53" xfId="7" applyNumberFormat="1" applyFont="1" applyBorder="1" applyAlignment="1" applyProtection="1">
      <alignment horizontal="center" vertical="center"/>
      <protection locked="0"/>
    </xf>
    <xf numFmtId="197" fontId="38" fillId="0" borderId="53" xfId="7" applyNumberFormat="1" applyFont="1" applyBorder="1" applyAlignment="1" applyProtection="1">
      <alignment horizontal="right" vertical="center"/>
      <protection locked="0"/>
    </xf>
    <xf numFmtId="195" fontId="38" fillId="0" borderId="53" xfId="7" applyNumberFormat="1" applyFont="1" applyBorder="1" applyAlignment="1" applyProtection="1">
      <alignment horizontal="right" vertical="center"/>
      <protection locked="0"/>
    </xf>
    <xf numFmtId="0" fontId="38" fillId="0" borderId="53" xfId="7" applyFont="1" applyBorder="1" applyAlignment="1" applyProtection="1">
      <alignment horizontal="center" vertical="center"/>
      <protection locked="0"/>
    </xf>
    <xf numFmtId="0" fontId="38" fillId="0" borderId="37" xfId="7" applyFont="1" applyBorder="1" applyAlignment="1" applyProtection="1">
      <alignment horizontal="center" vertical="center"/>
      <protection locked="0"/>
    </xf>
    <xf numFmtId="0" fontId="34" fillId="0" borderId="20" xfId="7" applyFont="1" applyBorder="1">
      <alignment vertical="center"/>
    </xf>
    <xf numFmtId="0" fontId="34" fillId="0" borderId="21" xfId="7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77" fontId="6" fillId="2" borderId="2" xfId="9" applyNumberFormat="1" applyFont="1" applyFill="1" applyBorder="1" applyAlignment="1" applyProtection="1">
      <protection locked="0"/>
    </xf>
    <xf numFmtId="0" fontId="6" fillId="20" borderId="2" xfId="9" applyFont="1" applyFill="1" applyBorder="1" applyAlignment="1">
      <alignment horizontal="center" vertical="center"/>
    </xf>
    <xf numFmtId="0" fontId="50" fillId="0" borderId="25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26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8" fillId="0" borderId="6" xfId="7" applyFont="1" applyBorder="1" applyAlignment="1" applyProtection="1">
      <alignment horizontal="right" vertical="center"/>
      <protection locked="0"/>
    </xf>
    <xf numFmtId="0" fontId="38" fillId="0" borderId="1" xfId="7" applyFont="1" applyBorder="1" applyAlignment="1" applyProtection="1">
      <alignment horizontal="right" vertical="center"/>
      <protection locked="0"/>
    </xf>
    <xf numFmtId="0" fontId="38" fillId="0" borderId="7" xfId="7" applyFont="1" applyBorder="1" applyAlignment="1" applyProtection="1">
      <alignment horizontal="right" vertical="center"/>
      <protection locked="0"/>
    </xf>
    <xf numFmtId="0" fontId="15" fillId="2" borderId="48" xfId="7" applyFont="1" applyFill="1" applyBorder="1" applyAlignment="1" applyProtection="1">
      <alignment horizontal="left" vertical="center" indent="3"/>
      <protection locked="0"/>
    </xf>
    <xf numFmtId="0" fontId="15" fillId="2" borderId="1" xfId="7" applyFont="1" applyFill="1" applyBorder="1" applyAlignment="1" applyProtection="1">
      <alignment horizontal="left" vertical="center" indent="3"/>
      <protection locked="0"/>
    </xf>
    <xf numFmtId="0" fontId="15" fillId="2" borderId="49" xfId="7" applyFont="1" applyFill="1" applyBorder="1" applyAlignment="1" applyProtection="1">
      <alignment horizontal="left" vertical="center" indent="3"/>
      <protection locked="0"/>
    </xf>
    <xf numFmtId="0" fontId="38" fillId="0" borderId="6" xfId="7" applyFont="1" applyBorder="1" applyAlignment="1" applyProtection="1">
      <alignment horizontal="center" vertical="center"/>
      <protection locked="0"/>
    </xf>
    <xf numFmtId="0" fontId="38" fillId="0" borderId="7" xfId="7" applyFont="1" applyBorder="1" applyAlignment="1" applyProtection="1">
      <alignment horizontal="center" vertical="center"/>
      <protection locked="0"/>
    </xf>
    <xf numFmtId="0" fontId="54" fillId="0" borderId="0" xfId="7" applyFont="1" applyAlignment="1">
      <alignment horizontal="center" vertical="center"/>
    </xf>
    <xf numFmtId="0" fontId="15" fillId="0" borderId="42" xfId="7" applyFont="1" applyBorder="1" applyAlignment="1">
      <alignment horizontal="distributed" vertical="center"/>
    </xf>
    <xf numFmtId="0" fontId="15" fillId="0" borderId="43" xfId="7" applyFont="1" applyBorder="1" applyAlignment="1">
      <alignment horizontal="distributed" vertical="center"/>
    </xf>
    <xf numFmtId="0" fontId="15" fillId="0" borderId="48" xfId="7" applyFont="1" applyBorder="1" applyAlignment="1">
      <alignment horizontal="distributed" vertical="center"/>
    </xf>
    <xf numFmtId="0" fontId="15" fillId="0" borderId="1" xfId="7" applyFont="1" applyBorder="1" applyAlignment="1">
      <alignment horizontal="distributed" vertical="center"/>
    </xf>
    <xf numFmtId="0" fontId="15" fillId="0" borderId="54" xfId="7" applyFont="1" applyBorder="1" applyAlignment="1">
      <alignment horizontal="distributed" vertical="center"/>
    </xf>
    <xf numFmtId="0" fontId="15" fillId="0" borderId="51" xfId="7" applyFont="1" applyBorder="1" applyAlignment="1">
      <alignment horizontal="distributed" vertical="center"/>
    </xf>
    <xf numFmtId="0" fontId="15" fillId="0" borderId="45" xfId="7" applyFont="1" applyBorder="1" applyAlignment="1">
      <alignment horizontal="center" vertical="center"/>
    </xf>
    <xf numFmtId="0" fontId="15" fillId="0" borderId="44" xfId="7" applyFont="1" applyBorder="1" applyAlignment="1">
      <alignment horizontal="center" vertical="center"/>
    </xf>
    <xf numFmtId="0" fontId="15" fillId="0" borderId="43" xfId="7" applyFont="1" applyBorder="1" applyAlignment="1">
      <alignment horizontal="center" vertical="center"/>
    </xf>
    <xf numFmtId="0" fontId="15" fillId="0" borderId="47" xfId="7" applyFont="1" applyBorder="1" applyAlignment="1">
      <alignment horizontal="center" vertical="center"/>
    </xf>
    <xf numFmtId="198" fontId="38" fillId="2" borderId="43" xfId="7" applyNumberFormat="1" applyFont="1" applyFill="1" applyBorder="1" applyAlignment="1">
      <alignment horizontal="left" vertical="center"/>
    </xf>
    <xf numFmtId="198" fontId="38" fillId="2" borderId="44" xfId="7" applyNumberFormat="1" applyFont="1" applyFill="1" applyBorder="1" applyAlignment="1">
      <alignment horizontal="left" vertical="center"/>
    </xf>
    <xf numFmtId="0" fontId="38" fillId="2" borderId="43" xfId="7" applyFont="1" applyFill="1" applyBorder="1" applyAlignment="1" applyProtection="1">
      <alignment horizontal="left" vertical="center"/>
      <protection locked="0"/>
    </xf>
    <xf numFmtId="0" fontId="38" fillId="2" borderId="47" xfId="7" applyFont="1" applyFill="1" applyBorder="1" applyAlignment="1" applyProtection="1">
      <alignment horizontal="left" vertical="center"/>
      <protection locked="0"/>
    </xf>
    <xf numFmtId="0" fontId="38" fillId="2" borderId="1" xfId="7" applyFont="1" applyFill="1" applyBorder="1" applyAlignment="1" applyProtection="1">
      <alignment horizontal="left" vertical="center"/>
      <protection locked="0"/>
    </xf>
    <xf numFmtId="0" fontId="38" fillId="2" borderId="49" xfId="7" applyFont="1" applyFill="1" applyBorder="1" applyAlignment="1" applyProtection="1">
      <alignment horizontal="left" vertical="center"/>
      <protection locked="0"/>
    </xf>
    <xf numFmtId="0" fontId="38" fillId="2" borderId="51" xfId="7" applyFont="1" applyFill="1" applyBorder="1" applyAlignment="1" applyProtection="1">
      <alignment horizontal="left" vertical="center"/>
      <protection locked="0"/>
    </xf>
    <xf numFmtId="0" fontId="38" fillId="2" borderId="55" xfId="7" applyFont="1" applyFill="1" applyBorder="1" applyAlignment="1" applyProtection="1">
      <alignment horizontal="left" vertical="center"/>
      <protection locked="0"/>
    </xf>
    <xf numFmtId="0" fontId="38" fillId="2" borderId="7" xfId="7" applyFont="1" applyFill="1" applyBorder="1" applyAlignment="1" applyProtection="1">
      <alignment horizontal="left" vertical="center"/>
      <protection locked="0"/>
    </xf>
    <xf numFmtId="0" fontId="38" fillId="2" borderId="51" xfId="7" applyFont="1" applyFill="1" applyBorder="1" applyAlignment="1">
      <alignment horizontal="left" vertical="center"/>
    </xf>
    <xf numFmtId="0" fontId="38" fillId="2" borderId="52" xfId="7" applyFont="1" applyFill="1" applyBorder="1" applyAlignment="1">
      <alignment horizontal="left" vertical="center"/>
    </xf>
    <xf numFmtId="0" fontId="15" fillId="2" borderId="26" xfId="7" applyFont="1" applyFill="1" applyBorder="1" applyProtection="1">
      <alignment vertical="center"/>
      <protection locked="0"/>
    </xf>
    <xf numFmtId="0" fontId="1" fillId="2" borderId="26" xfId="7" applyFont="1" applyFill="1" applyBorder="1">
      <alignment vertical="center"/>
    </xf>
    <xf numFmtId="0" fontId="15" fillId="0" borderId="6" xfId="7" applyFont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7" xfId="7" applyFont="1" applyBorder="1" applyAlignment="1">
      <alignment horizontal="center" vertical="center"/>
    </xf>
    <xf numFmtId="0" fontId="38" fillId="2" borderId="6" xfId="7" applyFont="1" applyFill="1" applyBorder="1" applyAlignment="1" applyProtection="1">
      <alignment horizontal="right" vertical="center"/>
      <protection locked="0"/>
    </xf>
    <xf numFmtId="0" fontId="38" fillId="2" borderId="1" xfId="7" applyFont="1" applyFill="1" applyBorder="1" applyAlignment="1" applyProtection="1">
      <alignment horizontal="right" vertical="center"/>
      <protection locked="0"/>
    </xf>
    <xf numFmtId="0" fontId="38" fillId="2" borderId="7" xfId="7" applyFont="1" applyFill="1" applyBorder="1" applyAlignment="1" applyProtection="1">
      <alignment horizontal="right" vertical="center"/>
      <protection locked="0"/>
    </xf>
    <xf numFmtId="0" fontId="15" fillId="0" borderId="42" xfId="7" applyFont="1" applyBorder="1" applyAlignment="1">
      <alignment horizontal="center" vertical="center"/>
    </xf>
    <xf numFmtId="0" fontId="15" fillId="0" borderId="46" xfId="7" applyFont="1" applyBorder="1" applyAlignment="1">
      <alignment horizontal="center" vertical="center"/>
    </xf>
    <xf numFmtId="0" fontId="61" fillId="0" borderId="6" xfId="7" applyFont="1" applyBorder="1" applyAlignment="1">
      <alignment horizontal="center" vertical="center"/>
    </xf>
    <xf numFmtId="0" fontId="61" fillId="0" borderId="7" xfId="7" applyFont="1" applyBorder="1" applyAlignment="1">
      <alignment horizontal="center" vertical="center"/>
    </xf>
    <xf numFmtId="0" fontId="38" fillId="2" borderId="6" xfId="7" applyFont="1" applyFill="1" applyBorder="1" applyAlignment="1" applyProtection="1">
      <alignment horizontal="center" vertical="center"/>
      <protection locked="0"/>
    </xf>
    <xf numFmtId="0" fontId="38" fillId="2" borderId="7" xfId="7" applyFont="1" applyFill="1" applyBorder="1" applyAlignment="1" applyProtection="1">
      <alignment horizontal="center" vertical="center"/>
      <protection locked="0"/>
    </xf>
    <xf numFmtId="0" fontId="38" fillId="2" borderId="16" xfId="7" applyFont="1" applyFill="1" applyBorder="1" applyAlignment="1" applyProtection="1">
      <alignment horizontal="left" vertical="center" wrapText="1"/>
      <protection locked="0"/>
    </xf>
    <xf numFmtId="0" fontId="38" fillId="2" borderId="17" xfId="7" applyFont="1" applyFill="1" applyBorder="1" applyAlignment="1" applyProtection="1">
      <alignment horizontal="left" vertical="center" wrapText="1"/>
      <protection locked="0"/>
    </xf>
    <xf numFmtId="0" fontId="38" fillId="2" borderId="18" xfId="7" applyFont="1" applyFill="1" applyBorder="1" applyAlignment="1" applyProtection="1">
      <alignment horizontal="left" vertical="center" wrapText="1"/>
      <protection locked="0"/>
    </xf>
    <xf numFmtId="0" fontId="38" fillId="2" borderId="22" xfId="7" applyFont="1" applyFill="1" applyBorder="1" applyAlignment="1" applyProtection="1">
      <alignment horizontal="left" vertical="center" wrapText="1"/>
      <protection locked="0"/>
    </xf>
    <xf numFmtId="0" fontId="38" fillId="2" borderId="0" xfId="7" applyFont="1" applyFill="1" applyAlignment="1" applyProtection="1">
      <alignment horizontal="left" vertical="center" wrapText="1"/>
      <protection locked="0"/>
    </xf>
    <xf numFmtId="0" fontId="38" fillId="2" borderId="23" xfId="7" applyFont="1" applyFill="1" applyBorder="1" applyAlignment="1" applyProtection="1">
      <alignment horizontal="left" vertical="center" wrapText="1"/>
      <protection locked="0"/>
    </xf>
    <xf numFmtId="0" fontId="38" fillId="2" borderId="19" xfId="7" applyFont="1" applyFill="1" applyBorder="1" applyAlignment="1" applyProtection="1">
      <alignment horizontal="left" vertical="center" wrapText="1"/>
      <protection locked="0"/>
    </xf>
    <xf numFmtId="0" fontId="38" fillId="2" borderId="20" xfId="7" applyFont="1" applyFill="1" applyBorder="1" applyAlignment="1" applyProtection="1">
      <alignment horizontal="left" vertical="center" wrapText="1"/>
      <protection locked="0"/>
    </xf>
    <xf numFmtId="0" fontId="38" fillId="2" borderId="21" xfId="7" applyFont="1" applyFill="1" applyBorder="1" applyAlignment="1" applyProtection="1">
      <alignment horizontal="left" vertical="center" wrapText="1"/>
      <protection locked="0"/>
    </xf>
    <xf numFmtId="0" fontId="38" fillId="0" borderId="50" xfId="7" applyFont="1" applyBorder="1" applyAlignment="1" applyProtection="1">
      <alignment horizontal="right" vertical="center"/>
      <protection locked="0"/>
    </xf>
    <xf numFmtId="0" fontId="38" fillId="0" borderId="51" xfId="7" applyFont="1" applyBorder="1" applyAlignment="1" applyProtection="1">
      <alignment horizontal="right" vertical="center"/>
      <protection locked="0"/>
    </xf>
    <xf numFmtId="0" fontId="38" fillId="0" borderId="52" xfId="7" applyFont="1" applyBorder="1" applyAlignment="1" applyProtection="1">
      <alignment horizontal="right" vertical="center"/>
      <protection locked="0"/>
    </xf>
    <xf numFmtId="0" fontId="38" fillId="0" borderId="50" xfId="7" applyFont="1" applyBorder="1" applyAlignment="1" applyProtection="1">
      <alignment horizontal="center" vertical="center"/>
      <protection locked="0"/>
    </xf>
    <xf numFmtId="0" fontId="38" fillId="0" borderId="52" xfId="7" applyFont="1" applyBorder="1" applyAlignment="1" applyProtection="1">
      <alignment horizontal="center" vertical="center"/>
      <protection locked="0"/>
    </xf>
    <xf numFmtId="0" fontId="34" fillId="0" borderId="19" xfId="7" applyFont="1" applyBorder="1" applyAlignment="1">
      <alignment horizontal="left" vertical="center"/>
    </xf>
    <xf numFmtId="0" fontId="34" fillId="0" borderId="20" xfId="7" applyFont="1" applyBorder="1" applyAlignment="1">
      <alignment horizontal="left" vertical="center"/>
    </xf>
    <xf numFmtId="0" fontId="39" fillId="2" borderId="0" xfId="8" applyFont="1" applyFill="1" applyAlignment="1" applyProtection="1">
      <alignment horizontal="center" vertical="center"/>
      <protection locked="0"/>
    </xf>
    <xf numFmtId="0" fontId="39" fillId="2" borderId="20" xfId="8" applyFont="1" applyFill="1" applyBorder="1" applyAlignment="1" applyProtection="1">
      <alignment horizontal="center" vertical="center"/>
      <protection locked="0"/>
    </xf>
    <xf numFmtId="0" fontId="60" fillId="18" borderId="22" xfId="8" applyFont="1" applyFill="1" applyBorder="1" applyAlignment="1">
      <alignment horizontal="center" vertical="center"/>
    </xf>
    <xf numFmtId="0" fontId="60" fillId="18" borderId="0" xfId="8" applyFont="1" applyFill="1" applyAlignment="1">
      <alignment horizontal="center" vertical="center"/>
    </xf>
    <xf numFmtId="0" fontId="60" fillId="18" borderId="19" xfId="8" applyFont="1" applyFill="1" applyBorder="1" applyAlignment="1">
      <alignment horizontal="center" vertical="center"/>
    </xf>
    <xf numFmtId="0" fontId="60" fillId="18" borderId="20" xfId="8" applyFont="1" applyFill="1" applyBorder="1" applyAlignment="1">
      <alignment horizontal="center" vertical="center"/>
    </xf>
    <xf numFmtId="0" fontId="39" fillId="0" borderId="17" xfId="8" applyFont="1" applyBorder="1" applyAlignment="1">
      <alignment horizontal="center" vertical="center"/>
    </xf>
    <xf numFmtId="0" fontId="39" fillId="0" borderId="20" xfId="8" applyFont="1" applyBorder="1" applyAlignment="1">
      <alignment horizontal="center" vertical="center"/>
    </xf>
    <xf numFmtId="0" fontId="39" fillId="2" borderId="17" xfId="8" applyFont="1" applyFill="1" applyBorder="1" applyAlignment="1" applyProtection="1">
      <alignment horizontal="center" vertical="center"/>
      <protection locked="0"/>
    </xf>
    <xf numFmtId="0" fontId="39" fillId="0" borderId="0" xfId="8" applyFont="1" applyAlignment="1">
      <alignment horizontal="center" vertical="center"/>
    </xf>
    <xf numFmtId="0" fontId="43" fillId="0" borderId="27" xfId="8" applyFont="1" applyBorder="1" applyAlignment="1" applyProtection="1">
      <alignment horizontal="center" vertical="center"/>
      <protection locked="0"/>
    </xf>
    <xf numFmtId="0" fontId="43" fillId="0" borderId="25" xfId="8" applyFont="1" applyBorder="1" applyAlignment="1" applyProtection="1">
      <alignment horizontal="center" vertical="center"/>
      <protection locked="0"/>
    </xf>
    <xf numFmtId="0" fontId="43" fillId="0" borderId="28" xfId="8" applyFont="1" applyBorder="1" applyAlignment="1" applyProtection="1">
      <alignment horizontal="center" vertical="center"/>
      <protection locked="0"/>
    </xf>
    <xf numFmtId="0" fontId="43" fillId="0" borderId="29" xfId="8" applyFont="1" applyBorder="1" applyAlignment="1" applyProtection="1">
      <alignment horizontal="center" vertical="center"/>
      <protection locked="0"/>
    </xf>
    <xf numFmtId="0" fontId="43" fillId="0" borderId="0" xfId="8" applyFont="1" applyAlignment="1" applyProtection="1">
      <alignment horizontal="center" vertical="center"/>
      <protection locked="0"/>
    </xf>
    <xf numFmtId="0" fontId="43" fillId="0" borderId="30" xfId="8" applyFont="1" applyBorder="1" applyAlignment="1" applyProtection="1">
      <alignment horizontal="center" vertical="center"/>
      <protection locked="0"/>
    </xf>
    <xf numFmtId="0" fontId="43" fillId="0" borderId="31" xfId="8" applyFont="1" applyBorder="1" applyAlignment="1" applyProtection="1">
      <alignment horizontal="center" vertical="center"/>
      <protection locked="0"/>
    </xf>
    <xf numFmtId="0" fontId="43" fillId="0" borderId="26" xfId="8" applyFont="1" applyBorder="1" applyAlignment="1" applyProtection="1">
      <alignment horizontal="center" vertical="center"/>
      <protection locked="0"/>
    </xf>
    <xf numFmtId="0" fontId="43" fillId="0" borderId="32" xfId="8" applyFont="1" applyBorder="1" applyAlignment="1" applyProtection="1">
      <alignment horizontal="center" vertical="center"/>
      <protection locked="0"/>
    </xf>
    <xf numFmtId="0" fontId="63" fillId="0" borderId="2" xfId="8" applyFont="1" applyBorder="1" applyAlignment="1">
      <alignment horizontal="center" vertical="center"/>
    </xf>
    <xf numFmtId="0" fontId="39" fillId="0" borderId="2" xfId="8" applyFont="1" applyBorder="1" applyAlignment="1">
      <alignment horizontal="center" vertical="center"/>
    </xf>
    <xf numFmtId="0" fontId="60" fillId="18" borderId="2" xfId="7" applyFont="1" applyFill="1" applyBorder="1" applyAlignment="1">
      <alignment horizontal="center" vertical="center"/>
    </xf>
    <xf numFmtId="0" fontId="40" fillId="2" borderId="2" xfId="7" applyFont="1" applyFill="1" applyBorder="1" applyAlignment="1">
      <alignment horizontal="center" vertical="center"/>
    </xf>
    <xf numFmtId="0" fontId="11" fillId="14" borderId="18" xfId="9" applyFont="1" applyFill="1" applyBorder="1" applyAlignment="1">
      <alignment horizontal="center" vertical="center"/>
    </xf>
    <xf numFmtId="0" fontId="11" fillId="14" borderId="23" xfId="9" applyFont="1" applyFill="1" applyBorder="1" applyAlignment="1">
      <alignment horizontal="center" vertical="center"/>
    </xf>
    <xf numFmtId="0" fontId="11" fillId="14" borderId="21" xfId="9" applyFont="1" applyFill="1" applyBorder="1" applyAlignment="1">
      <alignment horizontal="center" vertical="center"/>
    </xf>
    <xf numFmtId="0" fontId="6" fillId="20" borderId="2" xfId="9" applyFont="1" applyFill="1" applyBorder="1" applyAlignment="1">
      <alignment horizontal="center" vertical="center"/>
    </xf>
    <xf numFmtId="0" fontId="47" fillId="14" borderId="6" xfId="9" applyFont="1" applyFill="1" applyBorder="1" applyAlignment="1">
      <alignment horizontal="center" vertical="center"/>
    </xf>
    <xf numFmtId="0" fontId="47" fillId="14" borderId="7" xfId="9" applyFont="1" applyFill="1" applyBorder="1" applyAlignment="1">
      <alignment horizontal="center" vertical="center"/>
    </xf>
    <xf numFmtId="0" fontId="11" fillId="14" borderId="2" xfId="9" applyFont="1" applyFill="1" applyBorder="1" applyAlignment="1">
      <alignment horizontal="center"/>
    </xf>
    <xf numFmtId="0" fontId="11" fillId="14" borderId="7" xfId="9" applyFont="1" applyFill="1" applyBorder="1" applyAlignment="1">
      <alignment horizontal="center" vertical="center"/>
    </xf>
    <xf numFmtId="0" fontId="11" fillId="14" borderId="3" xfId="9" applyFont="1" applyFill="1" applyBorder="1" applyAlignment="1">
      <alignment horizontal="center" vertical="center"/>
    </xf>
    <xf numFmtId="0" fontId="11" fillId="14" borderId="4" xfId="9" applyFont="1" applyFill="1" applyBorder="1" applyAlignment="1">
      <alignment horizontal="center" vertical="center"/>
    </xf>
    <xf numFmtId="0" fontId="11" fillId="14" borderId="5" xfId="9" applyFont="1" applyFill="1" applyBorder="1" applyAlignment="1">
      <alignment horizontal="center" vertical="center"/>
    </xf>
    <xf numFmtId="0" fontId="11" fillId="14" borderId="3" xfId="9" applyFont="1" applyFill="1" applyBorder="1" applyAlignment="1">
      <alignment horizontal="center" vertical="center" wrapText="1"/>
    </xf>
    <xf numFmtId="0" fontId="11" fillId="14" borderId="1" xfId="9" applyFont="1" applyFill="1" applyBorder="1" applyAlignment="1">
      <alignment horizontal="center" vertical="center"/>
    </xf>
    <xf numFmtId="190" fontId="8" fillId="2" borderId="17" xfId="11" applyNumberFormat="1" applyFont="1" applyFill="1" applyBorder="1" applyAlignment="1">
      <alignment horizontal="center" vertical="center"/>
    </xf>
    <xf numFmtId="190" fontId="8" fillId="2" borderId="20" xfId="11" applyNumberFormat="1" applyFont="1" applyFill="1" applyBorder="1" applyAlignment="1">
      <alignment horizontal="center" vertical="center"/>
    </xf>
    <xf numFmtId="190" fontId="8" fillId="2" borderId="1" xfId="0" applyNumberFormat="1" applyFont="1" applyFill="1" applyBorder="1" applyAlignment="1">
      <alignment horizontal="center" vertical="center"/>
    </xf>
    <xf numFmtId="192" fontId="8" fillId="2" borderId="1" xfId="11" applyNumberFormat="1" applyFont="1" applyFill="1" applyBorder="1" applyAlignment="1">
      <alignment horizontal="center" vertical="center"/>
    </xf>
    <xf numFmtId="176" fontId="8" fillId="0" borderId="1" xfId="11" applyNumberFormat="1" applyFont="1" applyFill="1" applyBorder="1" applyAlignment="1">
      <alignment horizontal="center" vertical="center"/>
    </xf>
    <xf numFmtId="6" fontId="8" fillId="0" borderId="1" xfId="1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92" fontId="8" fillId="0" borderId="1" xfId="11" applyNumberFormat="1" applyFont="1" applyFill="1" applyBorder="1" applyAlignment="1">
      <alignment horizontal="center" vertical="center"/>
    </xf>
    <xf numFmtId="190" fontId="8" fillId="0" borderId="1" xfId="0" applyNumberFormat="1" applyFont="1" applyBorder="1" applyAlignment="1">
      <alignment horizontal="center" vertical="center"/>
    </xf>
    <xf numFmtId="0" fontId="8" fillId="0" borderId="1" xfId="11" applyNumberFormat="1" applyFont="1" applyFill="1" applyBorder="1" applyAlignment="1">
      <alignment horizontal="center" vertical="center"/>
    </xf>
    <xf numFmtId="6" fontId="8" fillId="0" borderId="20" xfId="11" applyNumberFormat="1" applyFont="1" applyFill="1" applyBorder="1" applyAlignment="1">
      <alignment horizontal="center" vertical="center"/>
    </xf>
    <xf numFmtId="176" fontId="8" fillId="0" borderId="17" xfId="11" applyNumberFormat="1" applyFont="1" applyFill="1" applyBorder="1" applyAlignment="1">
      <alignment horizontal="center" vertical="center"/>
    </xf>
    <xf numFmtId="6" fontId="8" fillId="0" borderId="17" xfId="1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5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7" xfId="0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18" borderId="1" xfId="0" applyFont="1" applyFill="1" applyBorder="1" applyAlignment="1">
      <alignment horizontal="center" vertical="center"/>
    </xf>
    <xf numFmtId="178" fontId="8" fillId="19" borderId="0" xfId="11" applyNumberFormat="1" applyFont="1" applyFill="1" applyAlignment="1">
      <alignment horizontal="center" vertical="center"/>
    </xf>
    <xf numFmtId="176" fontId="8" fillId="0" borderId="20" xfId="11" applyNumberFormat="1" applyFont="1" applyFill="1" applyBorder="1" applyAlignment="1">
      <alignment horizontal="center" vertical="center"/>
    </xf>
    <xf numFmtId="176" fontId="8" fillId="0" borderId="1" xfId="11" applyNumberFormat="1" applyFont="1" applyFill="1" applyBorder="1" applyAlignment="1">
      <alignment horizontal="center" vertical="center" wrapText="1"/>
    </xf>
    <xf numFmtId="190" fontId="8" fillId="0" borderId="17" xfId="11" applyNumberFormat="1" applyFont="1" applyFill="1" applyBorder="1" applyAlignment="1">
      <alignment horizontal="center" vertical="center"/>
    </xf>
    <xf numFmtId="190" fontId="8" fillId="0" borderId="0" xfId="11" applyNumberFormat="1" applyFont="1" applyFill="1" applyBorder="1" applyAlignment="1">
      <alignment horizontal="center" vertical="center"/>
    </xf>
    <xf numFmtId="190" fontId="8" fillId="0" borderId="20" xfId="11" applyNumberFormat="1" applyFont="1" applyFill="1" applyBorder="1" applyAlignment="1">
      <alignment horizontal="center" vertical="center"/>
    </xf>
    <xf numFmtId="190" fontId="8" fillId="0" borderId="17" xfId="0" applyNumberFormat="1" applyFont="1" applyBorder="1" applyAlignment="1">
      <alignment horizontal="center" vertical="center"/>
    </xf>
    <xf numFmtId="190" fontId="8" fillId="0" borderId="1" xfId="11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41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1" fillId="5" borderId="9" xfId="3" applyFont="1" applyFill="1" applyBorder="1" applyAlignment="1">
      <alignment horizontal="center" vertical="center"/>
    </xf>
    <xf numFmtId="0" fontId="22" fillId="0" borderId="13" xfId="3" applyFont="1" applyBorder="1"/>
    <xf numFmtId="49" fontId="21" fillId="5" borderId="9" xfId="3" applyNumberFormat="1" applyFont="1" applyFill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22" fillId="0" borderId="0" xfId="3" applyFont="1"/>
    <xf numFmtId="0" fontId="19" fillId="4" borderId="0" xfId="3" applyFont="1" applyFill="1" applyAlignment="1">
      <alignment horizontal="center" vertical="center"/>
    </xf>
    <xf numFmtId="0" fontId="21" fillId="5" borderId="10" xfId="3" applyFont="1" applyFill="1" applyBorder="1" applyAlignment="1">
      <alignment horizontal="center" vertical="center"/>
    </xf>
    <xf numFmtId="0" fontId="22" fillId="0" borderId="11" xfId="3" applyFont="1" applyBorder="1"/>
    <xf numFmtId="0" fontId="21" fillId="5" borderId="9" xfId="4" applyFont="1" applyFill="1" applyBorder="1" applyAlignment="1">
      <alignment horizontal="center" vertical="center"/>
    </xf>
    <xf numFmtId="0" fontId="22" fillId="0" borderId="13" xfId="4" applyFont="1" applyBorder="1"/>
    <xf numFmtId="0" fontId="18" fillId="0" borderId="0" xfId="4" applyFont="1" applyAlignment="1">
      <alignment horizontal="center" vertical="center"/>
    </xf>
    <xf numFmtId="0" fontId="16" fillId="0" borderId="0" xfId="4"/>
    <xf numFmtId="0" fontId="17" fillId="0" borderId="0" xfId="4" applyFont="1" applyAlignment="1">
      <alignment horizontal="center" vertical="center"/>
    </xf>
    <xf numFmtId="0" fontId="19" fillId="4" borderId="0" xfId="4" applyFont="1" applyFill="1" applyAlignment="1">
      <alignment horizontal="center" vertical="center"/>
    </xf>
    <xf numFmtId="0" fontId="22" fillId="0" borderId="0" xfId="4" applyFont="1"/>
    <xf numFmtId="49" fontId="21" fillId="5" borderId="9" xfId="4" applyNumberFormat="1" applyFont="1" applyFill="1" applyBorder="1" applyAlignment="1">
      <alignment horizontal="center" vertical="center"/>
    </xf>
    <xf numFmtId="0" fontId="21" fillId="5" borderId="10" xfId="4" applyFont="1" applyFill="1" applyBorder="1" applyAlignment="1">
      <alignment horizontal="center" vertical="center"/>
    </xf>
    <xf numFmtId="0" fontId="22" fillId="0" borderId="14" xfId="4" applyFont="1" applyBorder="1"/>
    <xf numFmtId="0" fontId="22" fillId="0" borderId="11" xfId="4" applyFont="1" applyBorder="1"/>
    <xf numFmtId="0" fontId="29" fillId="5" borderId="2" xfId="5" quotePrefix="1" applyFont="1" applyFill="1" applyBorder="1" applyAlignment="1">
      <alignment horizontal="center" vertical="center" shrinkToFit="1"/>
    </xf>
    <xf numFmtId="0" fontId="22" fillId="0" borderId="2" xfId="5" applyFont="1" applyBorder="1"/>
    <xf numFmtId="0" fontId="30" fillId="4" borderId="14" xfId="5" applyFont="1" applyFill="1" applyBorder="1" applyAlignment="1">
      <alignment horizontal="center" vertical="center"/>
    </xf>
    <xf numFmtId="0" fontId="22" fillId="0" borderId="11" xfId="5" applyFont="1" applyBorder="1"/>
    <xf numFmtId="0" fontId="24" fillId="0" borderId="0" xfId="5" applyFont="1" applyAlignment="1">
      <alignment horizontal="center" vertical="center"/>
    </xf>
    <xf numFmtId="0" fontId="16" fillId="0" borderId="0" xfId="5"/>
    <xf numFmtId="0" fontId="29" fillId="5" borderId="2" xfId="5" quotePrefix="1" applyFont="1" applyFill="1" applyBorder="1" applyAlignment="1">
      <alignment horizontal="center" vertical="center"/>
    </xf>
  </cellXfs>
  <cellStyles count="12">
    <cellStyle name="쉼표 [0] 2" xfId="10" xr:uid="{84296560-5756-411A-92CB-DBD51E8D6743}"/>
    <cellStyle name="쉼표 [0] 3" xfId="11" xr:uid="{187DCCDA-DD90-495B-9EEF-42D3DA543F17}"/>
    <cellStyle name="통화 [0] 2" xfId="6" xr:uid="{4B953216-A85F-4DCD-9E30-BCF01A27CE16}"/>
    <cellStyle name="표준" xfId="0" builtinId="0"/>
    <cellStyle name="표준 14" xfId="8" xr:uid="{25F00CAE-39D6-499E-82CC-C8DA3608764D}"/>
    <cellStyle name="표준 2" xfId="1" xr:uid="{775B8182-3F82-40CD-AAA4-8AB26DDADBD6}"/>
    <cellStyle name="표준 3" xfId="2" xr:uid="{04E836AC-59A3-42C8-A4F4-E7C135FDA27F}"/>
    <cellStyle name="표준 4" xfId="3" xr:uid="{9B190E34-C0FE-46AB-B73D-895489C49A69}"/>
    <cellStyle name="표준 5" xfId="4" xr:uid="{7B020687-1FFC-4B60-A3F5-937392F3B2C6}"/>
    <cellStyle name="표준 6" xfId="5" xr:uid="{C09E5A85-ECAD-446F-BCD2-A2B8888A3838}"/>
    <cellStyle name="표준 7" xfId="7" xr:uid="{D0BFD44E-38AF-447B-A941-1C00FA219820}"/>
    <cellStyle name="표준 8" xfId="9" xr:uid="{BB3C0030-22C3-47CD-A48F-AB51977E3921}"/>
  </cellStyles>
  <dxfs count="0"/>
  <tableStyles count="0" defaultTableStyle="TableStyleMedium2" defaultPivotStyle="PivotStyleLight16"/>
  <colors>
    <mruColors>
      <color rgb="FF0000FF"/>
      <color rgb="FF1326D7"/>
      <color rgb="FF0066FF"/>
      <color rgb="FF5FE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60613</xdr:colOff>
      <xdr:row>0</xdr:row>
      <xdr:rowOff>69273</xdr:rowOff>
    </xdr:from>
    <xdr:to>
      <xdr:col>14</xdr:col>
      <xdr:colOff>1953702</xdr:colOff>
      <xdr:row>46</xdr:row>
      <xdr:rowOff>154976</xdr:rowOff>
    </xdr:to>
    <xdr:pic>
      <xdr:nvPicPr>
        <xdr:cNvPr id="2" name="그림 1" descr="텍스트, 실외이(가) 표시된 사진&#10;&#10;자동 생성된 설명">
          <a:extLst>
            <a:ext uri="{FF2B5EF4-FFF2-40B4-BE49-F238E27FC236}">
              <a16:creationId xmlns:a16="http://schemas.microsoft.com/office/drawing/2014/main" id="{3DC6B6E6-EEA2-0219-C34E-B2EABAA30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13" y="69273"/>
          <a:ext cx="12897928" cy="9112187"/>
        </a:xfrm>
        <a:prstGeom prst="rect">
          <a:avLst/>
        </a:prstGeom>
      </xdr:spPr>
    </xdr:pic>
    <xdr:clientData/>
  </xdr:twoCellAnchor>
  <xdr:twoCellAnchor>
    <xdr:from>
      <xdr:col>0</xdr:col>
      <xdr:colOff>367390</xdr:colOff>
      <xdr:row>1</xdr:row>
      <xdr:rowOff>86589</xdr:rowOff>
    </xdr:from>
    <xdr:to>
      <xdr:col>11</xdr:col>
      <xdr:colOff>421821</xdr:colOff>
      <xdr:row>12</xdr:row>
      <xdr:rowOff>123824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0B0AF9-D150-4056-D503-0DACC4A467B1}"/>
            </a:ext>
          </a:extLst>
        </xdr:cNvPr>
        <xdr:cNvSpPr txBox="1"/>
      </xdr:nvSpPr>
      <xdr:spPr>
        <a:xfrm>
          <a:off x="367390" y="238989"/>
          <a:ext cx="8160206" cy="1713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3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Pretendard SemiBold" panose="02000703000000020004" pitchFamily="50" charset="-127"/>
            </a:rPr>
            <a:t>플러그링크 전기차충전시설</a:t>
          </a:r>
          <a:endParaRPr lang="en-US" altLang="ko-KR" sz="3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  <a:cs typeface="Pretendard SemiBold" panose="02000703000000020004" pitchFamily="50" charset="-127"/>
          </a:endParaRPr>
        </a:p>
        <a:p>
          <a:r>
            <a:rPr lang="ko-KR" altLang="en-US" sz="3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Pretendard SemiBold" panose="02000703000000020004" pitchFamily="50" charset="-127"/>
            </a:rPr>
            <a:t>설치 실사보고서</a:t>
          </a:r>
        </a:p>
      </xdr:txBody>
    </xdr:sp>
    <xdr:clientData/>
  </xdr:twoCellAnchor>
  <xdr:twoCellAnchor>
    <xdr:from>
      <xdr:col>16</xdr:col>
      <xdr:colOff>0</xdr:colOff>
      <xdr:row>0</xdr:row>
      <xdr:rowOff>167367</xdr:rowOff>
    </xdr:from>
    <xdr:to>
      <xdr:col>21</xdr:col>
      <xdr:colOff>510267</xdr:colOff>
      <xdr:row>38</xdr:row>
      <xdr:rowOff>27214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1DF79C-2900-4E43-9F77-C81C8B975752}"/>
            </a:ext>
          </a:extLst>
        </xdr:cNvPr>
        <xdr:cNvSpPr txBox="1"/>
      </xdr:nvSpPr>
      <xdr:spPr>
        <a:xfrm>
          <a:off x="13457464" y="167367"/>
          <a:ext cx="3912053" cy="718049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/>
            <a:t>고객에게 제출 시</a:t>
          </a:r>
          <a:endParaRPr lang="en-US" altLang="ko-KR" sz="1600" b="1"/>
        </a:p>
        <a:p>
          <a:r>
            <a:rPr lang="en-US" altLang="ko-KR" sz="1600" b="1"/>
            <a:t>(ctrl</a:t>
          </a:r>
          <a:r>
            <a:rPr lang="en-US" altLang="ko-KR" sz="1600" b="1" baseline="0"/>
            <a:t> </a:t>
          </a:r>
          <a:r>
            <a:rPr lang="en-US" altLang="ko-KR" sz="1600" b="1"/>
            <a:t>+</a:t>
          </a:r>
          <a:r>
            <a:rPr lang="ko-KR" altLang="en-US" sz="1600" b="1"/>
            <a:t> 해당되는 </a:t>
          </a:r>
          <a:r>
            <a:rPr lang="en-US" altLang="ko-KR" sz="1600" b="1"/>
            <a:t>sheet </a:t>
          </a:r>
          <a:r>
            <a:rPr lang="ko-KR" altLang="en-US" sz="1600" b="1"/>
            <a:t>선택 후 인쇄</a:t>
          </a:r>
          <a:r>
            <a:rPr lang="en-US" altLang="ko-KR" sz="1600" b="1"/>
            <a:t>)</a:t>
          </a:r>
        </a:p>
        <a:p>
          <a:r>
            <a:rPr lang="en-US" altLang="ko-KR" sz="1600" b="0"/>
            <a:t>- </a:t>
          </a:r>
          <a:r>
            <a:rPr lang="ko-KR" altLang="en-US" sz="1600" b="0"/>
            <a:t>표지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전경사진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실사개요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도면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사진대지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공사내역서</a:t>
          </a:r>
          <a:r>
            <a:rPr lang="en-US" altLang="ko-KR" sz="1600" b="0"/>
            <a:t>(</a:t>
          </a:r>
          <a:r>
            <a:rPr lang="ko-KR" altLang="en-US" sz="1600" b="0"/>
            <a:t>출력</a:t>
          </a:r>
          <a:r>
            <a:rPr lang="en-US" altLang="ko-KR" sz="1600" b="0"/>
            <a:t>)</a:t>
          </a:r>
        </a:p>
        <a:p>
          <a:r>
            <a:rPr lang="en-US" altLang="ko-KR" sz="1600" b="0"/>
            <a:t>- </a:t>
          </a:r>
          <a:r>
            <a:rPr lang="ko-KR" altLang="en-US" sz="1600" b="0"/>
            <a:t>견적서</a:t>
          </a:r>
          <a:r>
            <a:rPr lang="en-US" altLang="ko-KR" sz="1600" b="0"/>
            <a:t>(</a:t>
          </a:r>
          <a:r>
            <a:rPr lang="ko-KR" altLang="en-US" sz="1600" b="0"/>
            <a:t>출력</a:t>
          </a:r>
          <a:r>
            <a:rPr lang="en-US" altLang="ko-KR" sz="1600" b="0"/>
            <a:t>)</a:t>
          </a:r>
        </a:p>
        <a:p>
          <a:r>
            <a:rPr lang="en-US" altLang="ko-KR" sz="1600" b="0"/>
            <a:t>- </a:t>
          </a:r>
          <a:r>
            <a:rPr lang="ko-KR" altLang="en-US" sz="1600" b="0"/>
            <a:t>표지</a:t>
          </a:r>
          <a:r>
            <a:rPr lang="en-US" altLang="ko-KR" sz="1600" b="0"/>
            <a:t>(</a:t>
          </a:r>
          <a:r>
            <a:rPr lang="ko-KR" altLang="en-US" sz="1600" b="0"/>
            <a:t>끝</a:t>
          </a:r>
          <a:r>
            <a:rPr lang="en-US" altLang="ko-KR" sz="1600" b="0"/>
            <a:t>)</a:t>
          </a:r>
        </a:p>
        <a:p>
          <a:endParaRPr lang="en-US" altLang="ko-KR" sz="1600" b="0"/>
        </a:p>
        <a:p>
          <a:r>
            <a:rPr lang="ko-KR" altLang="en-US" sz="1600" b="1"/>
            <a:t>작성</a:t>
          </a:r>
          <a:r>
            <a:rPr lang="ko-KR" altLang="en-US" sz="1600" b="1" baseline="0"/>
            <a:t> 필요 </a:t>
          </a:r>
          <a:r>
            <a:rPr lang="ko-KR" altLang="en-US" sz="1600" b="1"/>
            <a:t>자료</a:t>
          </a:r>
          <a:endParaRPr lang="en-US" altLang="ko-KR" sz="1600" b="1"/>
        </a:p>
        <a:p>
          <a:r>
            <a:rPr lang="en-US" altLang="ko-KR" sz="1600" b="0"/>
            <a:t>(sheet </a:t>
          </a:r>
          <a:r>
            <a:rPr lang="ko-KR" altLang="en-US" sz="1600" b="0"/>
            <a:t>번호 순서대로 작성 </a:t>
          </a:r>
          <a:r>
            <a:rPr lang="en-US" altLang="ko-KR" sz="1600" b="0"/>
            <a:t>/ </a:t>
          </a:r>
        </a:p>
        <a:p>
          <a:r>
            <a:rPr lang="ko-KR" altLang="en-US" sz="1600" b="0"/>
            <a:t>작성 후 </a:t>
          </a:r>
          <a:r>
            <a:rPr lang="en-US" altLang="ko-KR" sz="1600" b="0"/>
            <a:t>excel</a:t>
          </a:r>
          <a:r>
            <a:rPr lang="ko-KR" altLang="en-US" sz="1600" b="0"/>
            <a:t>업로드</a:t>
          </a:r>
          <a:r>
            <a:rPr lang="en-US" altLang="ko-KR" sz="1600" b="0"/>
            <a:t>)</a:t>
          </a:r>
        </a:p>
        <a:p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전경사진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사전현장컨설팅결과서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실사개요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도면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사진대지</a:t>
          </a:r>
          <a:endParaRPr lang="en-US" altLang="ko-KR" sz="1600" b="0"/>
        </a:p>
        <a:p>
          <a:r>
            <a:rPr lang="en-US" altLang="ko-KR" sz="1600" b="0"/>
            <a:t>- </a:t>
          </a:r>
          <a:r>
            <a:rPr lang="ko-KR" altLang="en-US" sz="1600" b="0"/>
            <a:t>공사내역서</a:t>
          </a:r>
          <a:r>
            <a:rPr lang="en-US" altLang="ko-KR" sz="1600" b="0"/>
            <a:t>(</a:t>
          </a:r>
          <a:r>
            <a:rPr lang="ko-KR" altLang="en-US" sz="1600" b="0"/>
            <a:t>입력</a:t>
          </a:r>
          <a:r>
            <a:rPr lang="en-US" altLang="ko-KR" sz="1600" b="0"/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231319</xdr:colOff>
      <xdr:row>42</xdr:row>
      <xdr:rowOff>176892</xdr:rowOff>
    </xdr:from>
    <xdr:to>
      <xdr:col>14</xdr:col>
      <xdr:colOff>1959429</xdr:colOff>
      <xdr:row>48</xdr:row>
      <xdr:rowOff>28574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4D07BC-6946-4552-8460-581E533C99A5}"/>
            </a:ext>
          </a:extLst>
        </xdr:cNvPr>
        <xdr:cNvSpPr txBox="1"/>
      </xdr:nvSpPr>
      <xdr:spPr>
        <a:xfrm>
          <a:off x="6926033" y="8844642"/>
          <a:ext cx="5891896" cy="913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3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Pretendard SemiBold" panose="02000703000000020004" pitchFamily="50" charset="-127"/>
            </a:rPr>
            <a:t>플링아파트</a:t>
          </a:r>
          <a:endParaRPr lang="en-US" altLang="ko-KR" sz="3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  <a:cs typeface="Pretendard SemiBold" panose="02000703000000020004" pitchFamily="50" charset="-127"/>
          </a:endParaRPr>
        </a:p>
      </xdr:txBody>
    </xdr:sp>
    <xdr:clientData/>
  </xdr:twoCellAnchor>
  <xdr:twoCellAnchor>
    <xdr:from>
      <xdr:col>15</xdr:col>
      <xdr:colOff>394607</xdr:colOff>
      <xdr:row>1</xdr:row>
      <xdr:rowOff>476251</xdr:rowOff>
    </xdr:from>
    <xdr:to>
      <xdr:col>21</xdr:col>
      <xdr:colOff>292553</xdr:colOff>
      <xdr:row>15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1EABB49-35B8-4D25-96B7-3FEA584E11E6}"/>
            </a:ext>
          </a:extLst>
        </xdr:cNvPr>
        <xdr:cNvSpPr txBox="1"/>
      </xdr:nvSpPr>
      <xdr:spPr>
        <a:xfrm>
          <a:off x="13239750" y="653144"/>
          <a:ext cx="3912053" cy="249010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1. </a:t>
          </a:r>
          <a:r>
            <a:rPr lang="ko-KR" altLang="en-US" sz="1600" b="1"/>
            <a:t>전경사진</a:t>
          </a:r>
          <a:r>
            <a:rPr lang="ko-KR" altLang="en-US" sz="1600" b="1" baseline="0"/>
            <a:t> </a:t>
          </a:r>
          <a:r>
            <a:rPr lang="en-US" altLang="ko-KR" sz="1600" b="1" baseline="0"/>
            <a:t>or </a:t>
          </a:r>
          <a:r>
            <a:rPr lang="ko-KR" altLang="en-US" sz="1600" b="1" baseline="0"/>
            <a:t>로드뷰사진 확인하여 첨부</a:t>
          </a:r>
          <a:endParaRPr lang="en-US" altLang="ko-KR" sz="1600" b="1" baseline="0"/>
        </a:p>
        <a:p>
          <a:endParaRPr lang="en-US" altLang="ko-KR" sz="1600" b="1" baseline="0"/>
        </a:p>
        <a:p>
          <a:r>
            <a:rPr lang="en-US" altLang="ko-KR" sz="1600" b="1" baseline="0"/>
            <a:t>2. </a:t>
          </a:r>
          <a:r>
            <a:rPr lang="ko-KR" altLang="en-US" sz="1600" b="1" baseline="0"/>
            <a:t>네모칸 안에 맞게 삽입</a:t>
          </a:r>
          <a:endParaRPr lang="en-US" altLang="ko-KR" sz="1600" b="1" baseline="0"/>
        </a:p>
        <a:p>
          <a:r>
            <a:rPr lang="ko-KR" altLang="en-US" sz="1600" b="1" baseline="0"/>
            <a:t>가로 </a:t>
          </a:r>
          <a:r>
            <a:rPr lang="en-US" altLang="ko-KR" sz="1600" b="1" baseline="0"/>
            <a:t>20cm x </a:t>
          </a:r>
          <a:r>
            <a:rPr lang="ko-KR" altLang="en-US" sz="1600" b="1" baseline="0"/>
            <a:t>세로 </a:t>
          </a:r>
          <a:r>
            <a:rPr lang="en-US" altLang="ko-KR" sz="1600" b="1" baseline="0"/>
            <a:t>30cm </a:t>
          </a:r>
          <a:r>
            <a:rPr lang="ko-KR" altLang="en-US" sz="1600" b="1" baseline="0"/>
            <a:t>이상</a:t>
          </a:r>
          <a:endParaRPr lang="en-US" altLang="ko-KR" sz="1600" b="1" baseline="0"/>
        </a:p>
        <a:p>
          <a:endParaRPr lang="en-US" altLang="ko-KR" sz="1600" b="1" baseline="0"/>
        </a:p>
        <a:p>
          <a:r>
            <a:rPr lang="en-US" altLang="ko-KR" sz="1600" b="1" baseline="0"/>
            <a:t>3. </a:t>
          </a:r>
          <a:r>
            <a:rPr lang="ko-KR" altLang="en-US" sz="1600" b="1" baseline="0"/>
            <a:t>제목은 실사개요쪽 기입 시 자동기입</a:t>
          </a:r>
          <a:endParaRPr lang="en-US" altLang="ko-KR" sz="1600" b="1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424295</xdr:colOff>
      <xdr:row>0</xdr:row>
      <xdr:rowOff>27214</xdr:rowOff>
    </xdr:from>
    <xdr:to>
      <xdr:col>35</xdr:col>
      <xdr:colOff>296388</xdr:colOff>
      <xdr:row>28</xdr:row>
      <xdr:rowOff>93889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34544DF-69F1-72FF-8E39-8B4931DD9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62224" y="27214"/>
          <a:ext cx="3954235" cy="978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217714</xdr:colOff>
      <xdr:row>0</xdr:row>
      <xdr:rowOff>163285</xdr:rowOff>
    </xdr:from>
    <xdr:to>
      <xdr:col>29</xdr:col>
      <xdr:colOff>204107</xdr:colOff>
      <xdr:row>32</xdr:row>
      <xdr:rowOff>285749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D1961A-927D-4B7C-9F90-A5E37195E7CE}"/>
            </a:ext>
          </a:extLst>
        </xdr:cNvPr>
        <xdr:cNvSpPr txBox="1"/>
      </xdr:nvSpPr>
      <xdr:spPr>
        <a:xfrm>
          <a:off x="14532428" y="163285"/>
          <a:ext cx="6109608" cy="1106260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>
              <a:latin typeface="+mn-ea"/>
              <a:ea typeface="+mn-ea"/>
            </a:rPr>
            <a:t>실사보고서</a:t>
          </a:r>
          <a:r>
            <a:rPr lang="ko-KR" altLang="en-US" sz="1600" b="1" baseline="0">
              <a:latin typeface="+mn-ea"/>
              <a:ea typeface="+mn-ea"/>
            </a:rPr>
            <a:t> 작성 가이드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1">
            <a:latin typeface="+mn-ea"/>
            <a:ea typeface="+mn-ea"/>
          </a:endParaRPr>
        </a:p>
        <a:p>
          <a:r>
            <a:rPr lang="en-US" altLang="ko-KR" sz="1600" b="1">
              <a:latin typeface="+mn-ea"/>
              <a:ea typeface="+mn-ea"/>
            </a:rPr>
            <a:t>※</a:t>
          </a:r>
          <a:r>
            <a:rPr lang="ko-KR" altLang="en-US" sz="1600" b="1">
              <a:latin typeface="+mn-ea"/>
              <a:ea typeface="+mn-ea"/>
            </a:rPr>
            <a:t>셀 수식이 기재되어 있는 곳은 작성 불필요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1. </a:t>
          </a:r>
          <a:r>
            <a:rPr lang="ko-KR" altLang="en-US" sz="1600" b="0">
              <a:latin typeface="+mn-ea"/>
              <a:ea typeface="+mn-ea"/>
            </a:rPr>
            <a:t>사업명 </a:t>
          </a:r>
          <a:r>
            <a:rPr lang="en-US" altLang="ko-KR" sz="1600" b="0">
              <a:latin typeface="+mn-ea"/>
              <a:ea typeface="+mn-ea"/>
            </a:rPr>
            <a:t>: </a:t>
          </a:r>
          <a:r>
            <a:rPr lang="ko-KR" altLang="en-US" sz="1600" b="0">
              <a:latin typeface="+mn-ea"/>
              <a:ea typeface="+mn-ea"/>
            </a:rPr>
            <a:t>서비스이용자 명 </a:t>
          </a:r>
          <a:r>
            <a:rPr lang="en-US" altLang="ko-KR" sz="1600" b="0">
              <a:latin typeface="+mn-ea"/>
              <a:ea typeface="+mn-ea"/>
            </a:rPr>
            <a:t>+ </a:t>
          </a:r>
          <a:r>
            <a:rPr lang="ko-KR" altLang="en-US" sz="1600" b="0">
              <a:latin typeface="+mn-ea"/>
              <a:ea typeface="+mn-ea"/>
            </a:rPr>
            <a:t>플러그링크 충전인프라 구축사업</a:t>
          </a:r>
          <a:endParaRPr lang="en-US" altLang="ko-KR" sz="1600" b="0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2. </a:t>
          </a:r>
          <a:r>
            <a:rPr lang="ko-KR" altLang="en-US" sz="1600" b="0">
              <a:latin typeface="+mn-ea"/>
              <a:ea typeface="+mn-ea"/>
            </a:rPr>
            <a:t>실사일시</a:t>
          </a:r>
          <a:r>
            <a:rPr lang="en-US" altLang="ko-KR" sz="1600" b="0">
              <a:latin typeface="+mn-ea"/>
              <a:ea typeface="+mn-ea"/>
            </a:rPr>
            <a:t>, </a:t>
          </a:r>
          <a:r>
            <a:rPr lang="ko-KR" altLang="en-US" sz="1600" b="0">
              <a:latin typeface="+mn-ea"/>
              <a:ea typeface="+mn-ea"/>
            </a:rPr>
            <a:t>현장명</a:t>
          </a:r>
          <a:r>
            <a:rPr lang="en-US" altLang="ko-KR" sz="1600" b="0">
              <a:latin typeface="+mn-ea"/>
              <a:ea typeface="+mn-ea"/>
            </a:rPr>
            <a:t>, </a:t>
          </a:r>
          <a:r>
            <a:rPr lang="ko-KR" altLang="en-US" sz="1600" b="0">
              <a:latin typeface="+mn-ea"/>
              <a:ea typeface="+mn-ea"/>
            </a:rPr>
            <a:t>주소</a:t>
          </a:r>
          <a:r>
            <a:rPr lang="en-US" altLang="ko-KR" sz="1600" b="0">
              <a:latin typeface="+mn-ea"/>
              <a:ea typeface="+mn-ea"/>
            </a:rPr>
            <a:t>,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연락처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설치예정수량 필히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3. </a:t>
          </a:r>
          <a:r>
            <a:rPr lang="ko-KR" altLang="en-US" sz="1600" b="0" baseline="0">
              <a:latin typeface="+mn-ea"/>
              <a:ea typeface="+mn-ea"/>
            </a:rPr>
            <a:t>기설치대수 </a:t>
          </a:r>
          <a:r>
            <a:rPr lang="en-US" altLang="ko-KR" sz="1600" b="0" baseline="0">
              <a:latin typeface="+mn-ea"/>
              <a:ea typeface="+mn-ea"/>
            </a:rPr>
            <a:t>: </a:t>
          </a:r>
          <a:r>
            <a:rPr lang="ko-KR" altLang="en-US" sz="1600" b="0" baseline="0">
              <a:latin typeface="+mn-ea"/>
              <a:ea typeface="+mn-ea"/>
            </a:rPr>
            <a:t>기존충전기에 대해 완속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급속 포함하여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4. 2</a:t>
          </a:r>
          <a:r>
            <a:rPr lang="ko-KR" altLang="en-US" sz="1600" b="0" baseline="0">
              <a:latin typeface="+mn-ea"/>
              <a:ea typeface="+mn-ea"/>
            </a:rPr>
            <a:t>가지 설치방안이 필요할 경우 구분하여 기입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ko-KR" altLang="en-US" sz="1600" b="0" baseline="0">
              <a:latin typeface="+mn-ea"/>
              <a:ea typeface="+mn-ea"/>
            </a:rPr>
            <a:t>공사내역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설치수량이 상이할 경우 파일복사 후 </a:t>
          </a:r>
          <a:r>
            <a:rPr lang="en-US" altLang="ko-KR" sz="1600" b="0" baseline="0">
              <a:latin typeface="+mn-ea"/>
              <a:ea typeface="+mn-ea"/>
            </a:rPr>
            <a:t>2</a:t>
          </a:r>
          <a:r>
            <a:rPr lang="ko-KR" altLang="en-US" sz="1600" b="0" baseline="0">
              <a:latin typeface="+mn-ea"/>
              <a:ea typeface="+mn-ea"/>
            </a:rPr>
            <a:t>개작성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5. </a:t>
          </a:r>
          <a:r>
            <a:rPr lang="ko-KR" altLang="en-US" sz="1600" b="0" baseline="0">
              <a:latin typeface="+mn-ea"/>
              <a:ea typeface="+mn-ea"/>
            </a:rPr>
            <a:t>상세위치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ko-KR" altLang="en-US" sz="1600" b="0" baseline="0">
              <a:latin typeface="+mn-ea"/>
              <a:ea typeface="+mn-ea"/>
            </a:rPr>
            <a:t>지상주차장 관리소옆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지하</a:t>
          </a:r>
          <a:r>
            <a:rPr lang="en-US" altLang="ko-KR" sz="1600" b="0" baseline="0">
              <a:latin typeface="+mn-ea"/>
              <a:ea typeface="+mn-ea"/>
            </a:rPr>
            <a:t>2</a:t>
          </a:r>
          <a:r>
            <a:rPr lang="ko-KR" altLang="en-US" sz="1600" b="0" baseline="0">
              <a:latin typeface="+mn-ea"/>
              <a:ea typeface="+mn-ea"/>
            </a:rPr>
            <a:t>층 </a:t>
          </a:r>
          <a:r>
            <a:rPr lang="en-US" altLang="ko-KR" sz="1600" b="0" baseline="0">
              <a:latin typeface="+mn-ea"/>
              <a:ea typeface="+mn-ea"/>
            </a:rPr>
            <a:t>102</a:t>
          </a:r>
          <a:r>
            <a:rPr lang="ko-KR" altLang="en-US" sz="1600" b="0" baseline="0">
              <a:latin typeface="+mn-ea"/>
              <a:ea typeface="+mn-ea"/>
            </a:rPr>
            <a:t>동 앞 </a:t>
          </a:r>
          <a:r>
            <a:rPr lang="en-US" altLang="ko-KR" sz="1600" b="0" baseline="0">
              <a:latin typeface="+mn-ea"/>
              <a:ea typeface="+mn-ea"/>
            </a:rPr>
            <a:t>G02</a:t>
          </a:r>
          <a:r>
            <a:rPr lang="ko-KR" altLang="en-US" sz="1600" b="0" baseline="0">
              <a:latin typeface="+mn-ea"/>
              <a:ea typeface="+mn-ea"/>
            </a:rPr>
            <a:t>기둥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등 상세히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6. </a:t>
          </a:r>
          <a:r>
            <a:rPr lang="ko-KR" altLang="en-US" sz="1600" b="0" baseline="0">
              <a:latin typeface="+mn-ea"/>
              <a:ea typeface="+mn-ea"/>
            </a:rPr>
            <a:t>인입점 </a:t>
          </a:r>
          <a:r>
            <a:rPr lang="en-US" altLang="ko-KR" sz="1600" b="0" baseline="0">
              <a:latin typeface="+mn-ea"/>
              <a:ea typeface="+mn-ea"/>
            </a:rPr>
            <a:t>(1</a:t>
          </a:r>
          <a:r>
            <a:rPr lang="ko-KR" altLang="en-US" sz="1600" b="0" baseline="0">
              <a:latin typeface="+mn-ea"/>
              <a:ea typeface="+mn-ea"/>
            </a:rPr>
            <a:t>차 분전반정보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ko-KR" altLang="en-US" sz="1600" b="0" baseline="0">
              <a:latin typeface="+mn-ea"/>
              <a:ea typeface="+mn-ea"/>
            </a:rPr>
            <a:t>인입차단기의 용량 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차단기를 추가할 경우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설치예정차단기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en-US" altLang="ko-KR" sz="1600" b="0" baseline="0">
              <a:latin typeface="+mn-ea"/>
              <a:ea typeface="+mn-ea"/>
            </a:rPr>
            <a:t>1</a:t>
          </a:r>
          <a:r>
            <a:rPr lang="ko-KR" altLang="en-US" sz="1600" b="0" baseline="0">
              <a:latin typeface="+mn-ea"/>
              <a:ea typeface="+mn-ea"/>
            </a:rPr>
            <a:t>차분전반의 메인차단기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분전반 판넬명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7. </a:t>
          </a:r>
          <a:r>
            <a:rPr lang="ko-KR" altLang="en-US" sz="1600" b="0" baseline="0">
              <a:latin typeface="+mn-ea"/>
              <a:ea typeface="+mn-ea"/>
            </a:rPr>
            <a:t> 배관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배선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1</a:t>
          </a:r>
          <a:r>
            <a:rPr lang="ko-KR" altLang="en-US" sz="1600" b="0" baseline="0">
              <a:latin typeface="+mn-ea"/>
              <a:ea typeface="+mn-ea"/>
            </a:rPr>
            <a:t>차측 기준 배관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배선 전체 라인 기입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기본공사거리와 상관없이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ko-KR" altLang="en-US" sz="1600" b="0" baseline="0">
              <a:latin typeface="+mn-ea"/>
              <a:ea typeface="+mn-ea"/>
            </a:rPr>
            <a:t>스케쥴</a:t>
          </a:r>
          <a:r>
            <a:rPr lang="en-US" altLang="ko-KR" sz="1600" b="0" baseline="0">
              <a:latin typeface="+mn-ea"/>
              <a:ea typeface="+mn-ea"/>
            </a:rPr>
            <a:t>(sq) </a:t>
          </a:r>
          <a:r>
            <a:rPr lang="ko-KR" altLang="en-US" sz="1600" b="0" baseline="0">
              <a:latin typeface="+mn-ea"/>
              <a:ea typeface="+mn-ea"/>
            </a:rPr>
            <a:t>전선 및 차단기 선정기준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8. </a:t>
          </a:r>
          <a:r>
            <a:rPr lang="ko-KR" altLang="en-US" sz="1600" b="0" baseline="0">
              <a:latin typeface="+mn-ea"/>
              <a:ea typeface="+mn-ea"/>
            </a:rPr>
            <a:t>기자재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ko-KR" altLang="en-US" sz="1600" b="0" baseline="0">
              <a:latin typeface="+mn-ea"/>
              <a:ea typeface="+mn-ea"/>
            </a:rPr>
            <a:t>설치위치에 통신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충전기 최대 </a:t>
          </a:r>
          <a:r>
            <a:rPr lang="en-US" altLang="ko-KR" sz="1600" b="0" baseline="0">
              <a:latin typeface="+mn-ea"/>
              <a:ea typeface="+mn-ea"/>
            </a:rPr>
            <a:t>6</a:t>
          </a:r>
          <a:r>
            <a:rPr lang="ko-KR" altLang="en-US" sz="1600" b="0" baseline="0">
              <a:latin typeface="+mn-ea"/>
              <a:ea typeface="+mn-ea"/>
            </a:rPr>
            <a:t>기당 </a:t>
          </a:r>
          <a:r>
            <a:rPr lang="en-US" altLang="ko-KR" sz="1600" b="0" baseline="0">
              <a:latin typeface="+mn-ea"/>
              <a:ea typeface="+mn-ea"/>
            </a:rPr>
            <a:t>1</a:t>
          </a:r>
          <a:r>
            <a:rPr lang="ko-KR" altLang="en-US" sz="1600" b="0" baseline="0">
              <a:latin typeface="+mn-ea"/>
              <a:ea typeface="+mn-ea"/>
            </a:rPr>
            <a:t>개</a:t>
          </a:r>
          <a:r>
            <a:rPr lang="en-US" altLang="ko-KR" sz="1600" b="0" baseline="0">
              <a:latin typeface="+mn-ea"/>
              <a:ea typeface="+mn-ea"/>
            </a:rPr>
            <a:t>), </a:t>
          </a:r>
          <a:r>
            <a:rPr lang="ko-KR" altLang="en-US" sz="1600" b="0" baseline="0">
              <a:latin typeface="+mn-ea"/>
              <a:ea typeface="+mn-ea"/>
            </a:rPr>
            <a:t>스탠드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캐노피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볼라드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ko-KR" altLang="en-US" sz="1600" b="0" baseline="0">
              <a:latin typeface="+mn-ea"/>
              <a:ea typeface="+mn-ea"/>
            </a:rPr>
            <a:t>수량 위치별로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8. </a:t>
          </a:r>
          <a:r>
            <a:rPr lang="ko-KR" altLang="en-US" sz="1600" b="0" baseline="0">
              <a:latin typeface="+mn-ea"/>
              <a:ea typeface="+mn-ea"/>
            </a:rPr>
            <a:t>현장 특이사항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ko-KR" altLang="en-US" sz="1600" b="0" baseline="0">
              <a:latin typeface="+mn-ea"/>
              <a:ea typeface="+mn-ea"/>
            </a:rPr>
            <a:t>현장실사시 전달사항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터파기 구간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기존배관 이용여부등에 대한 기입필요</a:t>
          </a:r>
          <a:endParaRPr lang="en-US" altLang="ko-KR" sz="1600" b="0" baseline="0">
            <a:latin typeface="+mn-ea"/>
            <a:ea typeface="+mn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415636</xdr:colOff>
      <xdr:row>39</xdr:row>
      <xdr:rowOff>51955</xdr:rowOff>
    </xdr:from>
    <xdr:to>
      <xdr:col>23</xdr:col>
      <xdr:colOff>433681</xdr:colOff>
      <xdr:row>49</xdr:row>
      <xdr:rowOff>3726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7ABAD2-D0FA-4540-B011-E5D7473101F8}"/>
            </a:ext>
          </a:extLst>
        </xdr:cNvPr>
        <xdr:cNvSpPr txBox="1"/>
      </xdr:nvSpPr>
      <xdr:spPr>
        <a:xfrm>
          <a:off x="14962909" y="8572500"/>
          <a:ext cx="1403499" cy="202995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ko-KR" sz="1200" b="1"/>
        </a:p>
        <a:p>
          <a:r>
            <a:rPr lang="ko-KR" altLang="en-US" sz="1200" b="1"/>
            <a:t> 충전기</a:t>
          </a:r>
          <a:endParaRPr lang="en-US" altLang="ko-KR" sz="1200" b="1"/>
        </a:p>
        <a:p>
          <a:endParaRPr lang="en-US" altLang="ko-KR" sz="1200" b="1"/>
        </a:p>
        <a:p>
          <a:r>
            <a:rPr lang="ko-KR" altLang="en-US" sz="1200" b="1"/>
            <a:t> 충전기</a:t>
          </a:r>
          <a:endParaRPr lang="en-US" altLang="ko-KR" sz="1200" b="1"/>
        </a:p>
        <a:p>
          <a:r>
            <a:rPr lang="ko-KR" altLang="en-US" sz="1200" b="1"/>
            <a:t> 분전반</a:t>
          </a:r>
          <a:endParaRPr lang="en-US" altLang="ko-KR" sz="1200" b="1"/>
        </a:p>
        <a:p>
          <a:endParaRPr lang="en-US" altLang="ko-KR" sz="1200" b="1"/>
        </a:p>
        <a:p>
          <a:r>
            <a:rPr lang="ko-KR" altLang="en-US" sz="1200" b="1"/>
            <a:t>   기존</a:t>
          </a:r>
          <a:endParaRPr lang="en-US" altLang="ko-KR" sz="1200" b="1"/>
        </a:p>
        <a:p>
          <a:r>
            <a:rPr lang="ko-KR" altLang="en-US" sz="1200" b="1"/>
            <a:t> 분전반</a:t>
          </a:r>
        </a:p>
      </xdr:txBody>
    </xdr:sp>
    <xdr:clientData/>
  </xdr:twoCellAnchor>
  <xdr:twoCellAnchor>
    <xdr:from>
      <xdr:col>22</xdr:col>
      <xdr:colOff>518487</xdr:colOff>
      <xdr:row>40</xdr:row>
      <xdr:rowOff>116155</xdr:rowOff>
    </xdr:from>
    <xdr:to>
      <xdr:col>23</xdr:col>
      <xdr:colOff>223329</xdr:colOff>
      <xdr:row>41</xdr:row>
      <xdr:rowOff>158797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0229593-904E-4FB3-9A6D-DEF37EF1DA26}"/>
            </a:ext>
          </a:extLst>
        </xdr:cNvPr>
        <xdr:cNvSpPr/>
      </xdr:nvSpPr>
      <xdr:spPr>
        <a:xfrm rot="16200000">
          <a:off x="15832042" y="8770964"/>
          <a:ext cx="250460" cy="397569"/>
        </a:xfrm>
        <a:prstGeom prst="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22</xdr:col>
      <xdr:colOff>516005</xdr:colOff>
      <xdr:row>43</xdr:row>
      <xdr:rowOff>54145</xdr:rowOff>
    </xdr:from>
    <xdr:ext cx="416519" cy="280405"/>
    <xdr:pic>
      <xdr:nvPicPr>
        <xdr:cNvPr id="5" name="그림 4">
          <a:extLst>
            <a:ext uri="{FF2B5EF4-FFF2-40B4-BE49-F238E27FC236}">
              <a16:creationId xmlns:a16="http://schemas.microsoft.com/office/drawing/2014/main" id="{AA46BD8F-E682-4968-A475-2386D816C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5400000">
          <a:off x="15824062" y="9337906"/>
          <a:ext cx="280405" cy="416519"/>
        </a:xfrm>
        <a:prstGeom prst="rect">
          <a:avLst/>
        </a:prstGeom>
      </xdr:spPr>
    </xdr:pic>
    <xdr:clientData/>
  </xdr:oneCellAnchor>
  <xdr:oneCellAnchor>
    <xdr:from>
      <xdr:col>22</xdr:col>
      <xdr:colOff>526896</xdr:colOff>
      <xdr:row>46</xdr:row>
      <xdr:rowOff>159129</xdr:rowOff>
    </xdr:from>
    <xdr:ext cx="422576" cy="279707"/>
    <xdr:pic>
      <xdr:nvPicPr>
        <xdr:cNvPr id="6" name="그림 5">
          <a:extLst>
            <a:ext uri="{FF2B5EF4-FFF2-40B4-BE49-F238E27FC236}">
              <a16:creationId xmlns:a16="http://schemas.microsoft.com/office/drawing/2014/main" id="{3787C1D3-DF22-437A-9A3F-82869F800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15838330" y="10062968"/>
          <a:ext cx="279707" cy="422576"/>
        </a:xfrm>
        <a:prstGeom prst="rect">
          <a:avLst/>
        </a:prstGeom>
      </xdr:spPr>
    </xdr:pic>
    <xdr:clientData/>
  </xdr:oneCellAnchor>
  <xdr:twoCellAnchor>
    <xdr:from>
      <xdr:col>1</xdr:col>
      <xdr:colOff>111040</xdr:colOff>
      <xdr:row>11</xdr:row>
      <xdr:rowOff>150402</xdr:rowOff>
    </xdr:from>
    <xdr:to>
      <xdr:col>7</xdr:col>
      <xdr:colOff>398318</xdr:colOff>
      <xdr:row>11</xdr:row>
      <xdr:rowOff>150402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F949A537-FE8D-4AB6-97F5-923D8430C9C6}"/>
            </a:ext>
          </a:extLst>
        </xdr:cNvPr>
        <xdr:cNvCxnSpPr/>
      </xdr:nvCxnSpPr>
      <xdr:spPr>
        <a:xfrm>
          <a:off x="803767" y="2609584"/>
          <a:ext cx="4443642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286098</xdr:colOff>
      <xdr:row>21</xdr:row>
      <xdr:rowOff>142148</xdr:rowOff>
    </xdr:from>
    <xdr:to>
      <xdr:col>4</xdr:col>
      <xdr:colOff>286587</xdr:colOff>
      <xdr:row>25</xdr:row>
      <xdr:rowOff>71005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971101D2-41F4-4505-85C3-9F6EE9101BD8}"/>
            </a:ext>
          </a:extLst>
        </xdr:cNvPr>
        <xdr:cNvCxnSpPr>
          <a:stCxn id="9" idx="4"/>
        </xdr:cNvCxnSpPr>
      </xdr:nvCxnSpPr>
      <xdr:spPr>
        <a:xfrm flipH="1">
          <a:off x="3057007" y="4696830"/>
          <a:ext cx="489" cy="76013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140219</xdr:colOff>
      <xdr:row>20</xdr:row>
      <xdr:rowOff>51468</xdr:rowOff>
    </xdr:from>
    <xdr:to>
      <xdr:col>4</xdr:col>
      <xdr:colOff>432955</xdr:colOff>
      <xdr:row>21</xdr:row>
      <xdr:rowOff>142148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60967F3B-F93E-461A-8594-441FBEC53475}"/>
            </a:ext>
          </a:extLst>
        </xdr:cNvPr>
        <xdr:cNvSpPr/>
      </xdr:nvSpPr>
      <xdr:spPr>
        <a:xfrm>
          <a:off x="2911128" y="4398332"/>
          <a:ext cx="292736" cy="298498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159780</xdr:colOff>
      <xdr:row>25</xdr:row>
      <xdr:rowOff>87007</xdr:rowOff>
    </xdr:from>
    <xdr:to>
      <xdr:col>5</xdr:col>
      <xdr:colOff>467592</xdr:colOff>
      <xdr:row>28</xdr:row>
      <xdr:rowOff>190501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F712F29-C7E9-4B27-A22A-6892E4D0459D}"/>
            </a:ext>
          </a:extLst>
        </xdr:cNvPr>
        <xdr:cNvSpPr txBox="1"/>
      </xdr:nvSpPr>
      <xdr:spPr>
        <a:xfrm>
          <a:off x="2237962" y="5472962"/>
          <a:ext cx="1693266" cy="76158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200" b="1">
              <a:latin typeface="+mj-ea"/>
              <a:ea typeface="+mj-ea"/>
            </a:rPr>
            <a:t>CV</a:t>
          </a:r>
          <a:r>
            <a:rPr lang="en-US" altLang="ko-KR" sz="1200" b="1" baseline="0">
              <a:latin typeface="+mj-ea"/>
              <a:ea typeface="+mj-ea"/>
            </a:rPr>
            <a:t> 16sq-4C  50m</a:t>
          </a:r>
        </a:p>
        <a:p>
          <a:pPr algn="l"/>
          <a:r>
            <a:rPr lang="en-US" altLang="ko-KR" sz="1200" b="1" baseline="0">
              <a:latin typeface="+mj-ea"/>
              <a:ea typeface="+mj-ea"/>
            </a:rPr>
            <a:t>GV 16sq      50m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267194</xdr:colOff>
      <xdr:row>21</xdr:row>
      <xdr:rowOff>13607</xdr:rowOff>
    </xdr:from>
    <xdr:to>
      <xdr:col>7</xdr:col>
      <xdr:colOff>103909</xdr:colOff>
      <xdr:row>21</xdr:row>
      <xdr:rowOff>13607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FC9A663E-FFC8-49FE-AC41-AC3039BB7A49}"/>
            </a:ext>
          </a:extLst>
        </xdr:cNvPr>
        <xdr:cNvCxnSpPr/>
      </xdr:nvCxnSpPr>
      <xdr:spPr>
        <a:xfrm flipH="1">
          <a:off x="3038103" y="4568289"/>
          <a:ext cx="191489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104360</xdr:colOff>
      <xdr:row>22</xdr:row>
      <xdr:rowOff>100857</xdr:rowOff>
    </xdr:from>
    <xdr:to>
      <xdr:col>8</xdr:col>
      <xdr:colOff>412172</xdr:colOff>
      <xdr:row>26</xdr:row>
      <xdr:rowOff>17317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D8B5A6D-8240-45BA-A310-9E1A9D582D6D}"/>
            </a:ext>
          </a:extLst>
        </xdr:cNvPr>
        <xdr:cNvSpPr txBox="1"/>
      </xdr:nvSpPr>
      <xdr:spPr>
        <a:xfrm>
          <a:off x="4260724" y="4863357"/>
          <a:ext cx="1693266" cy="74773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>
              <a:solidFill>
                <a:srgbClr val="FF0000"/>
              </a:solidFill>
              <a:latin typeface="+mj-ea"/>
              <a:ea typeface="+mj-ea"/>
            </a:rPr>
            <a:t>인입 분전반 </a:t>
          </a:r>
          <a:r>
            <a:rPr lang="en-US" altLang="ko-KR" sz="1200" b="1">
              <a:solidFill>
                <a:srgbClr val="FF0000"/>
              </a:solidFill>
              <a:latin typeface="+mj-ea"/>
              <a:ea typeface="+mj-ea"/>
            </a:rPr>
            <a:t>Panel</a:t>
          </a:r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 </a:t>
          </a:r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</a:rPr>
            <a:t>명</a:t>
          </a:r>
          <a:endParaRPr lang="en-US" altLang="ko-KR" sz="1200" b="1" baseline="0">
            <a:solidFill>
              <a:srgbClr val="FF0000"/>
            </a:solidFill>
            <a:latin typeface="+mj-ea"/>
            <a:ea typeface="+mj-ea"/>
          </a:endParaRPr>
        </a:p>
        <a:p>
          <a:pPr algn="ctr"/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or </a:t>
          </a:r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</a:rPr>
            <a:t>전기실 </a:t>
          </a:r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Panel </a:t>
          </a:r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</a:rPr>
            <a:t>명</a:t>
          </a:r>
          <a:endParaRPr lang="ko-KR" altLang="en-US" sz="12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99385</xdr:colOff>
      <xdr:row>10</xdr:row>
      <xdr:rowOff>60737</xdr:rowOff>
    </xdr:from>
    <xdr:to>
      <xdr:col>1</xdr:col>
      <xdr:colOff>496954</xdr:colOff>
      <xdr:row>11</xdr:row>
      <xdr:rowOff>103379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6354A6E6-B06E-44A4-8B28-E594A1C196F2}"/>
            </a:ext>
          </a:extLst>
        </xdr:cNvPr>
        <xdr:cNvSpPr/>
      </xdr:nvSpPr>
      <xdr:spPr>
        <a:xfrm rot="16200000">
          <a:off x="865667" y="2238546"/>
          <a:ext cx="250460" cy="397569"/>
        </a:xfrm>
        <a:prstGeom prst="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165194</xdr:colOff>
      <xdr:row>10</xdr:row>
      <xdr:rowOff>57273</xdr:rowOff>
    </xdr:from>
    <xdr:to>
      <xdr:col>2</xdr:col>
      <xdr:colOff>562763</xdr:colOff>
      <xdr:row>11</xdr:row>
      <xdr:rowOff>99915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9BEE3178-D06A-47A2-A513-FDEBA51573DD}"/>
            </a:ext>
          </a:extLst>
        </xdr:cNvPr>
        <xdr:cNvSpPr/>
      </xdr:nvSpPr>
      <xdr:spPr>
        <a:xfrm rot="16200000">
          <a:off x="1624204" y="2235082"/>
          <a:ext cx="250460" cy="397569"/>
        </a:xfrm>
        <a:prstGeom prst="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231004</xdr:colOff>
      <xdr:row>10</xdr:row>
      <xdr:rowOff>53810</xdr:rowOff>
    </xdr:from>
    <xdr:to>
      <xdr:col>3</xdr:col>
      <xdr:colOff>628573</xdr:colOff>
      <xdr:row>11</xdr:row>
      <xdr:rowOff>96452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8ED3611-1CD5-453E-8F13-BC7D42A628AD}"/>
            </a:ext>
          </a:extLst>
        </xdr:cNvPr>
        <xdr:cNvSpPr/>
      </xdr:nvSpPr>
      <xdr:spPr>
        <a:xfrm rot="16200000">
          <a:off x="2382741" y="2231619"/>
          <a:ext cx="250460" cy="397569"/>
        </a:xfrm>
        <a:prstGeom prst="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284383</xdr:colOff>
      <xdr:row>13</xdr:row>
      <xdr:rowOff>43808</xdr:rowOff>
    </xdr:from>
    <xdr:to>
      <xdr:col>4</xdr:col>
      <xdr:colOff>293551</xdr:colOff>
      <xdr:row>21</xdr:row>
      <xdr:rowOff>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D0550877-0B03-45A6-8F09-E682699D7D54}"/>
            </a:ext>
          </a:extLst>
        </xdr:cNvPr>
        <xdr:cNvCxnSpPr>
          <a:endCxn id="24" idx="3"/>
        </xdr:cNvCxnSpPr>
      </xdr:nvCxnSpPr>
      <xdr:spPr>
        <a:xfrm flipV="1">
          <a:off x="3055292" y="2918626"/>
          <a:ext cx="9168" cy="1636056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76124</xdr:colOff>
      <xdr:row>11</xdr:row>
      <xdr:rowOff>189226</xdr:rowOff>
    </xdr:from>
    <xdr:ext cx="416519" cy="280405"/>
    <xdr:pic>
      <xdr:nvPicPr>
        <xdr:cNvPr id="24" name="그림 23">
          <a:extLst>
            <a:ext uri="{FF2B5EF4-FFF2-40B4-BE49-F238E27FC236}">
              <a16:creationId xmlns:a16="http://schemas.microsoft.com/office/drawing/2014/main" id="{251321D8-0F83-44A2-B095-52C01480E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5400000">
          <a:off x="2915090" y="2580351"/>
          <a:ext cx="280405" cy="416519"/>
        </a:xfrm>
        <a:prstGeom prst="rect">
          <a:avLst/>
        </a:prstGeom>
      </xdr:spPr>
    </xdr:pic>
    <xdr:clientData/>
  </xdr:oneCellAnchor>
  <xdr:twoCellAnchor>
    <xdr:from>
      <xdr:col>4</xdr:col>
      <xdr:colOff>526280</xdr:colOff>
      <xdr:row>10</xdr:row>
      <xdr:rowOff>54675</xdr:rowOff>
    </xdr:from>
    <xdr:to>
      <xdr:col>5</xdr:col>
      <xdr:colOff>231122</xdr:colOff>
      <xdr:row>11</xdr:row>
      <xdr:rowOff>97317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CD6A253F-CFBC-4887-B898-D0399C867A41}"/>
            </a:ext>
          </a:extLst>
        </xdr:cNvPr>
        <xdr:cNvSpPr/>
      </xdr:nvSpPr>
      <xdr:spPr>
        <a:xfrm rot="16200000">
          <a:off x="3370744" y="2232484"/>
          <a:ext cx="250460" cy="397569"/>
        </a:xfrm>
        <a:prstGeom prst="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585163</xdr:colOff>
      <xdr:row>10</xdr:row>
      <xdr:rowOff>51211</xdr:rowOff>
    </xdr:from>
    <xdr:to>
      <xdr:col>6</xdr:col>
      <xdr:colOff>296932</xdr:colOff>
      <xdr:row>11</xdr:row>
      <xdr:rowOff>93853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BDD76CC-7337-46F1-AF0A-9FB89196C083}"/>
            </a:ext>
          </a:extLst>
        </xdr:cNvPr>
        <xdr:cNvSpPr/>
      </xdr:nvSpPr>
      <xdr:spPr>
        <a:xfrm rot="16200000">
          <a:off x="4125818" y="2225556"/>
          <a:ext cx="250460" cy="404497"/>
        </a:xfrm>
        <a:prstGeom prst="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650972</xdr:colOff>
      <xdr:row>10</xdr:row>
      <xdr:rowOff>47748</xdr:rowOff>
    </xdr:from>
    <xdr:to>
      <xdr:col>7</xdr:col>
      <xdr:colOff>362741</xdr:colOff>
      <xdr:row>11</xdr:row>
      <xdr:rowOff>90390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9688FC0B-6DDA-4AE6-88CE-F729BF5AD9C7}"/>
            </a:ext>
          </a:extLst>
        </xdr:cNvPr>
        <xdr:cNvSpPr/>
      </xdr:nvSpPr>
      <xdr:spPr>
        <a:xfrm rot="16200000">
          <a:off x="4884354" y="2222094"/>
          <a:ext cx="250460" cy="404496"/>
        </a:xfrm>
        <a:prstGeom prst="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73158</xdr:colOff>
      <xdr:row>20</xdr:row>
      <xdr:rowOff>86392</xdr:rowOff>
    </xdr:from>
    <xdr:ext cx="422576" cy="279707"/>
    <xdr:pic>
      <xdr:nvPicPr>
        <xdr:cNvPr id="40" name="그림 39">
          <a:extLst>
            <a:ext uri="{FF2B5EF4-FFF2-40B4-BE49-F238E27FC236}">
              <a16:creationId xmlns:a16="http://schemas.microsoft.com/office/drawing/2014/main" id="{B825B1B2-145B-4C99-8C61-DCBA9650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4993683" y="4361822"/>
          <a:ext cx="279707" cy="422576"/>
        </a:xfrm>
        <a:prstGeom prst="rect">
          <a:avLst/>
        </a:prstGeom>
      </xdr:spPr>
    </xdr:pic>
    <xdr:clientData/>
  </xdr:oneCellAnchor>
  <xdr:twoCellAnchor>
    <xdr:from>
      <xdr:col>3</xdr:col>
      <xdr:colOff>156317</xdr:colOff>
      <xdr:row>28</xdr:row>
      <xdr:rowOff>204772</xdr:rowOff>
    </xdr:from>
    <xdr:to>
      <xdr:col>5</xdr:col>
      <xdr:colOff>464129</xdr:colOff>
      <xdr:row>32</xdr:row>
      <xdr:rowOff>65810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465BA95-73D9-4FAD-87EF-9C86B409A56E}"/>
            </a:ext>
          </a:extLst>
        </xdr:cNvPr>
        <xdr:cNvSpPr txBox="1"/>
      </xdr:nvSpPr>
      <xdr:spPr>
        <a:xfrm>
          <a:off x="2234499" y="6248817"/>
          <a:ext cx="1693266" cy="76158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200" b="1">
              <a:latin typeface="+mj-ea"/>
              <a:ea typeface="+mj-ea"/>
            </a:rPr>
            <a:t>기존배관 이용</a:t>
          </a:r>
          <a:endParaRPr lang="en-US" altLang="ko-KR" sz="1200" b="1">
            <a:latin typeface="+mj-ea"/>
            <a:ea typeface="+mj-ea"/>
          </a:endParaRPr>
        </a:p>
        <a:p>
          <a:pPr algn="l"/>
          <a:r>
            <a:rPr lang="en-US" altLang="ko-KR" sz="1200" b="1">
              <a:latin typeface="+mj-ea"/>
              <a:ea typeface="+mj-ea"/>
            </a:rPr>
            <a:t>or </a:t>
          </a:r>
          <a:r>
            <a:rPr lang="ko-KR" altLang="en-US" sz="1200" b="1">
              <a:latin typeface="+mj-ea"/>
              <a:ea typeface="+mj-ea"/>
            </a:rPr>
            <a:t>전기실 이용</a:t>
          </a:r>
        </a:p>
      </xdr:txBody>
    </xdr:sp>
    <xdr:clientData/>
  </xdr:twoCellAnchor>
  <xdr:twoCellAnchor>
    <xdr:from>
      <xdr:col>24</xdr:col>
      <xdr:colOff>329045</xdr:colOff>
      <xdr:row>0</xdr:row>
      <xdr:rowOff>450273</xdr:rowOff>
    </xdr:from>
    <xdr:to>
      <xdr:col>33</xdr:col>
      <xdr:colOff>204108</xdr:colOff>
      <xdr:row>40</xdr:row>
      <xdr:rowOff>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479AD23-6459-4461-96AF-055C39A5EFB7}"/>
            </a:ext>
          </a:extLst>
        </xdr:cNvPr>
        <xdr:cNvSpPr txBox="1"/>
      </xdr:nvSpPr>
      <xdr:spPr>
        <a:xfrm>
          <a:off x="16954500" y="450273"/>
          <a:ext cx="6109608" cy="884959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>
              <a:latin typeface="+mn-ea"/>
              <a:ea typeface="+mn-ea"/>
            </a:rPr>
            <a:t>설치계획도면</a:t>
          </a:r>
          <a:r>
            <a:rPr lang="en-US" altLang="ko-KR" sz="1600" b="1">
              <a:latin typeface="+mn-ea"/>
              <a:ea typeface="+mn-ea"/>
            </a:rPr>
            <a:t>(</a:t>
          </a:r>
          <a:r>
            <a:rPr lang="ko-KR" altLang="en-US" sz="1600" b="1">
              <a:latin typeface="+mn-ea"/>
              <a:ea typeface="+mn-ea"/>
            </a:rPr>
            <a:t>평면도</a:t>
          </a:r>
          <a:r>
            <a:rPr lang="en-US" altLang="ko-KR" sz="1600" b="1">
              <a:latin typeface="+mn-ea"/>
              <a:ea typeface="+mn-ea"/>
            </a:rPr>
            <a:t>)</a:t>
          </a:r>
          <a:r>
            <a:rPr lang="ko-KR" altLang="en-US" sz="1600" b="1">
              <a:latin typeface="+mn-ea"/>
              <a:ea typeface="+mn-ea"/>
            </a:rPr>
            <a:t> 작성 가이드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ko-KR" altLang="ko-KR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 수식이 기재되어 있는 곳은 작성 불필요</a:t>
          </a:r>
          <a:endParaRPr lang="en-US" altLang="ko-KR" sz="2000" b="0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1. </a:t>
          </a:r>
          <a:r>
            <a:rPr lang="ko-KR" altLang="en-US" sz="1600" b="0">
              <a:latin typeface="+mn-ea"/>
              <a:ea typeface="+mn-ea"/>
            </a:rPr>
            <a:t>반드시 실사</a:t>
          </a:r>
          <a:r>
            <a:rPr lang="ko-KR" altLang="en-US" sz="1600" b="0" baseline="0">
              <a:latin typeface="+mn-ea"/>
              <a:ea typeface="+mn-ea"/>
            </a:rPr>
            <a:t> 시 도면 수령하여 작성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고객측에서 도면 제공이 불가 시 위성사진으로 작성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2. </a:t>
          </a:r>
          <a:r>
            <a:rPr lang="ko-KR" altLang="en-US" sz="1600" b="0" baseline="0">
              <a:latin typeface="+mn-ea"/>
              <a:ea typeface="+mn-ea"/>
            </a:rPr>
            <a:t>평면도 스케일이 높아 전체도면에서 확인이 어려운 경우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ko-KR" altLang="en-US" sz="1600" b="0" baseline="0">
              <a:latin typeface="+mn-ea"/>
              <a:ea typeface="+mn-ea"/>
            </a:rPr>
            <a:t>전체도 </a:t>
          </a:r>
          <a:r>
            <a:rPr lang="en-US" altLang="ko-KR" sz="1600" b="0" baseline="0">
              <a:latin typeface="+mn-ea"/>
              <a:ea typeface="+mn-ea"/>
            </a:rPr>
            <a:t>+ </a:t>
          </a:r>
          <a:r>
            <a:rPr lang="ko-KR" altLang="en-US" sz="1600" b="0" baseline="0">
              <a:latin typeface="+mn-ea"/>
              <a:ea typeface="+mn-ea"/>
            </a:rPr>
            <a:t>확대도로 첨부 후 작성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3. </a:t>
          </a:r>
          <a:r>
            <a:rPr lang="ko-KR" altLang="en-US" sz="1600" b="0" baseline="0">
              <a:latin typeface="+mn-ea"/>
              <a:ea typeface="+mn-ea"/>
            </a:rPr>
            <a:t>충전기 표기 등 최대한 범례를 활용하여 작성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반드시 범례를 활용하지는 않아도됨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4. </a:t>
          </a:r>
          <a:r>
            <a:rPr lang="ko-KR" altLang="en-US" sz="1600" b="0" baseline="0">
              <a:latin typeface="+mn-ea"/>
              <a:ea typeface="+mn-ea"/>
            </a:rPr>
            <a:t>배선 배관의 경우 </a:t>
          </a:r>
          <a:r>
            <a:rPr lang="en-US" altLang="ko-KR" sz="1600" b="0" baseline="0">
              <a:latin typeface="+mn-ea"/>
              <a:ea typeface="+mn-ea"/>
            </a:rPr>
            <a:t>1</a:t>
          </a:r>
          <a:r>
            <a:rPr lang="ko-KR" altLang="en-US" sz="1600" b="0" baseline="0">
              <a:latin typeface="+mn-ea"/>
              <a:ea typeface="+mn-ea"/>
            </a:rPr>
            <a:t>차측간선위주로 표기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5. </a:t>
          </a:r>
          <a:r>
            <a:rPr lang="ko-KR" altLang="en-US" sz="1600" b="0" baseline="0">
              <a:latin typeface="+mn-ea"/>
              <a:ea typeface="+mn-ea"/>
            </a:rPr>
            <a:t>인입분전반 </a:t>
          </a:r>
          <a:r>
            <a:rPr lang="en-US" altLang="ko-KR" sz="1600" b="0" baseline="0">
              <a:latin typeface="+mn-ea"/>
              <a:ea typeface="+mn-ea"/>
            </a:rPr>
            <a:t>Panel </a:t>
          </a:r>
          <a:r>
            <a:rPr lang="ko-KR" altLang="en-US" sz="1600" b="0" baseline="0">
              <a:latin typeface="+mn-ea"/>
              <a:ea typeface="+mn-ea"/>
            </a:rPr>
            <a:t>명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인입차단기 용량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6. </a:t>
          </a:r>
          <a:r>
            <a:rPr lang="ko-KR" altLang="en-US" sz="1600" b="0" baseline="0">
              <a:latin typeface="+mn-ea"/>
              <a:ea typeface="+mn-ea"/>
            </a:rPr>
            <a:t>도면 다수 첨부 시 </a:t>
          </a:r>
          <a:r>
            <a:rPr lang="en-US" altLang="ko-KR" sz="1600" b="0" baseline="0">
              <a:latin typeface="+mn-ea"/>
              <a:ea typeface="+mn-ea"/>
            </a:rPr>
            <a:t>sheet </a:t>
          </a:r>
          <a:r>
            <a:rPr lang="ko-KR" altLang="en-US" sz="1600" b="0" baseline="0">
              <a:latin typeface="+mn-ea"/>
              <a:ea typeface="+mn-ea"/>
            </a:rPr>
            <a:t>복사</a:t>
          </a:r>
          <a:endParaRPr lang="en-US" altLang="ko-KR" sz="1600" b="0" baseline="0">
            <a:latin typeface="+mn-ea"/>
            <a:ea typeface="+mn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1</xdr:rowOff>
    </xdr:from>
    <xdr:to>
      <xdr:col>33</xdr:col>
      <xdr:colOff>567790</xdr:colOff>
      <xdr:row>57</xdr:row>
      <xdr:rowOff>17318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8FDB80-414D-4342-8D5C-1B40D4F2A5DE}"/>
            </a:ext>
          </a:extLst>
        </xdr:cNvPr>
        <xdr:cNvSpPr txBox="1"/>
      </xdr:nvSpPr>
      <xdr:spPr>
        <a:xfrm>
          <a:off x="17318182" y="779319"/>
          <a:ext cx="6109608" cy="1201881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>
              <a:latin typeface="+mn-ea"/>
              <a:ea typeface="+mn-ea"/>
            </a:rPr>
            <a:t>사진대지 작성 가이드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1.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>
              <a:latin typeface="+mn-ea"/>
              <a:ea typeface="+mn-ea"/>
            </a:rPr>
            <a:t>상세위치</a:t>
          </a:r>
          <a:r>
            <a:rPr lang="ko-KR" altLang="en-US" sz="1600" b="0" baseline="0">
              <a:latin typeface="+mn-ea"/>
              <a:ea typeface="+mn-ea"/>
            </a:rPr>
            <a:t> 기입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단순 지상주차장 </a:t>
          </a:r>
          <a:r>
            <a:rPr lang="en-US" altLang="ko-KR" sz="1600" b="0" baseline="0">
              <a:latin typeface="+mn-ea"/>
              <a:ea typeface="+mn-ea"/>
            </a:rPr>
            <a:t>/ </a:t>
          </a:r>
          <a:r>
            <a:rPr lang="ko-KR" altLang="en-US" sz="1600" b="0" baseline="0">
              <a:latin typeface="+mn-ea"/>
              <a:ea typeface="+mn-ea"/>
            </a:rPr>
            <a:t>지하주차장 기입 </a:t>
          </a:r>
          <a:r>
            <a:rPr lang="en-US" altLang="ko-KR" sz="1600" b="0" baseline="0">
              <a:latin typeface="+mn-ea"/>
              <a:ea typeface="+mn-ea"/>
            </a:rPr>
            <a:t>x</a:t>
          </a: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반드시 위치에 대한 내용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2. </a:t>
          </a:r>
          <a:r>
            <a:rPr lang="ko-KR" altLang="en-US" sz="1600" b="0" baseline="0">
              <a:latin typeface="+mn-ea"/>
              <a:ea typeface="+mn-ea"/>
            </a:rPr>
            <a:t>인입분전반 해당 사진대지에 해당하는 인입분전반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3. </a:t>
          </a:r>
          <a:r>
            <a:rPr lang="ko-KR" altLang="en-US" sz="1600" b="0" baseline="0">
              <a:latin typeface="+mn-ea"/>
              <a:ea typeface="+mn-ea"/>
            </a:rPr>
            <a:t>신규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교체 수량 구분하여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4. 1</a:t>
          </a:r>
          <a:r>
            <a:rPr lang="ko-KR" altLang="en-US" sz="1600" b="0" baseline="0">
              <a:latin typeface="+mn-ea"/>
              <a:ea typeface="+mn-ea"/>
            </a:rPr>
            <a:t>차측 예정 인입 메인차단기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사용차단기 </a:t>
          </a:r>
          <a:r>
            <a:rPr lang="en-US" altLang="ko-KR" sz="1600" b="0" baseline="0">
              <a:latin typeface="+mn-ea"/>
              <a:ea typeface="+mn-ea"/>
            </a:rPr>
            <a:t>A</a:t>
          </a:r>
          <a:r>
            <a:rPr lang="ko-KR" altLang="en-US" sz="1600" b="0" baseline="0">
              <a:latin typeface="+mn-ea"/>
              <a:ea typeface="+mn-ea"/>
            </a:rPr>
            <a:t>수 기입및 사진 첨부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5. </a:t>
          </a:r>
          <a:r>
            <a:rPr lang="ko-KR" altLang="en-US" sz="1600" b="0" baseline="0">
              <a:latin typeface="+mn-ea"/>
              <a:ea typeface="+mn-ea"/>
            </a:rPr>
            <a:t>통신모뎀 필요수량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6. </a:t>
          </a:r>
          <a:r>
            <a:rPr lang="ko-KR" altLang="en-US" sz="1600" b="0" baseline="0">
              <a:latin typeface="+mn-ea"/>
              <a:ea typeface="+mn-ea"/>
            </a:rPr>
            <a:t>도면확대도 첨부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따로 확대도 필요없을 경우 도면</a:t>
          </a:r>
          <a:r>
            <a:rPr lang="en-US" altLang="ko-KR" sz="1600" b="0" baseline="0">
              <a:latin typeface="+mn-ea"/>
              <a:ea typeface="+mn-ea"/>
            </a:rPr>
            <a:t>sheet</a:t>
          </a:r>
          <a:r>
            <a:rPr lang="ko-KR" altLang="en-US" sz="1600" b="0" baseline="0">
              <a:latin typeface="+mn-ea"/>
              <a:ea typeface="+mn-ea"/>
            </a:rPr>
            <a:t>에서 그대로 첨부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7. </a:t>
          </a:r>
          <a:r>
            <a:rPr lang="ko-KR" altLang="en-US" sz="1600" b="0" baseline="0">
              <a:latin typeface="+mn-ea"/>
              <a:ea typeface="+mn-ea"/>
            </a:rPr>
            <a:t>설치예정위치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주차면이 식별가능한 정면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필수</a:t>
          </a:r>
          <a:r>
            <a:rPr lang="en-US" altLang="ko-KR" sz="1600" b="0" baseline="0">
              <a:latin typeface="+mn-ea"/>
              <a:ea typeface="+mn-ea"/>
            </a:rPr>
            <a:t>) </a:t>
          </a:r>
          <a:r>
            <a:rPr lang="ko-KR" altLang="en-US" sz="1600" b="0" baseline="0">
              <a:latin typeface="+mn-ea"/>
              <a:ea typeface="+mn-ea"/>
            </a:rPr>
            <a:t>사진과 함께 각각 충전기 설치위치에 대한 표기를 하여 수량 및 정확한 위치가 확인가능하도록 첨부 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우측의 수량표기 이미지 복사하여 첨부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8. </a:t>
          </a:r>
          <a:r>
            <a:rPr lang="ko-KR" altLang="en-US" sz="1600" b="0" baseline="0">
              <a:latin typeface="+mn-ea"/>
              <a:ea typeface="+mn-ea"/>
            </a:rPr>
            <a:t>전력간선 인입라인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인입라인 확인가능하도록 최대한 사진 삽입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사진 삽입 후 붉은 선으로 루트 표현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인입라인 사진 없을 시 추가비용 확인불가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9. 1</a:t>
          </a:r>
          <a:r>
            <a:rPr lang="ko-KR" altLang="en-US" sz="1600" b="0" baseline="0">
              <a:latin typeface="+mn-ea"/>
              <a:ea typeface="+mn-ea"/>
            </a:rPr>
            <a:t>차측 인입분전반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분전반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배전반</a:t>
          </a:r>
          <a:r>
            <a:rPr lang="en-US" altLang="ko-KR" sz="1600" b="0" baseline="0">
              <a:latin typeface="+mn-ea"/>
              <a:ea typeface="+mn-ea"/>
            </a:rPr>
            <a:t>) </a:t>
          </a:r>
          <a:r>
            <a:rPr lang="ko-KR" altLang="en-US" sz="1600" b="0" baseline="0">
              <a:latin typeface="+mn-ea"/>
              <a:ea typeface="+mn-ea"/>
            </a:rPr>
            <a:t>외부 및 내부사진 삽입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10. CCTV(</a:t>
          </a:r>
          <a:r>
            <a:rPr lang="ko-KR" altLang="en-US" sz="1600" b="0" baseline="0">
              <a:latin typeface="+mn-ea"/>
              <a:ea typeface="+mn-ea"/>
            </a:rPr>
            <a:t>폐쇄회로 감시장치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지하설치일 경우 해당위치의 </a:t>
          </a:r>
          <a:r>
            <a:rPr lang="en-US" altLang="ko-KR" sz="1600" b="0" baseline="0">
              <a:latin typeface="+mn-ea"/>
              <a:ea typeface="+mn-ea"/>
            </a:rPr>
            <a:t>CCTV</a:t>
          </a:r>
          <a:r>
            <a:rPr lang="ko-KR" altLang="en-US" sz="1600" b="0" baseline="0">
              <a:latin typeface="+mn-ea"/>
              <a:ea typeface="+mn-ea"/>
            </a:rPr>
            <a:t>사진 첨부</a:t>
          </a:r>
          <a:endParaRPr lang="en-US" altLang="ko-KR" sz="1600" b="0" baseline="0">
            <a:latin typeface="+mn-ea"/>
            <a:ea typeface="+mn-ea"/>
          </a:endParaRPr>
        </a:p>
      </xdr:txBody>
    </xdr:sp>
    <xdr:clientData/>
  </xdr:twoCellAnchor>
  <xdr:twoCellAnchor>
    <xdr:from>
      <xdr:col>35</xdr:col>
      <xdr:colOff>571500</xdr:colOff>
      <xdr:row>10</xdr:row>
      <xdr:rowOff>121227</xdr:rowOff>
    </xdr:from>
    <xdr:to>
      <xdr:col>36</xdr:col>
      <xdr:colOff>519545</xdr:colOff>
      <xdr:row>13</xdr:row>
      <xdr:rowOff>138545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C4715034-C135-FE84-0F99-44E87F29547B}"/>
            </a:ext>
          </a:extLst>
        </xdr:cNvPr>
        <xdr:cNvSpPr/>
      </xdr:nvSpPr>
      <xdr:spPr>
        <a:xfrm>
          <a:off x="24816955" y="2874818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1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37</xdr:col>
      <xdr:colOff>121228</xdr:colOff>
      <xdr:row>10</xdr:row>
      <xdr:rowOff>121227</xdr:rowOff>
    </xdr:from>
    <xdr:to>
      <xdr:col>38</xdr:col>
      <xdr:colOff>69273</xdr:colOff>
      <xdr:row>13</xdr:row>
      <xdr:rowOff>138545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DA5E7B9A-3C79-9F35-3280-AF00A9C5F9BC}"/>
            </a:ext>
          </a:extLst>
        </xdr:cNvPr>
        <xdr:cNvSpPr/>
      </xdr:nvSpPr>
      <xdr:spPr>
        <a:xfrm>
          <a:off x="25752137" y="2874818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2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38</xdr:col>
      <xdr:colOff>363683</xdr:colOff>
      <xdr:row>10</xdr:row>
      <xdr:rowOff>121227</xdr:rowOff>
    </xdr:from>
    <xdr:to>
      <xdr:col>39</xdr:col>
      <xdr:colOff>311727</xdr:colOff>
      <xdr:row>13</xdr:row>
      <xdr:rowOff>138545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A57879C5-AB64-9B8B-0A3E-A1657D92AA29}"/>
            </a:ext>
          </a:extLst>
        </xdr:cNvPr>
        <xdr:cNvSpPr/>
      </xdr:nvSpPr>
      <xdr:spPr>
        <a:xfrm>
          <a:off x="26687319" y="2874818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3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39</xdr:col>
      <xdr:colOff>536864</xdr:colOff>
      <xdr:row>10</xdr:row>
      <xdr:rowOff>121227</xdr:rowOff>
    </xdr:from>
    <xdr:to>
      <xdr:col>40</xdr:col>
      <xdr:colOff>484909</xdr:colOff>
      <xdr:row>13</xdr:row>
      <xdr:rowOff>138545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7D4EAF30-546E-0408-975E-D17D99B9957B}"/>
            </a:ext>
          </a:extLst>
        </xdr:cNvPr>
        <xdr:cNvSpPr/>
      </xdr:nvSpPr>
      <xdr:spPr>
        <a:xfrm>
          <a:off x="27553228" y="2874818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4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40</xdr:col>
      <xdr:colOff>640774</xdr:colOff>
      <xdr:row>10</xdr:row>
      <xdr:rowOff>121227</xdr:rowOff>
    </xdr:from>
    <xdr:to>
      <xdr:col>41</xdr:col>
      <xdr:colOff>588819</xdr:colOff>
      <xdr:row>13</xdr:row>
      <xdr:rowOff>138545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6DC3D2C0-016A-358C-08D8-E4A6D3BD1E51}"/>
            </a:ext>
          </a:extLst>
        </xdr:cNvPr>
        <xdr:cNvSpPr/>
      </xdr:nvSpPr>
      <xdr:spPr>
        <a:xfrm>
          <a:off x="28349865" y="2874818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5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571500</xdr:colOff>
      <xdr:row>14</xdr:row>
      <xdr:rowOff>103908</xdr:rowOff>
    </xdr:from>
    <xdr:to>
      <xdr:col>36</xdr:col>
      <xdr:colOff>519545</xdr:colOff>
      <xdr:row>17</xdr:row>
      <xdr:rowOff>103908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4DBE7968-0751-4009-9088-BBB6D4C5EE4D}"/>
            </a:ext>
          </a:extLst>
        </xdr:cNvPr>
        <xdr:cNvSpPr/>
      </xdr:nvSpPr>
      <xdr:spPr>
        <a:xfrm>
          <a:off x="24816955" y="3688772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6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37</xdr:col>
      <xdr:colOff>138546</xdr:colOff>
      <xdr:row>14</xdr:row>
      <xdr:rowOff>103908</xdr:rowOff>
    </xdr:from>
    <xdr:to>
      <xdr:col>38</xdr:col>
      <xdr:colOff>86591</xdr:colOff>
      <xdr:row>17</xdr:row>
      <xdr:rowOff>103908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662742BE-CB17-1FC1-5B7A-2E4F4C8BD7D6}"/>
            </a:ext>
          </a:extLst>
        </xdr:cNvPr>
        <xdr:cNvSpPr/>
      </xdr:nvSpPr>
      <xdr:spPr>
        <a:xfrm>
          <a:off x="25769455" y="3688772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7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38</xdr:col>
      <xdr:colOff>381001</xdr:colOff>
      <xdr:row>14</xdr:row>
      <xdr:rowOff>103908</xdr:rowOff>
    </xdr:from>
    <xdr:to>
      <xdr:col>39</xdr:col>
      <xdr:colOff>329045</xdr:colOff>
      <xdr:row>17</xdr:row>
      <xdr:rowOff>103908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C233575E-A596-95E9-8AA5-9F60212FABD9}"/>
            </a:ext>
          </a:extLst>
        </xdr:cNvPr>
        <xdr:cNvSpPr/>
      </xdr:nvSpPr>
      <xdr:spPr>
        <a:xfrm>
          <a:off x="26704637" y="3688772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8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39</xdr:col>
      <xdr:colOff>571501</xdr:colOff>
      <xdr:row>14</xdr:row>
      <xdr:rowOff>103908</xdr:rowOff>
    </xdr:from>
    <xdr:to>
      <xdr:col>40</xdr:col>
      <xdr:colOff>519546</xdr:colOff>
      <xdr:row>17</xdr:row>
      <xdr:rowOff>103908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456C8780-B31D-5422-8920-367D1BDFE095}"/>
            </a:ext>
          </a:extLst>
        </xdr:cNvPr>
        <xdr:cNvSpPr/>
      </xdr:nvSpPr>
      <xdr:spPr>
        <a:xfrm>
          <a:off x="27587865" y="3688772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9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40</xdr:col>
      <xdr:colOff>658092</xdr:colOff>
      <xdr:row>14</xdr:row>
      <xdr:rowOff>103908</xdr:rowOff>
    </xdr:from>
    <xdr:to>
      <xdr:col>41</xdr:col>
      <xdr:colOff>606137</xdr:colOff>
      <xdr:row>17</xdr:row>
      <xdr:rowOff>103908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1EC71292-61A0-4505-C6F2-920BACBA52CF}"/>
            </a:ext>
          </a:extLst>
        </xdr:cNvPr>
        <xdr:cNvSpPr/>
      </xdr:nvSpPr>
      <xdr:spPr>
        <a:xfrm>
          <a:off x="28367183" y="3688772"/>
          <a:ext cx="640772" cy="640772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  <a:latin typeface="+mj-ea"/>
              <a:ea typeface="+mj-ea"/>
            </a:rPr>
            <a:t>10</a:t>
          </a:r>
          <a:endParaRPr lang="ko-KR" altLang="en-US" sz="2800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571500</xdr:colOff>
      <xdr:row>21</xdr:row>
      <xdr:rowOff>86591</xdr:rowOff>
    </xdr:from>
    <xdr:to>
      <xdr:col>36</xdr:col>
      <xdr:colOff>519545</xdr:colOff>
      <xdr:row>24</xdr:row>
      <xdr:rowOff>103908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24E2E72D-7958-D9BE-3E08-63ABD0634142}"/>
            </a:ext>
          </a:extLst>
        </xdr:cNvPr>
        <xdr:cNvSpPr/>
      </xdr:nvSpPr>
      <xdr:spPr>
        <a:xfrm>
          <a:off x="24816955" y="5143500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1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37</xdr:col>
      <xdr:colOff>121228</xdr:colOff>
      <xdr:row>21</xdr:row>
      <xdr:rowOff>86591</xdr:rowOff>
    </xdr:from>
    <xdr:to>
      <xdr:col>38</xdr:col>
      <xdr:colOff>69273</xdr:colOff>
      <xdr:row>24</xdr:row>
      <xdr:rowOff>103908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802BDE03-4EC3-030F-EC8D-CD6DE82FA8C6}"/>
            </a:ext>
          </a:extLst>
        </xdr:cNvPr>
        <xdr:cNvSpPr/>
      </xdr:nvSpPr>
      <xdr:spPr>
        <a:xfrm>
          <a:off x="25752137" y="5143500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2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38</xdr:col>
      <xdr:colOff>363683</xdr:colOff>
      <xdr:row>21</xdr:row>
      <xdr:rowOff>86591</xdr:rowOff>
    </xdr:from>
    <xdr:to>
      <xdr:col>39</xdr:col>
      <xdr:colOff>311727</xdr:colOff>
      <xdr:row>24</xdr:row>
      <xdr:rowOff>103908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C23680C-A2B0-DD0F-91E9-F7C74DE9A457}"/>
            </a:ext>
          </a:extLst>
        </xdr:cNvPr>
        <xdr:cNvSpPr/>
      </xdr:nvSpPr>
      <xdr:spPr>
        <a:xfrm>
          <a:off x="26687319" y="5143500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3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39</xdr:col>
      <xdr:colOff>536864</xdr:colOff>
      <xdr:row>21</xdr:row>
      <xdr:rowOff>86591</xdr:rowOff>
    </xdr:from>
    <xdr:to>
      <xdr:col>40</xdr:col>
      <xdr:colOff>484909</xdr:colOff>
      <xdr:row>24</xdr:row>
      <xdr:rowOff>103908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6C927D35-53D0-FB9E-48B7-7A525100BF67}"/>
            </a:ext>
          </a:extLst>
        </xdr:cNvPr>
        <xdr:cNvSpPr/>
      </xdr:nvSpPr>
      <xdr:spPr>
        <a:xfrm>
          <a:off x="27553228" y="5143500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4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40</xdr:col>
      <xdr:colOff>640774</xdr:colOff>
      <xdr:row>21</xdr:row>
      <xdr:rowOff>86591</xdr:rowOff>
    </xdr:from>
    <xdr:to>
      <xdr:col>41</xdr:col>
      <xdr:colOff>588819</xdr:colOff>
      <xdr:row>24</xdr:row>
      <xdr:rowOff>103908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DF16BC70-4E06-2AE5-429B-AA85DECA33CE}"/>
            </a:ext>
          </a:extLst>
        </xdr:cNvPr>
        <xdr:cNvSpPr/>
      </xdr:nvSpPr>
      <xdr:spPr>
        <a:xfrm>
          <a:off x="28349865" y="5143500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5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571500</xdr:colOff>
      <xdr:row>25</xdr:row>
      <xdr:rowOff>69272</xdr:rowOff>
    </xdr:from>
    <xdr:to>
      <xdr:col>36</xdr:col>
      <xdr:colOff>519545</xdr:colOff>
      <xdr:row>28</xdr:row>
      <xdr:rowOff>86590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6BF08E57-EC40-5EC4-DCD5-FEFDDA42BB86}"/>
            </a:ext>
          </a:extLst>
        </xdr:cNvPr>
        <xdr:cNvSpPr/>
      </xdr:nvSpPr>
      <xdr:spPr>
        <a:xfrm>
          <a:off x="24816955" y="5957454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6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37</xdr:col>
      <xdr:colOff>138546</xdr:colOff>
      <xdr:row>25</xdr:row>
      <xdr:rowOff>69272</xdr:rowOff>
    </xdr:from>
    <xdr:to>
      <xdr:col>38</xdr:col>
      <xdr:colOff>86591</xdr:colOff>
      <xdr:row>28</xdr:row>
      <xdr:rowOff>86590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B0EF834D-1248-9822-D3C4-ADF1DED026D8}"/>
            </a:ext>
          </a:extLst>
        </xdr:cNvPr>
        <xdr:cNvSpPr/>
      </xdr:nvSpPr>
      <xdr:spPr>
        <a:xfrm>
          <a:off x="25769455" y="5957454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7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38</xdr:col>
      <xdr:colOff>381001</xdr:colOff>
      <xdr:row>25</xdr:row>
      <xdr:rowOff>69272</xdr:rowOff>
    </xdr:from>
    <xdr:to>
      <xdr:col>39</xdr:col>
      <xdr:colOff>329045</xdr:colOff>
      <xdr:row>28</xdr:row>
      <xdr:rowOff>86590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249BD3A5-8453-DA6B-9704-EC3721B340B1}"/>
            </a:ext>
          </a:extLst>
        </xdr:cNvPr>
        <xdr:cNvSpPr/>
      </xdr:nvSpPr>
      <xdr:spPr>
        <a:xfrm>
          <a:off x="26704637" y="5957454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8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39</xdr:col>
      <xdr:colOff>571501</xdr:colOff>
      <xdr:row>25</xdr:row>
      <xdr:rowOff>69272</xdr:rowOff>
    </xdr:from>
    <xdr:to>
      <xdr:col>40</xdr:col>
      <xdr:colOff>519546</xdr:colOff>
      <xdr:row>28</xdr:row>
      <xdr:rowOff>86590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D35F3BF4-EF2C-955F-56D4-1F564A9472E0}"/>
            </a:ext>
          </a:extLst>
        </xdr:cNvPr>
        <xdr:cNvSpPr/>
      </xdr:nvSpPr>
      <xdr:spPr>
        <a:xfrm>
          <a:off x="27587865" y="5957454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9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40</xdr:col>
      <xdr:colOff>658092</xdr:colOff>
      <xdr:row>25</xdr:row>
      <xdr:rowOff>69272</xdr:rowOff>
    </xdr:from>
    <xdr:to>
      <xdr:col>41</xdr:col>
      <xdr:colOff>606137</xdr:colOff>
      <xdr:row>28</xdr:row>
      <xdr:rowOff>86590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CB69442E-99C3-854F-4EB7-F426CA8214AC}"/>
            </a:ext>
          </a:extLst>
        </xdr:cNvPr>
        <xdr:cNvSpPr/>
      </xdr:nvSpPr>
      <xdr:spPr>
        <a:xfrm>
          <a:off x="28367183" y="5957454"/>
          <a:ext cx="640772" cy="640772"/>
        </a:xfrm>
        <a:prstGeom prst="ellipse">
          <a:avLst/>
        </a:prstGeom>
        <a:noFill/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overflow" horzOverflow="overflow" lIns="0" tIns="0" rIns="0" bIns="0" rtlCol="0" anchor="ctr"/>
        <a:lstStyle/>
        <a:p>
          <a:pPr algn="ctr"/>
          <a:r>
            <a:rPr lang="en-US" altLang="ko-KR" sz="2800">
              <a:solidFill>
                <a:schemeClr val="bg1"/>
              </a:solidFill>
              <a:latin typeface="+mj-ea"/>
              <a:ea typeface="+mj-ea"/>
            </a:rPr>
            <a:t>10</a:t>
          </a:r>
          <a:endParaRPr lang="ko-KR" altLang="en-US" sz="280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246531</xdr:colOff>
      <xdr:row>0</xdr:row>
      <xdr:rowOff>67235</xdr:rowOff>
    </xdr:from>
    <xdr:to>
      <xdr:col>19</xdr:col>
      <xdr:colOff>13607</xdr:colOff>
      <xdr:row>72</xdr:row>
      <xdr:rowOff>54430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CEAC94-22E1-4975-B5D7-C17F2985CF50}"/>
            </a:ext>
          </a:extLst>
        </xdr:cNvPr>
        <xdr:cNvSpPr txBox="1"/>
      </xdr:nvSpPr>
      <xdr:spPr>
        <a:xfrm>
          <a:off x="12873960" y="67235"/>
          <a:ext cx="7251004" cy="1276430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>
              <a:latin typeface="+mn-ea"/>
              <a:ea typeface="+mn-ea"/>
            </a:rPr>
            <a:t>공사내역서 입력자료 작성가이드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1. </a:t>
          </a:r>
          <a:r>
            <a:rPr lang="ko-KR" altLang="en-US" sz="1600" b="0">
              <a:latin typeface="+mn-ea"/>
              <a:ea typeface="+mn-ea"/>
            </a:rPr>
            <a:t>용량 </a:t>
          </a:r>
          <a:r>
            <a:rPr lang="en-US" altLang="ko-KR" sz="1600" b="0">
              <a:latin typeface="+mn-ea"/>
              <a:ea typeface="+mn-ea"/>
            </a:rPr>
            <a:t>- (</a:t>
          </a:r>
          <a:r>
            <a:rPr lang="ko-KR" altLang="en-US" sz="1600" b="0">
              <a:latin typeface="+mn-ea"/>
              <a:ea typeface="+mn-ea"/>
            </a:rPr>
            <a:t>신규 </a:t>
          </a:r>
          <a:r>
            <a:rPr lang="en-US" altLang="ko-KR" sz="1600" b="0">
              <a:latin typeface="+mn-ea"/>
              <a:ea typeface="+mn-ea"/>
            </a:rPr>
            <a:t>+ </a:t>
          </a:r>
          <a:r>
            <a:rPr lang="ko-KR" altLang="en-US" sz="1600" b="0">
              <a:latin typeface="+mn-ea"/>
              <a:ea typeface="+mn-ea"/>
            </a:rPr>
            <a:t>교체수량</a:t>
          </a:r>
          <a:r>
            <a:rPr lang="en-US" altLang="ko-KR" sz="1600" b="0">
              <a:latin typeface="+mn-ea"/>
              <a:ea typeface="+mn-ea"/>
            </a:rPr>
            <a:t>) x 7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2. </a:t>
          </a:r>
          <a:r>
            <a:rPr lang="ko-KR" altLang="en-US" sz="1600" b="0" baseline="0">
              <a:latin typeface="+mn-ea"/>
              <a:ea typeface="+mn-ea"/>
            </a:rPr>
            <a:t>충전기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신규</a:t>
          </a:r>
          <a:r>
            <a:rPr lang="en-US" altLang="ko-KR" sz="1600" b="0" baseline="0">
              <a:latin typeface="+mn-ea"/>
              <a:ea typeface="+mn-ea"/>
            </a:rPr>
            <a:t>)+(</a:t>
          </a:r>
          <a:r>
            <a:rPr lang="ko-KR" altLang="en-US" sz="1600" b="0" baseline="0">
              <a:latin typeface="+mn-ea"/>
              <a:ea typeface="+mn-ea"/>
            </a:rPr>
            <a:t>교체</a:t>
          </a:r>
          <a:r>
            <a:rPr lang="en-US" altLang="ko-KR" sz="1600" b="0" baseline="0">
              <a:latin typeface="+mn-ea"/>
              <a:ea typeface="+mn-ea"/>
            </a:rPr>
            <a:t>) - </a:t>
          </a:r>
          <a:r>
            <a:rPr lang="ko-KR" altLang="en-US" sz="1600" b="0" baseline="0">
              <a:latin typeface="+mn-ea"/>
              <a:ea typeface="+mn-ea"/>
            </a:rPr>
            <a:t>교체수량에 따라 기입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   (</a:t>
          </a:r>
          <a:r>
            <a:rPr lang="ko-KR" altLang="en-US" sz="1600" b="0" baseline="0">
              <a:latin typeface="+mn-ea"/>
              <a:ea typeface="+mn-ea"/>
            </a:rPr>
            <a:t>교체가 난해한 현장은 교체수량 기입 후 추가비용으로 기입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en-US" altLang="ko-KR" sz="1600" b="0" baseline="0">
              <a:latin typeface="+mn-ea"/>
              <a:ea typeface="+mn-ea"/>
            </a:rPr>
            <a:t>   (</a:t>
          </a:r>
          <a:r>
            <a:rPr lang="ko-KR" altLang="en-US" sz="1600" b="0" baseline="0">
              <a:latin typeface="+mn-ea"/>
              <a:ea typeface="+mn-ea"/>
            </a:rPr>
            <a:t>철거 후 신규설치의 경우 교체 </a:t>
          </a:r>
          <a:r>
            <a:rPr lang="en-US" altLang="ko-KR" sz="1600" b="0" baseline="0">
              <a:latin typeface="+mn-ea"/>
              <a:ea typeface="+mn-ea"/>
            </a:rPr>
            <a:t>+ </a:t>
          </a:r>
          <a:r>
            <a:rPr lang="ko-KR" altLang="en-US" sz="1600" b="0" baseline="0">
              <a:latin typeface="+mn-ea"/>
              <a:ea typeface="+mn-ea"/>
            </a:rPr>
            <a:t>추가공사비 기입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3. </a:t>
          </a:r>
          <a:r>
            <a:rPr lang="ko-KR" altLang="en-US" sz="1600" b="0" baseline="0">
              <a:latin typeface="+mn-ea"/>
              <a:ea typeface="+mn-ea"/>
            </a:rPr>
            <a:t>기자재</a:t>
          </a:r>
          <a:r>
            <a:rPr lang="en-US" altLang="ko-KR" sz="1600" b="0" baseline="0">
              <a:latin typeface="+mn-ea"/>
              <a:ea typeface="+mn-ea"/>
            </a:rPr>
            <a:t> - </a:t>
          </a:r>
          <a:r>
            <a:rPr lang="ko-KR" altLang="en-US" sz="1600" b="0" baseline="0">
              <a:latin typeface="+mn-ea"/>
              <a:ea typeface="+mn-ea"/>
            </a:rPr>
            <a:t>실사보고서 부분의 기입내용과 일치하도록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4. </a:t>
          </a:r>
          <a:r>
            <a:rPr lang="ko-KR" altLang="en-US" sz="1600" b="0" baseline="0">
              <a:latin typeface="+mn-ea"/>
              <a:ea typeface="+mn-ea"/>
            </a:rPr>
            <a:t>도로커팅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땅파기</a:t>
          </a:r>
          <a:r>
            <a:rPr lang="en-US" altLang="ko-KR" sz="1600" b="0" baseline="0">
              <a:latin typeface="+mn-ea"/>
              <a:ea typeface="+mn-ea"/>
            </a:rPr>
            <a:t> - </a:t>
          </a:r>
          <a:r>
            <a:rPr lang="ko-KR" altLang="en-US" sz="1600" b="0" baseline="0">
              <a:latin typeface="+mn-ea"/>
              <a:ea typeface="+mn-ea"/>
            </a:rPr>
            <a:t>공사난이도에따라 수량 및 단가 기입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ko-KR" altLang="en-US" sz="1600" b="0" baseline="0">
              <a:latin typeface="+mn-ea"/>
              <a:ea typeface="+mn-ea"/>
            </a:rPr>
            <a:t>사양부분에는 아스팔트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콘크리트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화단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보도블럭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등 내용기입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5. </a:t>
          </a:r>
          <a:r>
            <a:rPr lang="ko-KR" altLang="en-US" sz="1600" b="0" baseline="0">
              <a:latin typeface="+mn-ea"/>
              <a:ea typeface="+mn-ea"/>
            </a:rPr>
            <a:t>추가배선공사 </a:t>
          </a:r>
          <a:r>
            <a:rPr lang="en-US" altLang="ko-KR" sz="1600" b="0" baseline="0">
              <a:latin typeface="+mn-ea"/>
              <a:ea typeface="+mn-ea"/>
            </a:rPr>
            <a:t>- 1</a:t>
          </a:r>
          <a:r>
            <a:rPr lang="ko-KR" altLang="en-US" sz="1600" b="0" baseline="0">
              <a:latin typeface="+mn-ea"/>
              <a:ea typeface="+mn-ea"/>
            </a:rPr>
            <a:t>차측 기준 기본공사</a:t>
          </a:r>
          <a:r>
            <a:rPr lang="en-US" altLang="ko-KR" sz="1600" b="0" baseline="0">
              <a:latin typeface="+mn-ea"/>
              <a:ea typeface="+mn-ea"/>
            </a:rPr>
            <a:t>(70m)</a:t>
          </a:r>
          <a:r>
            <a:rPr lang="ko-KR" altLang="en-US" sz="1600" b="0" baseline="0">
              <a:latin typeface="+mn-ea"/>
              <a:ea typeface="+mn-ea"/>
            </a:rPr>
            <a:t> 이외의 부분 입력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자재비</a:t>
          </a:r>
          <a:r>
            <a:rPr lang="en-US" altLang="ko-KR" sz="1600" b="0" baseline="0">
              <a:latin typeface="+mn-ea"/>
              <a:ea typeface="+mn-ea"/>
            </a:rPr>
            <a:t>), 2</a:t>
          </a:r>
          <a:r>
            <a:rPr lang="ko-KR" altLang="en-US" sz="1600" b="0" baseline="0">
              <a:latin typeface="+mn-ea"/>
              <a:ea typeface="+mn-ea"/>
            </a:rPr>
            <a:t>차측은 해당사항없음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6. </a:t>
          </a:r>
          <a:r>
            <a:rPr lang="ko-KR" altLang="en-US" sz="1600" b="0" baseline="0">
              <a:latin typeface="+mn-ea"/>
              <a:ea typeface="+mn-ea"/>
            </a:rPr>
            <a:t>추가배관공사 </a:t>
          </a:r>
          <a:r>
            <a:rPr lang="en-US" altLang="ko-KR" sz="1600" b="0" baseline="0">
              <a:latin typeface="+mn-ea"/>
              <a:ea typeface="+mn-ea"/>
            </a:rPr>
            <a:t>- 1</a:t>
          </a:r>
          <a:r>
            <a:rPr lang="ko-KR" altLang="en-US" sz="1600" b="0" baseline="0">
              <a:latin typeface="+mn-ea"/>
              <a:ea typeface="+mn-ea"/>
            </a:rPr>
            <a:t>차측 기준 기본공사</a:t>
          </a:r>
          <a:r>
            <a:rPr lang="en-US" altLang="ko-KR" sz="1600" b="0" baseline="0">
              <a:latin typeface="+mn-ea"/>
              <a:ea typeface="+mn-ea"/>
            </a:rPr>
            <a:t>(70m)</a:t>
          </a:r>
          <a:r>
            <a:rPr lang="ko-KR" altLang="en-US" sz="1600" b="0" baseline="0">
              <a:latin typeface="+mn-ea"/>
              <a:ea typeface="+mn-ea"/>
            </a:rPr>
            <a:t> 이외의 부분 입력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자재비</a:t>
          </a:r>
          <a:r>
            <a:rPr lang="en-US" altLang="ko-KR" sz="1600" b="0" baseline="0">
              <a:latin typeface="+mn-ea"/>
              <a:ea typeface="+mn-ea"/>
            </a:rPr>
            <a:t>) (</a:t>
          </a:r>
          <a:r>
            <a:rPr lang="ko-KR" altLang="en-US" sz="1600" b="0" baseline="0">
              <a:latin typeface="+mn-ea"/>
              <a:ea typeface="+mn-ea"/>
            </a:rPr>
            <a:t>기존 배관 이용시 기입</a:t>
          </a:r>
          <a:r>
            <a:rPr lang="en-US" altLang="ko-KR" sz="1600" b="0" baseline="0">
              <a:latin typeface="+mn-ea"/>
              <a:ea typeface="+mn-ea"/>
            </a:rPr>
            <a:t>x), 2</a:t>
          </a:r>
          <a:r>
            <a:rPr lang="ko-KR" altLang="en-US" sz="1600" b="0" baseline="0">
              <a:latin typeface="+mn-ea"/>
              <a:ea typeface="+mn-ea"/>
            </a:rPr>
            <a:t>차측은 해당사항없음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7. </a:t>
          </a:r>
          <a:r>
            <a:rPr lang="ko-KR" altLang="en-US" sz="1600" b="0" baseline="0">
              <a:latin typeface="+mn-ea"/>
              <a:ea typeface="+mn-ea"/>
            </a:rPr>
            <a:t>기타비용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고소작업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고소차량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교체충전기 추가비용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간선 철거 및 교체시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기타 상기 내역에 기입하기 어려운 추가공사분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기초 콘크리트패드</a:t>
          </a:r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스탠드타입 중 고객사 별도 요청 시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추가배선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추가배관공사 시 추가 인력이 필요한 경우 인건비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8. </a:t>
          </a:r>
          <a:r>
            <a:rPr lang="ko-KR" altLang="en-US" sz="1600" b="0" baseline="0">
              <a:latin typeface="+mn-ea"/>
              <a:ea typeface="+mn-ea"/>
            </a:rPr>
            <a:t>시공사부담금</a:t>
          </a:r>
          <a:r>
            <a:rPr lang="en-US" altLang="ko-KR" sz="1600" b="0" baseline="0">
              <a:latin typeface="+mn-ea"/>
              <a:ea typeface="+mn-ea"/>
            </a:rPr>
            <a:t> - </a:t>
          </a:r>
          <a:r>
            <a:rPr lang="ko-KR" altLang="en-US" sz="1600" b="0" baseline="0">
              <a:latin typeface="+mn-ea"/>
              <a:ea typeface="+mn-ea"/>
            </a:rPr>
            <a:t>영업사 또는 </a:t>
          </a:r>
          <a:r>
            <a:rPr lang="en-US" altLang="ko-KR" sz="1600" b="0" baseline="0">
              <a:latin typeface="+mn-ea"/>
              <a:ea typeface="+mn-ea"/>
            </a:rPr>
            <a:t>Pluglink</a:t>
          </a:r>
          <a:r>
            <a:rPr lang="ko-KR" altLang="en-US" sz="1600" b="0" baseline="0">
              <a:latin typeface="+mn-ea"/>
              <a:ea typeface="+mn-ea"/>
            </a:rPr>
            <a:t>와 협의한 시공사 분담금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금액입력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9. </a:t>
          </a:r>
          <a:r>
            <a:rPr lang="ko-KR" altLang="en-US" sz="1600" b="0" baseline="0">
              <a:latin typeface="+mn-ea"/>
              <a:ea typeface="+mn-ea"/>
            </a:rPr>
            <a:t>한전인입 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계통연계에 대해 포함시 기입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(</a:t>
          </a:r>
          <a:r>
            <a:rPr lang="ko-KR" altLang="en-US" sz="1600" b="0" baseline="0">
              <a:latin typeface="+mn-ea"/>
              <a:ea typeface="+mn-ea"/>
            </a:rPr>
            <a:t>일부만 계통연계 시 별도 공사내역서 복사 후 작성</a:t>
          </a:r>
          <a:r>
            <a:rPr lang="en-US" altLang="ko-KR" sz="1600" b="0" baseline="0">
              <a:latin typeface="+mn-ea"/>
              <a:ea typeface="+mn-ea"/>
            </a:rPr>
            <a:t>)</a:t>
          </a: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지중</a:t>
          </a:r>
          <a:r>
            <a:rPr lang="en-US" altLang="ko-KR" sz="1600" b="0" baseline="0">
              <a:latin typeface="+mn-ea"/>
              <a:ea typeface="+mn-ea"/>
            </a:rPr>
            <a:t>, </a:t>
          </a:r>
          <a:r>
            <a:rPr lang="ko-KR" altLang="en-US" sz="1600" b="0" baseline="0">
              <a:latin typeface="+mn-ea"/>
              <a:ea typeface="+mn-ea"/>
            </a:rPr>
            <a:t>공중에따라 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10. </a:t>
          </a:r>
          <a:r>
            <a:rPr lang="ko-KR" altLang="en-US" sz="1600" b="0" baseline="0">
              <a:latin typeface="+mn-ea"/>
              <a:ea typeface="+mn-ea"/>
            </a:rPr>
            <a:t>전기안전점검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전기안전점검 수수료 포함시 기입</a:t>
          </a:r>
          <a:endParaRPr lang="en-US" altLang="ko-KR" sz="1600" b="0" baseline="0">
            <a:latin typeface="+mn-ea"/>
            <a:ea typeface="+mn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108857</xdr:rowOff>
    </xdr:from>
    <xdr:to>
      <xdr:col>4</xdr:col>
      <xdr:colOff>225804</xdr:colOff>
      <xdr:row>2</xdr:row>
      <xdr:rowOff>93537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F65C7F4-9ADC-46D1-A730-D5F27E679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97" t="25534" r="7584" b="27044"/>
        <a:stretch/>
      </xdr:blipFill>
      <xdr:spPr>
        <a:xfrm>
          <a:off x="95250" y="108857"/>
          <a:ext cx="2688697" cy="429634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18</xdr:row>
      <xdr:rowOff>1</xdr:rowOff>
    </xdr:from>
    <xdr:to>
      <xdr:col>17</xdr:col>
      <xdr:colOff>557894</xdr:colOff>
      <xdr:row>33</xdr:row>
      <xdr:rowOff>204108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B36CBFB-55B2-4216-AE29-5C9AC3B7737B}"/>
            </a:ext>
          </a:extLst>
        </xdr:cNvPr>
        <xdr:cNvSpPr txBox="1"/>
      </xdr:nvSpPr>
      <xdr:spPr>
        <a:xfrm>
          <a:off x="10640786" y="4068537"/>
          <a:ext cx="7034894" cy="345621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>
              <a:latin typeface="+mn-ea"/>
              <a:ea typeface="+mn-ea"/>
            </a:rPr>
            <a:t>공사내역서 출력자료 확인 가이드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1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1. </a:t>
          </a:r>
          <a:r>
            <a:rPr lang="ko-KR" altLang="en-US" sz="1600" b="0">
              <a:latin typeface="+mn-ea"/>
              <a:ea typeface="+mn-ea"/>
            </a:rPr>
            <a:t>공사내역서</a:t>
          </a:r>
          <a:r>
            <a:rPr lang="en-US" altLang="ko-KR" sz="1600" b="0">
              <a:latin typeface="+mn-ea"/>
              <a:ea typeface="+mn-ea"/>
            </a:rPr>
            <a:t>(</a:t>
          </a:r>
          <a:r>
            <a:rPr lang="ko-KR" altLang="en-US" sz="1600" b="0">
              <a:latin typeface="+mn-ea"/>
              <a:ea typeface="+mn-ea"/>
            </a:rPr>
            <a:t>입력</a:t>
          </a:r>
          <a:r>
            <a:rPr lang="en-US" altLang="ko-KR" sz="1600" b="0">
              <a:latin typeface="+mn-ea"/>
              <a:ea typeface="+mn-ea"/>
            </a:rPr>
            <a:t>) </a:t>
          </a:r>
          <a:r>
            <a:rPr lang="ko-KR" altLang="en-US" sz="1600" b="0">
              <a:latin typeface="+mn-ea"/>
              <a:ea typeface="+mn-ea"/>
            </a:rPr>
            <a:t>기재 시 출력되는 자료로서 공사내역에 대한 확인용</a:t>
          </a:r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(</a:t>
          </a:r>
          <a:r>
            <a:rPr lang="ko-KR" altLang="en-US" sz="1600" b="0">
              <a:latin typeface="+mn-ea"/>
              <a:ea typeface="+mn-ea"/>
            </a:rPr>
            <a:t>서비스이용자에게 제출 시 필히설명이 동반되어야함</a:t>
          </a:r>
          <a:r>
            <a:rPr lang="en-US" altLang="ko-KR" sz="1600" b="0">
              <a:latin typeface="+mn-ea"/>
              <a:ea typeface="+mn-ea"/>
            </a:rPr>
            <a:t>)</a:t>
          </a: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2.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파트너사별 정산예정금액은 정산비용에서 확인</a:t>
          </a:r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영업비는 전체 영업비에서 차감되는 비용을 의미 함</a:t>
          </a:r>
          <a:r>
            <a:rPr lang="en-US" altLang="ko-KR" sz="1600" b="0" baseline="0">
              <a:latin typeface="+mn-ea"/>
              <a:ea typeface="+mn-ea"/>
            </a:rPr>
            <a:t>.</a:t>
          </a:r>
        </a:p>
        <a:p>
          <a:r>
            <a:rPr lang="en-US" altLang="ko-KR" sz="1600" b="0" baseline="0">
              <a:latin typeface="+mn-ea"/>
              <a:ea typeface="+mn-ea"/>
            </a:rPr>
            <a:t>- </a:t>
          </a:r>
          <a:r>
            <a:rPr lang="ko-KR" altLang="en-US" sz="1600" b="0" baseline="0">
              <a:latin typeface="+mn-ea"/>
              <a:ea typeface="+mn-ea"/>
            </a:rPr>
            <a:t>시공비는 프로젝트 정산 시 정산되는 비용을 의미 함</a:t>
          </a:r>
          <a:r>
            <a:rPr lang="en-US" altLang="ko-KR" sz="1600" b="0" baseline="0">
              <a:latin typeface="+mn-ea"/>
              <a:ea typeface="+mn-ea"/>
            </a:rPr>
            <a:t>.</a:t>
          </a:r>
        </a:p>
        <a:p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0</xdr:rowOff>
    </xdr:from>
    <xdr:to>
      <xdr:col>14</xdr:col>
      <xdr:colOff>461683</xdr:colOff>
      <xdr:row>45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7DF1F5-12CA-1C8D-1D5B-7F89ADA7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0"/>
          <a:ext cx="9874624" cy="7059706"/>
        </a:xfrm>
        <a:prstGeom prst="rect">
          <a:avLst/>
        </a:prstGeom>
      </xdr:spPr>
    </xdr:pic>
    <xdr:clientData/>
  </xdr:twoCellAnchor>
  <xdr:twoCellAnchor editAs="oneCell">
    <xdr:from>
      <xdr:col>0</xdr:col>
      <xdr:colOff>521994</xdr:colOff>
      <xdr:row>24</xdr:row>
      <xdr:rowOff>96958</xdr:rowOff>
    </xdr:from>
    <xdr:to>
      <xdr:col>2</xdr:col>
      <xdr:colOff>521993</xdr:colOff>
      <xdr:row>26</xdr:row>
      <xdr:rowOff>9925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6E1562-588F-B47A-361A-9A8EB9B94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94" y="3862134"/>
          <a:ext cx="1367117" cy="226732"/>
        </a:xfrm>
        <a:prstGeom prst="rect">
          <a:avLst/>
        </a:prstGeom>
      </xdr:spPr>
    </xdr:pic>
    <xdr:clientData/>
  </xdr:twoCellAnchor>
  <xdr:twoCellAnchor>
    <xdr:from>
      <xdr:col>0</xdr:col>
      <xdr:colOff>472186</xdr:colOff>
      <xdr:row>36</xdr:row>
      <xdr:rowOff>4814</xdr:rowOff>
    </xdr:from>
    <xdr:to>
      <xdr:col>13</xdr:col>
      <xdr:colOff>519348</xdr:colOff>
      <xdr:row>36</xdr:row>
      <xdr:rowOff>4814</xdr:rowOff>
    </xdr:to>
    <xdr:cxnSp macro="">
      <xdr:nvCxnSpPr>
        <xdr:cNvPr id="4" name="직선 연결선[R] 25">
          <a:extLst>
            <a:ext uri="{FF2B5EF4-FFF2-40B4-BE49-F238E27FC236}">
              <a16:creationId xmlns:a16="http://schemas.microsoft.com/office/drawing/2014/main" id="{4D456C13-3907-CDB5-A74D-ABE9F375F41C}"/>
            </a:ext>
          </a:extLst>
        </xdr:cNvPr>
        <xdr:cNvCxnSpPr>
          <a:cxnSpLocks/>
        </xdr:cNvCxnSpPr>
      </xdr:nvCxnSpPr>
      <xdr:spPr>
        <a:xfrm>
          <a:off x="472186" y="5652579"/>
          <a:ext cx="8933427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416496</xdr:colOff>
      <xdr:row>3</xdr:row>
      <xdr:rowOff>42509</xdr:rowOff>
    </xdr:from>
    <xdr:to>
      <xdr:col>8</xdr:col>
      <xdr:colOff>195392</xdr:colOff>
      <xdr:row>7</xdr:row>
      <xdr:rowOff>23840</xdr:rowOff>
    </xdr:to>
    <xdr:sp macro="" textlink="">
      <xdr:nvSpPr>
        <xdr:cNvPr id="5" name="TextBox 45">
          <a:extLst>
            <a:ext uri="{FF2B5EF4-FFF2-40B4-BE49-F238E27FC236}">
              <a16:creationId xmlns:a16="http://schemas.microsoft.com/office/drawing/2014/main" id="{092AA829-6B43-0ECF-E340-C87A17E5FECD}"/>
            </a:ext>
          </a:extLst>
        </xdr:cNvPr>
        <xdr:cNvSpPr txBox="1"/>
      </xdr:nvSpPr>
      <xdr:spPr>
        <a:xfrm>
          <a:off x="416496" y="513156"/>
          <a:ext cx="5247367" cy="60886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l" defTabSz="914400" rtl="0" eaLnBrk="1" latinLnBrk="1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</a:pPr>
          <a:r>
            <a:rPr kumimoji="1" lang="en" altLang="ko-KR" sz="3600" b="0" i="0" kern="1200">
              <a:solidFill>
                <a:schemeClr val="bg1"/>
              </a:solidFill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Changing with</a:t>
          </a:r>
          <a:r>
            <a:rPr kumimoji="1" lang="ko-KR" altLang="en-US" sz="3600" b="0" i="0" kern="1200">
              <a:solidFill>
                <a:schemeClr val="bg1"/>
              </a:solidFill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 </a:t>
          </a:r>
          <a:r>
            <a:rPr kumimoji="1" lang="en" altLang="ko-KR" sz="3600" b="0" i="0" kern="1200">
              <a:solidFill>
                <a:schemeClr val="bg1"/>
              </a:solidFill>
              <a:latin typeface="Pretendard" panose="02000503000000020004" pitchFamily="2" charset="-127"/>
              <a:ea typeface="Pretendard" panose="02000503000000020004" pitchFamily="2" charset="-127"/>
              <a:cs typeface="Pretendard" panose="02000503000000020004" pitchFamily="2" charset="-127"/>
            </a:rPr>
            <a:t>Charging</a:t>
          </a:r>
          <a:endParaRPr kumimoji="1" lang="ko-KR" altLang="en-US" sz="3600" b="0" i="0" kern="1200">
            <a:solidFill>
              <a:schemeClr val="bg1"/>
            </a:solidFill>
            <a:latin typeface="Pretendard" panose="02000503000000020004" pitchFamily="2" charset="-127"/>
            <a:ea typeface="Pretendard" panose="02000503000000020004" pitchFamily="2" charset="-127"/>
            <a:cs typeface="Pretendard" panose="02000503000000020004" pitchFamily="2" charset="-127"/>
          </a:endParaRPr>
        </a:p>
      </xdr:txBody>
    </xdr:sp>
    <xdr:clientData/>
  </xdr:twoCellAnchor>
  <xdr:twoCellAnchor>
    <xdr:from>
      <xdr:col>0</xdr:col>
      <xdr:colOff>442846</xdr:colOff>
      <xdr:row>7</xdr:row>
      <xdr:rowOff>8850</xdr:rowOff>
    </xdr:from>
    <xdr:to>
      <xdr:col>7</xdr:col>
      <xdr:colOff>657390</xdr:colOff>
      <xdr:row>9</xdr:row>
      <xdr:rowOff>4132</xdr:rowOff>
    </xdr:to>
    <xdr:sp macro="" textlink="">
      <xdr:nvSpPr>
        <xdr:cNvPr id="6" name="TextBox 49">
          <a:extLst>
            <a:ext uri="{FF2B5EF4-FFF2-40B4-BE49-F238E27FC236}">
              <a16:creationId xmlns:a16="http://schemas.microsoft.com/office/drawing/2014/main" id="{5A6A6538-BB36-030D-019B-24502126D6D5}"/>
            </a:ext>
          </a:extLst>
        </xdr:cNvPr>
        <xdr:cNvSpPr txBox="1"/>
      </xdr:nvSpPr>
      <xdr:spPr>
        <a:xfrm>
          <a:off x="442846" y="1107026"/>
          <a:ext cx="4999456" cy="30904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l" defTabSz="914400" rtl="0" eaLnBrk="1" latinLnBrk="1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</a:pPr>
          <a:r>
            <a:rPr kumimoji="1" lang="ko-KR" altLang="en-US" sz="1500" kern="1200">
              <a:solidFill>
                <a:schemeClr val="bg1"/>
              </a:solidFill>
              <a:latin typeface="+mn-lt"/>
              <a:ea typeface="+mn-ea"/>
              <a:cs typeface="+mn-cs"/>
            </a:rPr>
            <a:t>일상을 바꾸는 전기차 충전 경험</a:t>
          </a:r>
          <a:r>
            <a:rPr kumimoji="1" lang="en-US" altLang="ko-KR" sz="1500" kern="1200">
              <a:solidFill>
                <a:schemeClr val="bg1"/>
              </a:solidFill>
              <a:latin typeface="+mn-lt"/>
              <a:ea typeface="+mn-ea"/>
              <a:cs typeface="+mn-cs"/>
            </a:rPr>
            <a:t>, </a:t>
          </a:r>
          <a:r>
            <a:rPr kumimoji="1" lang="ko-KR" altLang="en-US" sz="1500" kern="1200">
              <a:solidFill>
                <a:schemeClr val="bg1"/>
              </a:solidFill>
              <a:latin typeface="+mn-lt"/>
              <a:ea typeface="+mn-ea"/>
              <a:cs typeface="+mn-cs"/>
            </a:rPr>
            <a:t>플러그링크</a:t>
          </a:r>
        </a:p>
      </xdr:txBody>
    </xdr:sp>
    <xdr:clientData/>
  </xdr:twoCellAnchor>
  <xdr:twoCellAnchor>
    <xdr:from>
      <xdr:col>0</xdr:col>
      <xdr:colOff>452500</xdr:colOff>
      <xdr:row>27</xdr:row>
      <xdr:rowOff>53585</xdr:rowOff>
    </xdr:from>
    <xdr:to>
      <xdr:col>7</xdr:col>
      <xdr:colOff>607082</xdr:colOff>
      <xdr:row>32</xdr:row>
      <xdr:rowOff>137129</xdr:rowOff>
    </xdr:to>
    <xdr:sp macro="" textlink="">
      <xdr:nvSpPr>
        <xdr:cNvPr id="7" name="TextBox 51">
          <a:extLst>
            <a:ext uri="{FF2B5EF4-FFF2-40B4-BE49-F238E27FC236}">
              <a16:creationId xmlns:a16="http://schemas.microsoft.com/office/drawing/2014/main" id="{E7F2F348-D436-D966-4CEB-A75B075438C7}"/>
            </a:ext>
          </a:extLst>
        </xdr:cNvPr>
        <xdr:cNvSpPr txBox="1"/>
      </xdr:nvSpPr>
      <xdr:spPr>
        <a:xfrm>
          <a:off x="452500" y="4289409"/>
          <a:ext cx="4939494" cy="86795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l" defTabSz="914400" rtl="0" eaLnBrk="1" latinLnBrk="1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</a:pPr>
          <a:r>
            <a:rPr kumimoji="1" lang="en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T   </a:t>
          </a:r>
          <a:r>
            <a:rPr kumimoji="1" lang="ko-KR" altLang="en-US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  </a:t>
          </a:r>
          <a:r>
            <a:rPr kumimoji="1" lang="en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1533 0702       F  </a:t>
          </a:r>
          <a:r>
            <a:rPr kumimoji="1" lang="ko-KR" altLang="en-US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 </a:t>
          </a:r>
          <a:r>
            <a:rPr kumimoji="1" lang="en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 02 6499 0704  </a:t>
          </a:r>
        </a:p>
        <a:p>
          <a:pPr marL="0" lvl="0" indent="0" algn="l" defTabSz="914400" rtl="0" eaLnBrk="1" latinLnBrk="1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</a:pPr>
          <a:r>
            <a:rPr kumimoji="1" lang="en-US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E</a:t>
          </a:r>
          <a:r>
            <a:rPr kumimoji="1" lang="en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 </a:t>
          </a:r>
          <a:r>
            <a:rPr kumimoji="1" lang="ko-KR" altLang="en-US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     </a:t>
          </a:r>
          <a:r>
            <a:rPr kumimoji="1" lang="en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charge@pluglink.kr</a:t>
          </a:r>
        </a:p>
        <a:p>
          <a:pPr marL="0" lvl="0" indent="0" algn="l" defTabSz="914400" rtl="0" eaLnBrk="1" latinLnBrk="1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None/>
          </a:pPr>
          <a:r>
            <a:rPr kumimoji="1" lang="ko-KR" altLang="en-US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서울특별시 강남구 강남대로 </a:t>
          </a:r>
          <a:r>
            <a:rPr kumimoji="1" lang="en-US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318 837</a:t>
          </a:r>
          <a:r>
            <a:rPr kumimoji="1" lang="ko-KR" altLang="en-US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타워 </a:t>
          </a:r>
          <a:r>
            <a:rPr kumimoji="1" lang="en-US" altLang="ko-KR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2</a:t>
          </a:r>
          <a:r>
            <a:rPr kumimoji="1" lang="ko-KR" altLang="en-US" sz="12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층</a:t>
          </a:r>
        </a:p>
      </xdr:txBody>
    </xdr:sp>
    <xdr:clientData/>
  </xdr:twoCellAnchor>
  <xdr:twoCellAnchor>
    <xdr:from>
      <xdr:col>7</xdr:col>
      <xdr:colOff>327385</xdr:colOff>
      <xdr:row>41</xdr:row>
      <xdr:rowOff>115346</xdr:rowOff>
    </xdr:from>
    <xdr:to>
      <xdr:col>13</xdr:col>
      <xdr:colOff>586802</xdr:colOff>
      <xdr:row>43</xdr:row>
      <xdr:rowOff>58634</xdr:rowOff>
    </xdr:to>
    <xdr:sp macro="" textlink="">
      <xdr:nvSpPr>
        <xdr:cNvPr id="8" name="TextBox 53">
          <a:extLst>
            <a:ext uri="{FF2B5EF4-FFF2-40B4-BE49-F238E27FC236}">
              <a16:creationId xmlns:a16="http://schemas.microsoft.com/office/drawing/2014/main" id="{CEFA9E96-8D8A-0BF7-4A21-331E2484EBD2}"/>
            </a:ext>
          </a:extLst>
        </xdr:cNvPr>
        <xdr:cNvSpPr txBox="1"/>
      </xdr:nvSpPr>
      <xdr:spPr>
        <a:xfrm>
          <a:off x="5112297" y="6547522"/>
          <a:ext cx="4360770" cy="257053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r"/>
          <a:r>
            <a:rPr kumimoji="1" lang="en" altLang="ko-KR" sz="1000" b="0" i="0" kern="1200">
              <a:solidFill>
                <a:srgbClr val="5FEC63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Copyright © PLUGLINK, INC. All rights reserved.</a:t>
          </a:r>
          <a:endParaRPr kumimoji="1" lang="ko-KR" altLang="en-US" sz="1000" b="0" i="0" kern="1200">
            <a:solidFill>
              <a:srgbClr val="5FEC63"/>
            </a:solidFill>
            <a:latin typeface="Pretendard Light" panose="02000403000000020004" pitchFamily="2" charset="-127"/>
            <a:ea typeface="Pretendard Light" panose="02000403000000020004" pitchFamily="2" charset="-127"/>
            <a:cs typeface="Pretendard Light" panose="02000403000000020004" pitchFamily="2" charset="-127"/>
          </a:endParaRPr>
        </a:p>
      </xdr:txBody>
    </xdr:sp>
    <xdr:clientData/>
  </xdr:twoCellAnchor>
  <xdr:twoCellAnchor>
    <xdr:from>
      <xdr:col>0</xdr:col>
      <xdr:colOff>452500</xdr:colOff>
      <xdr:row>34</xdr:row>
      <xdr:rowOff>51544</xdr:rowOff>
    </xdr:from>
    <xdr:to>
      <xdr:col>7</xdr:col>
      <xdr:colOff>607082</xdr:colOff>
      <xdr:row>35</xdr:row>
      <xdr:rowOff>143498</xdr:rowOff>
    </xdr:to>
    <xdr:sp macro="" textlink="">
      <xdr:nvSpPr>
        <xdr:cNvPr id="9" name="TextBox 56">
          <a:extLst>
            <a:ext uri="{FF2B5EF4-FFF2-40B4-BE49-F238E27FC236}">
              <a16:creationId xmlns:a16="http://schemas.microsoft.com/office/drawing/2014/main" id="{71E97C8B-F338-745F-84FD-8AF35F391F97}"/>
            </a:ext>
          </a:extLst>
        </xdr:cNvPr>
        <xdr:cNvSpPr txBox="1"/>
      </xdr:nvSpPr>
      <xdr:spPr>
        <a:xfrm>
          <a:off x="452500" y="5385544"/>
          <a:ext cx="4939494" cy="248836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kumimoji="1" lang="en" altLang="ko-KR" sz="10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Disclaimer</a:t>
          </a:r>
          <a:endParaRPr kumimoji="1" lang="ko-KR" altLang="en-US" sz="1000" b="0" i="0" kern="1200">
            <a:solidFill>
              <a:schemeClr val="bg1"/>
            </a:solidFill>
            <a:latin typeface="Pretendard Light" panose="02000403000000020004" pitchFamily="2" charset="-127"/>
            <a:ea typeface="Pretendard Light" panose="02000403000000020004" pitchFamily="2" charset="-127"/>
            <a:cs typeface="Pretendard Light" panose="02000403000000020004" pitchFamily="2" charset="-127"/>
          </a:endParaRPr>
        </a:p>
      </xdr:txBody>
    </xdr:sp>
    <xdr:clientData/>
  </xdr:twoCellAnchor>
  <xdr:twoCellAnchor>
    <xdr:from>
      <xdr:col>0</xdr:col>
      <xdr:colOff>452926</xdr:colOff>
      <xdr:row>36</xdr:row>
      <xdr:rowOff>41876</xdr:rowOff>
    </xdr:from>
    <xdr:to>
      <xdr:col>13</xdr:col>
      <xdr:colOff>575038</xdr:colOff>
      <xdr:row>38</xdr:row>
      <xdr:rowOff>104541</xdr:rowOff>
    </xdr:to>
    <xdr:sp macro="" textlink="">
      <xdr:nvSpPr>
        <xdr:cNvPr id="10" name="TextBox 58">
          <a:extLst>
            <a:ext uri="{FF2B5EF4-FFF2-40B4-BE49-F238E27FC236}">
              <a16:creationId xmlns:a16="http://schemas.microsoft.com/office/drawing/2014/main" id="{3D0D0F2A-1CC8-86DB-5EF5-B74400D5F276}"/>
            </a:ext>
          </a:extLst>
        </xdr:cNvPr>
        <xdr:cNvSpPr txBox="1"/>
      </xdr:nvSpPr>
      <xdr:spPr>
        <a:xfrm>
          <a:off x="452926" y="5689641"/>
          <a:ext cx="9008377" cy="37642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kumimoji="1" lang="ko-KR" altLang="en-US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본 자료는 플러그링크가 제작한 것이며</a:t>
          </a:r>
          <a:r>
            <a:rPr kumimoji="1" lang="en-US" altLang="ko-KR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, </a:t>
          </a:r>
          <a:r>
            <a:rPr kumimoji="1" lang="ko-KR" altLang="en-US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사업에 대한 이해를 돕기 위하여 작성한 것이므로 실제  내용과  상이한 부분이 있을 수 있으며</a:t>
          </a:r>
          <a:r>
            <a:rPr kumimoji="1" lang="en-US" altLang="ko-KR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, </a:t>
          </a:r>
          <a:r>
            <a:rPr kumimoji="1" lang="ko-KR" altLang="en-US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본 자료에 기재된 사항 중 관련 법령 및 관련 계약서와 상이한 내용은 효력이 없습니다</a:t>
          </a:r>
          <a:r>
            <a:rPr kumimoji="1" lang="en-US" altLang="ko-KR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. </a:t>
          </a:r>
          <a:r>
            <a:rPr kumimoji="1" lang="ko-KR" altLang="en-US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또한</a:t>
          </a:r>
          <a:r>
            <a:rPr kumimoji="1" lang="en-US" altLang="ko-KR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, </a:t>
          </a:r>
          <a:r>
            <a:rPr kumimoji="1" lang="ko-KR" altLang="en-US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본 자료는 참고자료로 신뢰할 수 있다고 판단되는 각종 자료와 통계자료를 이용하여 작성된 것이나 본 자료의 내용이 향후 성과에 대한 보증이 될 수 없습니다</a:t>
          </a:r>
          <a:r>
            <a:rPr kumimoji="1" lang="en-US" altLang="ko-KR" sz="900" b="0" i="0" kern="1200">
              <a:solidFill>
                <a:schemeClr val="bg1"/>
              </a:solidFill>
              <a:latin typeface="Pretendard Light" panose="02000403000000020004" pitchFamily="2" charset="-127"/>
              <a:ea typeface="Pretendard Light" panose="02000403000000020004" pitchFamily="2" charset="-127"/>
              <a:cs typeface="Pretendard Light" panose="02000403000000020004" pitchFamily="2" charset="-127"/>
            </a:rPr>
            <a:t>.</a:t>
          </a:r>
          <a:endParaRPr kumimoji="1" lang="ko-KR" altLang="en-US" sz="900" b="0" i="0" kern="1200">
            <a:solidFill>
              <a:schemeClr val="bg1"/>
            </a:solidFill>
            <a:latin typeface="Pretendard Light" panose="02000403000000020004" pitchFamily="2" charset="-127"/>
            <a:ea typeface="Pretendard Light" panose="02000403000000020004" pitchFamily="2" charset="-127"/>
            <a:cs typeface="Pretendard Light" panose="02000403000000020004" pitchFamily="2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7291-8495-4DE5-96FC-408BB86E8185}">
  <sheetPr>
    <tabColor rgb="FFFF0000"/>
    <pageSetUpPr fitToPage="1"/>
  </sheetPr>
  <dimension ref="A8:T110"/>
  <sheetViews>
    <sheetView view="pageBreakPreview" zoomScale="70" zoomScaleNormal="115" zoomScaleSheetLayoutView="70" workbookViewId="0">
      <selection activeCell="U43" sqref="U43"/>
    </sheetView>
  </sheetViews>
  <sheetFormatPr defaultColWidth="9" defaultRowHeight="13.5"/>
  <cols>
    <col min="1" max="1" width="16.375" style="278" bestFit="1" customWidth="1"/>
    <col min="2" max="11" width="9" style="278"/>
    <col min="12" max="12" width="14.5" style="278" customWidth="1"/>
    <col min="13" max="13" width="13.375" style="278" customWidth="1"/>
    <col min="14" max="14" width="9" style="278"/>
    <col min="15" max="15" width="26" style="278" customWidth="1"/>
    <col min="16" max="16" width="8" style="278" customWidth="1"/>
    <col min="17" max="16384" width="9" style="278"/>
  </cols>
  <sheetData>
    <row r="8" spans="9:20">
      <c r="T8" s="279"/>
    </row>
    <row r="13" spans="9:20">
      <c r="I13" s="281"/>
    </row>
    <row r="20" spans="1:8" ht="24">
      <c r="A20" s="280"/>
      <c r="B20" s="280"/>
      <c r="C20" s="280"/>
      <c r="D20" s="280"/>
      <c r="E20" s="280"/>
      <c r="F20" s="280"/>
      <c r="G20" s="280"/>
      <c r="H20" s="280"/>
    </row>
    <row r="23" spans="1:8" ht="41.25">
      <c r="A23" s="282"/>
    </row>
    <row r="36" spans="1:8" ht="24">
      <c r="A36" s="280"/>
      <c r="B36" s="280"/>
      <c r="C36" s="280"/>
      <c r="D36" s="280"/>
      <c r="E36" s="280"/>
      <c r="F36" s="280"/>
      <c r="G36" s="280"/>
      <c r="H36" s="280"/>
    </row>
    <row r="52" spans="1:8" ht="24">
      <c r="A52" s="280"/>
      <c r="B52" s="280"/>
      <c r="C52" s="280"/>
      <c r="D52" s="280"/>
      <c r="E52" s="280"/>
      <c r="F52" s="280"/>
      <c r="G52" s="280"/>
      <c r="H52" s="280"/>
    </row>
    <row r="68" spans="1:8" ht="24">
      <c r="A68" s="280"/>
      <c r="B68" s="280"/>
      <c r="C68" s="280"/>
      <c r="D68" s="280"/>
      <c r="E68" s="280"/>
      <c r="F68" s="280"/>
      <c r="G68" s="280"/>
      <c r="H68" s="280"/>
    </row>
    <row r="84" spans="1:8" ht="24">
      <c r="A84" s="280"/>
      <c r="B84" s="280"/>
      <c r="C84" s="280"/>
      <c r="D84" s="280"/>
      <c r="E84" s="280"/>
      <c r="F84" s="280"/>
      <c r="G84" s="280"/>
      <c r="H84" s="280"/>
    </row>
    <row r="110" spans="1:8" ht="24">
      <c r="A110" s="280"/>
      <c r="B110" s="280"/>
      <c r="C110" s="280"/>
      <c r="D110" s="280"/>
      <c r="E110" s="280"/>
      <c r="F110" s="280"/>
      <c r="G110" s="280"/>
      <c r="H110" s="280"/>
    </row>
  </sheetData>
  <sheetProtection algorithmName="SHA-512" hashValue="oKNn7NTOV36LPB9UH4nNMuZfGL5qJVCsvxQahONNtZu2eImthM9+kRqEuj+3W2nfNKNLaI6btau3uxlYMwhN1Q==" saltValue="YZtjAhEcB8SxasGNq66tXg==" spinCount="100000" sheet="1" objects="1" scenarios="1"/>
  <phoneticPr fontId="5" type="noConversion"/>
  <printOptions horizontalCentered="1" verticalCentered="1"/>
  <pageMargins left="0" right="0" top="0" bottom="0" header="0" footer="0"/>
  <pageSetup paperSize="9" scale="77" orientation="landscape" r:id="rId1"/>
  <headerFooter>
    <oddFooter>&amp;R&amp;G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9DBA-7B80-4E01-984E-9CEB1DCE6835}">
  <sheetPr>
    <tabColor rgb="FFFFFF00"/>
    <pageSetUpPr fitToPage="1"/>
  </sheetPr>
  <dimension ref="A2:O103"/>
  <sheetViews>
    <sheetView view="pageBreakPreview" zoomScale="70" zoomScaleNormal="115" zoomScaleSheetLayoutView="70" workbookViewId="0">
      <selection activeCell="A4" sqref="A4:O48"/>
    </sheetView>
  </sheetViews>
  <sheetFormatPr defaultColWidth="9" defaultRowHeight="13.5"/>
  <cols>
    <col min="1" max="1" width="16.375" style="278" bestFit="1" customWidth="1"/>
    <col min="2" max="11" width="9" style="278"/>
    <col min="12" max="12" width="14.5" style="278" customWidth="1"/>
    <col min="13" max="13" width="13.375" style="278" customWidth="1"/>
    <col min="14" max="14" width="9" style="278"/>
    <col min="15" max="15" width="26" style="278" customWidth="1"/>
    <col min="16" max="16" width="8" style="278" customWidth="1"/>
    <col min="17" max="16384" width="9" style="278"/>
  </cols>
  <sheetData>
    <row r="2" spans="1:15" ht="54">
      <c r="A2" s="397" t="str">
        <f>'2. 실사개요'!B3</f>
        <v>ㅇㅇㅇ아파트 플러그링크 충전인프라 구축사업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</row>
    <row r="3" spans="1:15" ht="12.75" customHeight="1" thickBot="1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</row>
    <row r="4" spans="1:15">
      <c r="A4" s="394" t="s">
        <v>894</v>
      </c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</row>
    <row r="5" spans="1:15">
      <c r="A5" s="395"/>
      <c r="B5" s="395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</row>
    <row r="6" spans="1:15">
      <c r="A6" s="395"/>
      <c r="B6" s="395"/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5"/>
    </row>
    <row r="7" spans="1:15">
      <c r="A7" s="395"/>
      <c r="B7" s="395"/>
      <c r="C7" s="395"/>
      <c r="D7" s="395"/>
      <c r="E7" s="395"/>
      <c r="F7" s="395"/>
      <c r="G7" s="395"/>
      <c r="H7" s="395"/>
      <c r="I7" s="395"/>
      <c r="J7" s="395"/>
      <c r="K7" s="395"/>
      <c r="L7" s="395"/>
      <c r="M7" s="395"/>
      <c r="N7" s="395"/>
      <c r="O7" s="395"/>
    </row>
    <row r="8" spans="1:15">
      <c r="A8" s="395"/>
      <c r="B8" s="395"/>
      <c r="C8" s="395"/>
      <c r="D8" s="395"/>
      <c r="E8" s="395"/>
      <c r="F8" s="395"/>
      <c r="G8" s="395"/>
      <c r="H8" s="395"/>
      <c r="I8" s="395"/>
      <c r="J8" s="395"/>
      <c r="K8" s="395"/>
      <c r="L8" s="395"/>
      <c r="M8" s="395"/>
      <c r="N8" s="395"/>
      <c r="O8" s="395"/>
    </row>
    <row r="9" spans="1:15">
      <c r="A9" s="395"/>
      <c r="B9" s="395"/>
      <c r="C9" s="395"/>
      <c r="D9" s="395"/>
      <c r="E9" s="395"/>
      <c r="F9" s="395"/>
      <c r="G9" s="395"/>
      <c r="H9" s="395"/>
      <c r="I9" s="395"/>
      <c r="J9" s="395"/>
      <c r="K9" s="395"/>
      <c r="L9" s="395"/>
      <c r="M9" s="395"/>
      <c r="N9" s="395"/>
      <c r="O9" s="395"/>
    </row>
    <row r="10" spans="1:15">
      <c r="A10" s="395"/>
      <c r="B10" s="395"/>
      <c r="C10" s="395"/>
      <c r="D10" s="395"/>
      <c r="E10" s="395"/>
      <c r="F10" s="395"/>
      <c r="G10" s="395"/>
      <c r="H10" s="395"/>
      <c r="I10" s="395"/>
      <c r="J10" s="395"/>
      <c r="K10" s="395"/>
      <c r="L10" s="395"/>
      <c r="M10" s="395"/>
      <c r="N10" s="395"/>
      <c r="O10" s="395"/>
    </row>
    <row r="11" spans="1:15">
      <c r="A11" s="395"/>
      <c r="B11" s="395"/>
      <c r="C11" s="395"/>
      <c r="D11" s="395"/>
      <c r="E11" s="395"/>
      <c r="F11" s="395"/>
      <c r="G11" s="395"/>
      <c r="H11" s="395"/>
      <c r="I11" s="395"/>
      <c r="J11" s="395"/>
      <c r="K11" s="395"/>
      <c r="L11" s="395"/>
      <c r="M11" s="395"/>
      <c r="N11" s="395"/>
      <c r="O11" s="395"/>
    </row>
    <row r="12" spans="1:15">
      <c r="A12" s="395"/>
      <c r="B12" s="395"/>
      <c r="C12" s="395"/>
      <c r="D12" s="395"/>
      <c r="E12" s="395"/>
      <c r="F12" s="395"/>
      <c r="G12" s="395"/>
      <c r="H12" s="395"/>
      <c r="I12" s="395"/>
      <c r="J12" s="395"/>
      <c r="K12" s="395"/>
      <c r="L12" s="395"/>
      <c r="M12" s="395"/>
      <c r="N12" s="395"/>
      <c r="O12" s="395"/>
    </row>
    <row r="13" spans="1:15">
      <c r="A13" s="395"/>
      <c r="B13" s="395"/>
      <c r="C13" s="395"/>
      <c r="D13" s="395"/>
      <c r="E13" s="395"/>
      <c r="F13" s="395"/>
      <c r="G13" s="395"/>
      <c r="H13" s="395"/>
      <c r="I13" s="395"/>
      <c r="J13" s="395"/>
      <c r="K13" s="395"/>
      <c r="L13" s="395"/>
      <c r="M13" s="395"/>
      <c r="N13" s="395"/>
      <c r="O13" s="395"/>
    </row>
    <row r="14" spans="1:15">
      <c r="A14" s="395"/>
      <c r="B14" s="395"/>
      <c r="C14" s="395"/>
      <c r="D14" s="395"/>
      <c r="E14" s="395"/>
      <c r="F14" s="395"/>
      <c r="G14" s="395"/>
      <c r="H14" s="395"/>
      <c r="I14" s="395"/>
      <c r="J14" s="395"/>
      <c r="K14" s="395"/>
      <c r="L14" s="395"/>
      <c r="M14" s="395"/>
      <c r="N14" s="395"/>
      <c r="O14" s="395"/>
    </row>
    <row r="15" spans="1:15">
      <c r="A15" s="395"/>
      <c r="B15" s="395"/>
      <c r="C15" s="395"/>
      <c r="D15" s="395"/>
      <c r="E15" s="395"/>
      <c r="F15" s="395"/>
      <c r="G15" s="395"/>
      <c r="H15" s="395"/>
      <c r="I15" s="395"/>
      <c r="J15" s="395"/>
      <c r="K15" s="395"/>
      <c r="L15" s="395"/>
      <c r="M15" s="395"/>
      <c r="N15" s="395"/>
      <c r="O15" s="395"/>
    </row>
    <row r="16" spans="1:15">
      <c r="A16" s="395"/>
      <c r="B16" s="395"/>
      <c r="C16" s="395"/>
      <c r="D16" s="395"/>
      <c r="E16" s="395"/>
      <c r="F16" s="395"/>
      <c r="G16" s="395"/>
      <c r="H16" s="395"/>
      <c r="I16" s="395"/>
      <c r="J16" s="395"/>
      <c r="K16" s="395"/>
      <c r="L16" s="395"/>
      <c r="M16" s="395"/>
      <c r="N16" s="395"/>
      <c r="O16" s="395"/>
    </row>
    <row r="17" spans="1:15">
      <c r="A17" s="395"/>
      <c r="B17" s="395"/>
      <c r="C17" s="395"/>
      <c r="D17" s="395"/>
      <c r="E17" s="395"/>
      <c r="F17" s="395"/>
      <c r="G17" s="395"/>
      <c r="H17" s="395"/>
      <c r="I17" s="395"/>
      <c r="J17" s="395"/>
      <c r="K17" s="395"/>
      <c r="L17" s="395"/>
      <c r="M17" s="395"/>
      <c r="N17" s="395"/>
      <c r="O17" s="395"/>
    </row>
    <row r="18" spans="1:15">
      <c r="A18" s="395"/>
      <c r="B18" s="395"/>
      <c r="C18" s="395"/>
      <c r="D18" s="395"/>
      <c r="E18" s="395"/>
      <c r="F18" s="395"/>
      <c r="G18" s="395"/>
      <c r="H18" s="395"/>
      <c r="I18" s="395"/>
      <c r="J18" s="395"/>
      <c r="K18" s="395"/>
      <c r="L18" s="395"/>
      <c r="M18" s="395"/>
      <c r="N18" s="395"/>
      <c r="O18" s="395"/>
    </row>
    <row r="19" spans="1:15">
      <c r="A19" s="395"/>
      <c r="B19" s="395"/>
      <c r="C19" s="395"/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</row>
    <row r="20" spans="1:15">
      <c r="A20" s="395"/>
      <c r="B20" s="395"/>
      <c r="C20" s="395"/>
      <c r="D20" s="395"/>
      <c r="E20" s="395"/>
      <c r="F20" s="395"/>
      <c r="G20" s="395"/>
      <c r="H20" s="395"/>
      <c r="I20" s="395"/>
      <c r="J20" s="395"/>
      <c r="K20" s="395"/>
      <c r="L20" s="395"/>
      <c r="M20" s="395"/>
      <c r="N20" s="395"/>
      <c r="O20" s="395"/>
    </row>
    <row r="21" spans="1:15">
      <c r="A21" s="395"/>
      <c r="B21" s="395"/>
      <c r="C21" s="395"/>
      <c r="D21" s="395"/>
      <c r="E21" s="395"/>
      <c r="F21" s="395"/>
      <c r="G21" s="395"/>
      <c r="H21" s="395"/>
      <c r="I21" s="395"/>
      <c r="J21" s="395"/>
      <c r="K21" s="395"/>
      <c r="L21" s="395"/>
      <c r="M21" s="395"/>
      <c r="N21" s="395"/>
      <c r="O21" s="395"/>
    </row>
    <row r="22" spans="1:15">
      <c r="A22" s="395"/>
      <c r="B22" s="395"/>
      <c r="C22" s="395"/>
      <c r="D22" s="395"/>
      <c r="E22" s="395"/>
      <c r="F22" s="395"/>
      <c r="G22" s="395"/>
      <c r="H22" s="395"/>
      <c r="I22" s="395"/>
      <c r="J22" s="395"/>
      <c r="K22" s="395"/>
      <c r="L22" s="395"/>
      <c r="M22" s="395"/>
      <c r="N22" s="395"/>
      <c r="O22" s="395"/>
    </row>
    <row r="23" spans="1:15">
      <c r="A23" s="395"/>
      <c r="B23" s="395"/>
      <c r="C23" s="395"/>
      <c r="D23" s="395"/>
      <c r="E23" s="395"/>
      <c r="F23" s="395"/>
      <c r="G23" s="395"/>
      <c r="H23" s="395"/>
      <c r="I23" s="395"/>
      <c r="J23" s="395"/>
      <c r="K23" s="395"/>
      <c r="L23" s="395"/>
      <c r="M23" s="395"/>
      <c r="N23" s="395"/>
      <c r="O23" s="395"/>
    </row>
    <row r="24" spans="1:15">
      <c r="A24" s="395"/>
      <c r="B24" s="395"/>
      <c r="C24" s="395"/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</row>
    <row r="25" spans="1:15">
      <c r="A25" s="395"/>
      <c r="B25" s="395"/>
      <c r="C25" s="395"/>
      <c r="D25" s="395"/>
      <c r="E25" s="395"/>
      <c r="F25" s="395"/>
      <c r="G25" s="395"/>
      <c r="H25" s="395"/>
      <c r="I25" s="395"/>
      <c r="J25" s="395"/>
      <c r="K25" s="395"/>
      <c r="L25" s="395"/>
      <c r="M25" s="395"/>
      <c r="N25" s="395"/>
      <c r="O25" s="395"/>
    </row>
    <row r="26" spans="1:15">
      <c r="A26" s="395"/>
      <c r="B26" s="395"/>
      <c r="C26" s="395"/>
      <c r="D26" s="395"/>
      <c r="E26" s="395"/>
      <c r="F26" s="395"/>
      <c r="G26" s="395"/>
      <c r="H26" s="395"/>
      <c r="I26" s="395"/>
      <c r="J26" s="395"/>
      <c r="K26" s="395"/>
      <c r="L26" s="395"/>
      <c r="M26" s="395"/>
      <c r="N26" s="395"/>
      <c r="O26" s="395"/>
    </row>
    <row r="27" spans="1:15">
      <c r="A27" s="395"/>
      <c r="B27" s="395"/>
      <c r="C27" s="395"/>
      <c r="D27" s="395"/>
      <c r="E27" s="395"/>
      <c r="F27" s="395"/>
      <c r="G27" s="395"/>
      <c r="H27" s="395"/>
      <c r="I27" s="395"/>
      <c r="J27" s="395"/>
      <c r="K27" s="395"/>
      <c r="L27" s="395"/>
      <c r="M27" s="395"/>
      <c r="N27" s="395"/>
      <c r="O27" s="395"/>
    </row>
    <row r="28" spans="1:15">
      <c r="A28" s="395"/>
      <c r="B28" s="395"/>
      <c r="C28" s="395"/>
      <c r="D28" s="395"/>
      <c r="E28" s="395"/>
      <c r="F28" s="395"/>
      <c r="G28" s="395"/>
      <c r="H28" s="395"/>
      <c r="I28" s="395"/>
      <c r="J28" s="395"/>
      <c r="K28" s="395"/>
      <c r="L28" s="395"/>
      <c r="M28" s="395"/>
      <c r="N28" s="395"/>
      <c r="O28" s="395"/>
    </row>
    <row r="29" spans="1:15">
      <c r="A29" s="395"/>
      <c r="B29" s="395"/>
      <c r="C29" s="395"/>
      <c r="D29" s="395"/>
      <c r="E29" s="395"/>
      <c r="F29" s="395"/>
      <c r="G29" s="395"/>
      <c r="H29" s="395"/>
      <c r="I29" s="395"/>
      <c r="J29" s="395"/>
      <c r="K29" s="395"/>
      <c r="L29" s="395"/>
      <c r="M29" s="395"/>
      <c r="N29" s="395"/>
      <c r="O29" s="395"/>
    </row>
    <row r="30" spans="1:15">
      <c r="A30" s="395"/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5"/>
    </row>
    <row r="31" spans="1:15">
      <c r="A31" s="395"/>
      <c r="B31" s="395"/>
      <c r="C31" s="395"/>
      <c r="D31" s="395"/>
      <c r="E31" s="395"/>
      <c r="F31" s="395"/>
      <c r="G31" s="395"/>
      <c r="H31" s="395"/>
      <c r="I31" s="395"/>
      <c r="J31" s="395"/>
      <c r="K31" s="395"/>
      <c r="L31" s="395"/>
      <c r="M31" s="395"/>
      <c r="N31" s="395"/>
      <c r="O31" s="395"/>
    </row>
    <row r="32" spans="1:15">
      <c r="A32" s="395"/>
      <c r="B32" s="395"/>
      <c r="C32" s="395"/>
      <c r="D32" s="395"/>
      <c r="E32" s="395"/>
      <c r="F32" s="395"/>
      <c r="G32" s="395"/>
      <c r="H32" s="395"/>
      <c r="I32" s="395"/>
      <c r="J32" s="395"/>
      <c r="K32" s="395"/>
      <c r="L32" s="395"/>
      <c r="M32" s="395"/>
      <c r="N32" s="395"/>
      <c r="O32" s="395"/>
    </row>
    <row r="33" spans="1:15">
      <c r="A33" s="395"/>
      <c r="B33" s="395"/>
      <c r="C33" s="395"/>
      <c r="D33" s="395"/>
      <c r="E33" s="395"/>
      <c r="F33" s="395"/>
      <c r="G33" s="395"/>
      <c r="H33" s="395"/>
      <c r="I33" s="395"/>
      <c r="J33" s="395"/>
      <c r="K33" s="395"/>
      <c r="L33" s="395"/>
      <c r="M33" s="395"/>
      <c r="N33" s="395"/>
      <c r="O33" s="395"/>
    </row>
    <row r="34" spans="1:15">
      <c r="A34" s="395"/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</row>
    <row r="35" spans="1:15">
      <c r="A35" s="395"/>
      <c r="B35" s="395"/>
      <c r="C35" s="395"/>
      <c r="D35" s="395"/>
      <c r="E35" s="395"/>
      <c r="F35" s="395"/>
      <c r="G35" s="395"/>
      <c r="H35" s="395"/>
      <c r="I35" s="395"/>
      <c r="J35" s="395"/>
      <c r="K35" s="395"/>
      <c r="L35" s="395"/>
      <c r="M35" s="395"/>
      <c r="N35" s="395"/>
      <c r="O35" s="395"/>
    </row>
    <row r="36" spans="1:15">
      <c r="A36" s="395"/>
      <c r="B36" s="395"/>
      <c r="C36" s="395"/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</row>
    <row r="37" spans="1:15">
      <c r="A37" s="395"/>
      <c r="B37" s="395"/>
      <c r="C37" s="395"/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395"/>
    </row>
    <row r="38" spans="1:15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</row>
    <row r="39" spans="1:15">
      <c r="A39" s="395"/>
      <c r="B39" s="395"/>
      <c r="C39" s="395"/>
      <c r="D39" s="395"/>
      <c r="E39" s="395"/>
      <c r="F39" s="395"/>
      <c r="G39" s="395"/>
      <c r="H39" s="395"/>
      <c r="I39" s="395"/>
      <c r="J39" s="395"/>
      <c r="K39" s="395"/>
      <c r="L39" s="395"/>
      <c r="M39" s="395"/>
      <c r="N39" s="395"/>
      <c r="O39" s="395"/>
    </row>
    <row r="40" spans="1:15">
      <c r="A40" s="395"/>
      <c r="B40" s="395"/>
      <c r="C40" s="395"/>
      <c r="D40" s="395"/>
      <c r="E40" s="395"/>
      <c r="F40" s="395"/>
      <c r="G40" s="395"/>
      <c r="H40" s="395"/>
      <c r="I40" s="395"/>
      <c r="J40" s="395"/>
      <c r="K40" s="395"/>
      <c r="L40" s="395"/>
      <c r="M40" s="395"/>
      <c r="N40" s="395"/>
      <c r="O40" s="395"/>
    </row>
    <row r="41" spans="1:15">
      <c r="A41" s="395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</row>
    <row r="42" spans="1:15">
      <c r="A42" s="395"/>
      <c r="B42" s="395"/>
      <c r="C42" s="395"/>
      <c r="D42" s="395"/>
      <c r="E42" s="395"/>
      <c r="F42" s="395"/>
      <c r="G42" s="395"/>
      <c r="H42" s="395"/>
      <c r="I42" s="395"/>
      <c r="J42" s="395"/>
      <c r="K42" s="395"/>
      <c r="L42" s="395"/>
      <c r="M42" s="395"/>
      <c r="N42" s="395"/>
      <c r="O42" s="395"/>
    </row>
    <row r="43" spans="1:15">
      <c r="A43" s="395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395"/>
    </row>
    <row r="44" spans="1:15">
      <c r="A44" s="395"/>
      <c r="B44" s="395"/>
      <c r="C44" s="395"/>
      <c r="D44" s="395"/>
      <c r="E44" s="395"/>
      <c r="F44" s="395"/>
      <c r="G44" s="395"/>
      <c r="H44" s="395"/>
      <c r="I44" s="395"/>
      <c r="J44" s="395"/>
      <c r="K44" s="395"/>
      <c r="L44" s="395"/>
      <c r="M44" s="395"/>
      <c r="N44" s="395"/>
      <c r="O44" s="395"/>
    </row>
    <row r="45" spans="1:15">
      <c r="A45" s="395"/>
      <c r="B45" s="395"/>
      <c r="C45" s="395"/>
      <c r="D45" s="395"/>
      <c r="E45" s="395"/>
      <c r="F45" s="395"/>
      <c r="G45" s="395"/>
      <c r="H45" s="395"/>
      <c r="I45" s="395"/>
      <c r="J45" s="395"/>
      <c r="K45" s="395"/>
      <c r="L45" s="395"/>
      <c r="M45" s="395"/>
      <c r="N45" s="395"/>
      <c r="O45" s="395"/>
    </row>
    <row r="46" spans="1:1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</row>
    <row r="47" spans="1:15">
      <c r="A47" s="395"/>
      <c r="B47" s="395"/>
      <c r="C47" s="395"/>
      <c r="D47" s="395"/>
      <c r="E47" s="395"/>
      <c r="F47" s="395"/>
      <c r="G47" s="395"/>
      <c r="H47" s="395"/>
      <c r="I47" s="395"/>
      <c r="J47" s="395"/>
      <c r="K47" s="395"/>
      <c r="L47" s="395"/>
      <c r="M47" s="395"/>
      <c r="N47" s="395"/>
      <c r="O47" s="395"/>
    </row>
    <row r="48" spans="1:15" ht="14.25" thickBot="1">
      <c r="A48" s="396"/>
      <c r="B48" s="396"/>
      <c r="C48" s="396"/>
      <c r="D48" s="396"/>
      <c r="E48" s="396"/>
      <c r="F48" s="396"/>
      <c r="G48" s="396"/>
      <c r="H48" s="396"/>
      <c r="I48" s="396"/>
      <c r="J48" s="396"/>
      <c r="K48" s="396"/>
      <c r="L48" s="396"/>
      <c r="M48" s="396"/>
      <c r="N48" s="396"/>
      <c r="O48" s="396"/>
    </row>
    <row r="61" spans="1:8" ht="24">
      <c r="A61" s="280"/>
      <c r="B61" s="280"/>
      <c r="C61" s="280"/>
      <c r="D61" s="280"/>
      <c r="E61" s="280"/>
      <c r="F61" s="280"/>
      <c r="G61" s="280"/>
      <c r="H61" s="280"/>
    </row>
    <row r="77" spans="1:8" ht="24">
      <c r="A77" s="280"/>
      <c r="B77" s="280"/>
      <c r="C77" s="280"/>
      <c r="D77" s="280"/>
      <c r="E77" s="280"/>
      <c r="F77" s="280"/>
      <c r="G77" s="280"/>
      <c r="H77" s="280"/>
    </row>
    <row r="103" spans="1:8" ht="24">
      <c r="A103" s="280"/>
      <c r="B103" s="280"/>
      <c r="C103" s="280"/>
      <c r="D103" s="280"/>
      <c r="E103" s="280"/>
      <c r="F103" s="280"/>
      <c r="G103" s="280"/>
      <c r="H103" s="280"/>
    </row>
  </sheetData>
  <mergeCells count="2">
    <mergeCell ref="A4:O48"/>
    <mergeCell ref="A2:O2"/>
  </mergeCells>
  <phoneticPr fontId="5" type="noConversion"/>
  <printOptions horizontalCentered="1" verticalCentered="1"/>
  <pageMargins left="0" right="0" top="0" bottom="0" header="0" footer="0"/>
  <pageSetup paperSize="9" scale="76" orientation="landscape" r:id="rId1"/>
  <headerFooter scaleWithDoc="0">
    <oddFooter>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81AD-0545-40E4-BB7E-E1A6B42C2609}">
  <sheetPr>
    <tabColor rgb="FFFFFF00"/>
    <pageSetUpPr fitToPage="1"/>
  </sheetPr>
  <dimension ref="A1:T34"/>
  <sheetViews>
    <sheetView showGridLines="0" view="pageBreakPreview" zoomScale="70" zoomScaleNormal="70" zoomScaleSheetLayoutView="70" zoomScalePageLayoutView="55" workbookViewId="0">
      <selection activeCell="F13" sqref="F13"/>
    </sheetView>
  </sheetViews>
  <sheetFormatPr defaultColWidth="9" defaultRowHeight="13.5"/>
  <cols>
    <col min="1" max="1" width="10.625" style="254" customWidth="1"/>
    <col min="2" max="2" width="14.625" style="254" customWidth="1"/>
    <col min="3" max="3" width="2" style="254" customWidth="1"/>
    <col min="4" max="4" width="12.625" style="254" customWidth="1"/>
    <col min="5" max="8" width="10.25" style="254" customWidth="1"/>
    <col min="9" max="9" width="21.25" style="254" customWidth="1"/>
    <col min="10" max="10" width="12.875" style="254" customWidth="1"/>
    <col min="11" max="11" width="2" style="254" customWidth="1"/>
    <col min="12" max="12" width="14.625" style="254" bestFit="1" customWidth="1"/>
    <col min="13" max="16" width="7.625" style="254" customWidth="1"/>
    <col min="17" max="20" width="6.5" style="254" customWidth="1"/>
    <col min="21" max="16384" width="9" style="254"/>
  </cols>
  <sheetData>
    <row r="1" spans="1:20" ht="42" customHeight="1">
      <c r="A1" s="406" t="s">
        <v>893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</row>
    <row r="2" spans="1:20" ht="26.6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</row>
    <row r="3" spans="1:20" s="256" customFormat="1" ht="26.65" customHeight="1" thickBot="1">
      <c r="A3" s="359" t="s">
        <v>895</v>
      </c>
      <c r="B3" s="428" t="s">
        <v>896</v>
      </c>
      <c r="C3" s="428"/>
      <c r="D3" s="428"/>
      <c r="E3" s="428"/>
      <c r="F3" s="428"/>
      <c r="G3" s="428"/>
      <c r="H3" s="428"/>
      <c r="I3" s="429" t="s">
        <v>980</v>
      </c>
      <c r="J3" s="429"/>
      <c r="K3" s="429"/>
      <c r="L3" s="429"/>
      <c r="N3" s="257"/>
      <c r="O3" s="359"/>
      <c r="P3" s="359"/>
      <c r="Q3" s="359"/>
      <c r="R3" s="359"/>
      <c r="S3" s="359"/>
      <c r="T3" s="359"/>
    </row>
    <row r="4" spans="1:20" s="258" customFormat="1" ht="26.65" customHeight="1">
      <c r="A4" s="407" t="s">
        <v>888</v>
      </c>
      <c r="B4" s="408"/>
      <c r="C4" s="360" t="s">
        <v>889</v>
      </c>
      <c r="D4" s="417" t="s">
        <v>984</v>
      </c>
      <c r="E4" s="417"/>
      <c r="F4" s="417"/>
      <c r="G4" s="417"/>
      <c r="H4" s="417"/>
      <c r="I4" s="418"/>
      <c r="J4" s="361" t="s">
        <v>891</v>
      </c>
      <c r="K4" s="360" t="s">
        <v>889</v>
      </c>
      <c r="L4" s="419" t="s">
        <v>960</v>
      </c>
      <c r="M4" s="419"/>
      <c r="N4" s="419"/>
      <c r="O4" s="419"/>
      <c r="P4" s="419"/>
      <c r="Q4" s="419"/>
      <c r="R4" s="419"/>
      <c r="S4" s="419"/>
      <c r="T4" s="420"/>
    </row>
    <row r="5" spans="1:20" s="258" customFormat="1" ht="26.65" customHeight="1">
      <c r="A5" s="409" t="s">
        <v>945</v>
      </c>
      <c r="B5" s="410"/>
      <c r="C5" s="362" t="s">
        <v>889</v>
      </c>
      <c r="D5" s="421" t="s">
        <v>979</v>
      </c>
      <c r="E5" s="421"/>
      <c r="F5" s="421"/>
      <c r="G5" s="421"/>
      <c r="H5" s="421"/>
      <c r="I5" s="425"/>
      <c r="J5" s="363" t="s">
        <v>946</v>
      </c>
      <c r="K5" s="362" t="s">
        <v>889</v>
      </c>
      <c r="L5" s="421" t="s">
        <v>886</v>
      </c>
      <c r="M5" s="421"/>
      <c r="N5" s="421"/>
      <c r="O5" s="421"/>
      <c r="P5" s="421"/>
      <c r="Q5" s="421"/>
      <c r="R5" s="421"/>
      <c r="S5" s="421"/>
      <c r="T5" s="422"/>
    </row>
    <row r="6" spans="1:20" s="258" customFormat="1" ht="26.65" customHeight="1" thickBot="1">
      <c r="A6" s="411" t="s">
        <v>890</v>
      </c>
      <c r="B6" s="412"/>
      <c r="C6" s="364" t="s">
        <v>889</v>
      </c>
      <c r="D6" s="426"/>
      <c r="E6" s="426"/>
      <c r="F6" s="426"/>
      <c r="G6" s="426"/>
      <c r="H6" s="426"/>
      <c r="I6" s="427"/>
      <c r="J6" s="365" t="s">
        <v>892</v>
      </c>
      <c r="K6" s="364" t="s">
        <v>889</v>
      </c>
      <c r="L6" s="423" t="s">
        <v>961</v>
      </c>
      <c r="M6" s="423"/>
      <c r="N6" s="423"/>
      <c r="O6" s="423"/>
      <c r="P6" s="423"/>
      <c r="Q6" s="423"/>
      <c r="R6" s="423"/>
      <c r="S6" s="423"/>
      <c r="T6" s="424"/>
    </row>
    <row r="7" spans="1:20" s="258" customFormat="1" ht="26.65" customHeight="1" thickBot="1">
      <c r="A7" s="366"/>
      <c r="B7" s="366"/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</row>
    <row r="8" spans="1:20" s="259" customFormat="1" ht="26.65" customHeight="1">
      <c r="A8" s="436" t="s">
        <v>810</v>
      </c>
      <c r="B8" s="415"/>
      <c r="C8" s="415"/>
      <c r="D8" s="415"/>
      <c r="E8" s="414"/>
      <c r="F8" s="413" t="s">
        <v>811</v>
      </c>
      <c r="G8" s="415"/>
      <c r="H8" s="415"/>
      <c r="I8" s="437" t="s">
        <v>812</v>
      </c>
      <c r="J8" s="437"/>
      <c r="K8" s="437"/>
      <c r="L8" s="437"/>
      <c r="M8" s="413" t="s">
        <v>814</v>
      </c>
      <c r="N8" s="414"/>
      <c r="O8" s="413" t="s">
        <v>815</v>
      </c>
      <c r="P8" s="414"/>
      <c r="Q8" s="413" t="s">
        <v>816</v>
      </c>
      <c r="R8" s="415"/>
      <c r="S8" s="415"/>
      <c r="T8" s="416"/>
    </row>
    <row r="9" spans="1:20" s="259" customFormat="1" ht="26.65" customHeight="1">
      <c r="A9" s="367" t="s">
        <v>887</v>
      </c>
      <c r="B9" s="430" t="s">
        <v>817</v>
      </c>
      <c r="C9" s="431"/>
      <c r="D9" s="431"/>
      <c r="E9" s="432"/>
      <c r="F9" s="368" t="s">
        <v>818</v>
      </c>
      <c r="G9" s="368" t="s">
        <v>819</v>
      </c>
      <c r="H9" s="368" t="s">
        <v>820</v>
      </c>
      <c r="I9" s="368" t="s">
        <v>821</v>
      </c>
      <c r="J9" s="438" t="s">
        <v>822</v>
      </c>
      <c r="K9" s="439"/>
      <c r="L9" s="369" t="s">
        <v>823</v>
      </c>
      <c r="M9" s="369" t="s">
        <v>824</v>
      </c>
      <c r="N9" s="368" t="s">
        <v>825</v>
      </c>
      <c r="O9" s="369" t="s">
        <v>824</v>
      </c>
      <c r="P9" s="368" t="s">
        <v>825</v>
      </c>
      <c r="Q9" s="368" t="s">
        <v>813</v>
      </c>
      <c r="R9" s="368" t="s">
        <v>826</v>
      </c>
      <c r="S9" s="368" t="s">
        <v>827</v>
      </c>
      <c r="T9" s="370" t="s">
        <v>828</v>
      </c>
    </row>
    <row r="10" spans="1:20" s="259" customFormat="1" ht="26.65" customHeight="1">
      <c r="A10" s="401" t="s">
        <v>974</v>
      </c>
      <c r="B10" s="402"/>
      <c r="C10" s="402"/>
      <c r="D10" s="402"/>
      <c r="E10" s="402"/>
      <c r="F10" s="402"/>
      <c r="G10" s="402"/>
      <c r="H10" s="402"/>
      <c r="I10" s="402"/>
      <c r="J10" s="402"/>
      <c r="K10" s="402"/>
      <c r="L10" s="402"/>
      <c r="M10" s="402"/>
      <c r="N10" s="402"/>
      <c r="O10" s="402"/>
      <c r="P10" s="402"/>
      <c r="Q10" s="402"/>
      <c r="R10" s="402"/>
      <c r="S10" s="402"/>
      <c r="T10" s="403"/>
    </row>
    <row r="11" spans="1:20" s="258" customFormat="1" ht="26.65" customHeight="1">
      <c r="A11" s="371">
        <v>1</v>
      </c>
      <c r="B11" s="433" t="s">
        <v>978</v>
      </c>
      <c r="C11" s="434"/>
      <c r="D11" s="434"/>
      <c r="E11" s="435"/>
      <c r="F11" s="345"/>
      <c r="G11" s="346"/>
      <c r="H11" s="345"/>
      <c r="I11" s="345"/>
      <c r="J11" s="440" t="s">
        <v>829</v>
      </c>
      <c r="K11" s="441"/>
      <c r="L11" s="347" t="s">
        <v>897</v>
      </c>
      <c r="M11" s="348"/>
      <c r="N11" s="349"/>
      <c r="O11" s="350"/>
      <c r="P11" s="349"/>
      <c r="Q11" s="351">
        <v>1</v>
      </c>
      <c r="R11" s="351">
        <v>2</v>
      </c>
      <c r="S11" s="351">
        <v>3</v>
      </c>
      <c r="T11" s="352">
        <v>4</v>
      </c>
    </row>
    <row r="12" spans="1:20" s="258" customFormat="1" ht="26.65" customHeight="1">
      <c r="A12" s="367">
        <v>2</v>
      </c>
      <c r="B12" s="433" t="s">
        <v>978</v>
      </c>
      <c r="C12" s="434"/>
      <c r="D12" s="434"/>
      <c r="E12" s="435"/>
      <c r="F12" s="345"/>
      <c r="G12" s="346"/>
      <c r="H12" s="345"/>
      <c r="I12" s="345"/>
      <c r="J12" s="440" t="s">
        <v>829</v>
      </c>
      <c r="K12" s="441"/>
      <c r="L12" s="347" t="s">
        <v>897</v>
      </c>
      <c r="M12" s="348"/>
      <c r="N12" s="349"/>
      <c r="O12" s="350"/>
      <c r="P12" s="349"/>
      <c r="Q12" s="351"/>
      <c r="R12" s="351"/>
      <c r="S12" s="351"/>
      <c r="T12" s="352"/>
    </row>
    <row r="13" spans="1:20" s="258" customFormat="1" ht="26.65" customHeight="1">
      <c r="A13" s="367">
        <v>3</v>
      </c>
      <c r="B13" s="398" t="s">
        <v>977</v>
      </c>
      <c r="C13" s="399"/>
      <c r="D13" s="399"/>
      <c r="E13" s="400"/>
      <c r="F13" s="372"/>
      <c r="G13" s="373"/>
      <c r="H13" s="372"/>
      <c r="I13" s="372"/>
      <c r="J13" s="404" t="s">
        <v>829</v>
      </c>
      <c r="K13" s="405"/>
      <c r="L13" s="374" t="s">
        <v>897</v>
      </c>
      <c r="M13" s="375"/>
      <c r="N13" s="376"/>
      <c r="O13" s="377"/>
      <c r="P13" s="376"/>
      <c r="Q13" s="378"/>
      <c r="R13" s="378"/>
      <c r="S13" s="378"/>
      <c r="T13" s="379"/>
    </row>
    <row r="14" spans="1:20" s="258" customFormat="1" ht="26.65" customHeight="1">
      <c r="A14" s="367">
        <v>4</v>
      </c>
      <c r="B14" s="398" t="s">
        <v>977</v>
      </c>
      <c r="C14" s="399"/>
      <c r="D14" s="399"/>
      <c r="E14" s="400"/>
      <c r="F14" s="372"/>
      <c r="G14" s="373"/>
      <c r="H14" s="372"/>
      <c r="I14" s="372"/>
      <c r="J14" s="404" t="s">
        <v>829</v>
      </c>
      <c r="K14" s="405"/>
      <c r="L14" s="374" t="s">
        <v>897</v>
      </c>
      <c r="M14" s="375"/>
      <c r="N14" s="376"/>
      <c r="O14" s="377"/>
      <c r="P14" s="376"/>
      <c r="Q14" s="378"/>
      <c r="R14" s="378"/>
      <c r="S14" s="378"/>
      <c r="T14" s="379"/>
    </row>
    <row r="15" spans="1:20" s="258" customFormat="1" ht="26.65" customHeight="1">
      <c r="A15" s="367">
        <v>5</v>
      </c>
      <c r="B15" s="398" t="s">
        <v>977</v>
      </c>
      <c r="C15" s="399"/>
      <c r="D15" s="399"/>
      <c r="E15" s="400"/>
      <c r="F15" s="372"/>
      <c r="G15" s="373"/>
      <c r="H15" s="372"/>
      <c r="I15" s="372"/>
      <c r="J15" s="404" t="s">
        <v>829</v>
      </c>
      <c r="K15" s="405"/>
      <c r="L15" s="374" t="s">
        <v>897</v>
      </c>
      <c r="M15" s="375"/>
      <c r="N15" s="376"/>
      <c r="O15" s="377"/>
      <c r="P15" s="376"/>
      <c r="Q15" s="378"/>
      <c r="R15" s="378"/>
      <c r="S15" s="378"/>
      <c r="T15" s="379"/>
    </row>
    <row r="16" spans="1:20" s="258" customFormat="1" ht="26.65" customHeight="1">
      <c r="A16" s="371">
        <v>6</v>
      </c>
      <c r="B16" s="398" t="s">
        <v>977</v>
      </c>
      <c r="C16" s="399"/>
      <c r="D16" s="399"/>
      <c r="E16" s="400"/>
      <c r="F16" s="372"/>
      <c r="G16" s="373"/>
      <c r="H16" s="372"/>
      <c r="I16" s="372"/>
      <c r="J16" s="404" t="s">
        <v>829</v>
      </c>
      <c r="K16" s="405"/>
      <c r="L16" s="374" t="s">
        <v>897</v>
      </c>
      <c r="M16" s="375"/>
      <c r="N16" s="376"/>
      <c r="O16" s="377"/>
      <c r="P16" s="376"/>
      <c r="Q16" s="378"/>
      <c r="R16" s="378"/>
      <c r="S16" s="378"/>
      <c r="T16" s="379"/>
    </row>
    <row r="17" spans="1:20" s="258" customFormat="1" ht="26.65" customHeight="1">
      <c r="A17" s="401" t="s">
        <v>975</v>
      </c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402"/>
      <c r="M17" s="402"/>
      <c r="N17" s="402"/>
      <c r="O17" s="402"/>
      <c r="P17" s="402"/>
      <c r="Q17" s="402"/>
      <c r="R17" s="402"/>
      <c r="S17" s="402"/>
      <c r="T17" s="403"/>
    </row>
    <row r="18" spans="1:20" s="258" customFormat="1" ht="26.65" customHeight="1">
      <c r="A18" s="367">
        <v>1</v>
      </c>
      <c r="B18" s="398" t="s">
        <v>977</v>
      </c>
      <c r="C18" s="399"/>
      <c r="D18" s="399"/>
      <c r="E18" s="400"/>
      <c r="F18" s="372"/>
      <c r="G18" s="373"/>
      <c r="H18" s="372"/>
      <c r="I18" s="372"/>
      <c r="J18" s="404" t="s">
        <v>829</v>
      </c>
      <c r="K18" s="405"/>
      <c r="L18" s="374" t="s">
        <v>897</v>
      </c>
      <c r="M18" s="375"/>
      <c r="N18" s="376"/>
      <c r="O18" s="377"/>
      <c r="P18" s="376"/>
      <c r="Q18" s="378"/>
      <c r="R18" s="378"/>
      <c r="S18" s="378"/>
      <c r="T18" s="379"/>
    </row>
    <row r="19" spans="1:20" s="258" customFormat="1" ht="26.65" customHeight="1">
      <c r="A19" s="367">
        <v>2</v>
      </c>
      <c r="B19" s="398" t="s">
        <v>977</v>
      </c>
      <c r="C19" s="399"/>
      <c r="D19" s="399"/>
      <c r="E19" s="400"/>
      <c r="F19" s="372"/>
      <c r="G19" s="373"/>
      <c r="H19" s="372"/>
      <c r="I19" s="372"/>
      <c r="J19" s="404" t="s">
        <v>829</v>
      </c>
      <c r="K19" s="405"/>
      <c r="L19" s="374" t="s">
        <v>897</v>
      </c>
      <c r="M19" s="375"/>
      <c r="N19" s="376"/>
      <c r="O19" s="377"/>
      <c r="P19" s="376"/>
      <c r="Q19" s="378"/>
      <c r="R19" s="378"/>
      <c r="S19" s="378"/>
      <c r="T19" s="379"/>
    </row>
    <row r="20" spans="1:20" s="258" customFormat="1" ht="26.65" customHeight="1">
      <c r="A20" s="367">
        <v>3</v>
      </c>
      <c r="B20" s="398" t="s">
        <v>977</v>
      </c>
      <c r="C20" s="399"/>
      <c r="D20" s="399"/>
      <c r="E20" s="400"/>
      <c r="F20" s="372"/>
      <c r="G20" s="373"/>
      <c r="H20" s="372"/>
      <c r="I20" s="372"/>
      <c r="J20" s="404" t="s">
        <v>829</v>
      </c>
      <c r="K20" s="405"/>
      <c r="L20" s="374" t="s">
        <v>897</v>
      </c>
      <c r="M20" s="375"/>
      <c r="N20" s="376"/>
      <c r="O20" s="377"/>
      <c r="P20" s="376"/>
      <c r="Q20" s="378"/>
      <c r="R20" s="378"/>
      <c r="S20" s="378"/>
      <c r="T20" s="379"/>
    </row>
    <row r="21" spans="1:20" s="258" customFormat="1" ht="26.65" customHeight="1">
      <c r="A21" s="367">
        <v>4</v>
      </c>
      <c r="B21" s="398" t="s">
        <v>977</v>
      </c>
      <c r="C21" s="399"/>
      <c r="D21" s="399"/>
      <c r="E21" s="400"/>
      <c r="F21" s="372"/>
      <c r="G21" s="373"/>
      <c r="H21" s="372"/>
      <c r="I21" s="372"/>
      <c r="J21" s="404" t="s">
        <v>829</v>
      </c>
      <c r="K21" s="405"/>
      <c r="L21" s="374" t="s">
        <v>897</v>
      </c>
      <c r="M21" s="375"/>
      <c r="N21" s="376"/>
      <c r="O21" s="377"/>
      <c r="P21" s="376"/>
      <c r="Q21" s="378"/>
      <c r="R21" s="378"/>
      <c r="S21" s="378"/>
      <c r="T21" s="379"/>
    </row>
    <row r="22" spans="1:20" s="258" customFormat="1" ht="26.65" customHeight="1">
      <c r="A22" s="371">
        <v>5</v>
      </c>
      <c r="B22" s="398" t="s">
        <v>977</v>
      </c>
      <c r="C22" s="399"/>
      <c r="D22" s="399"/>
      <c r="E22" s="400"/>
      <c r="F22" s="372"/>
      <c r="G22" s="373"/>
      <c r="H22" s="372"/>
      <c r="I22" s="372"/>
      <c r="J22" s="404" t="s">
        <v>829</v>
      </c>
      <c r="K22" s="405"/>
      <c r="L22" s="374" t="s">
        <v>897</v>
      </c>
      <c r="M22" s="375"/>
      <c r="N22" s="376"/>
      <c r="O22" s="377"/>
      <c r="P22" s="376"/>
      <c r="Q22" s="378"/>
      <c r="R22" s="378"/>
      <c r="S22" s="378"/>
      <c r="T22" s="379"/>
    </row>
    <row r="23" spans="1:20" s="258" customFormat="1" ht="26.65" customHeight="1" thickBot="1">
      <c r="A23" s="380">
        <v>6</v>
      </c>
      <c r="B23" s="451" t="s">
        <v>977</v>
      </c>
      <c r="C23" s="452"/>
      <c r="D23" s="452"/>
      <c r="E23" s="453"/>
      <c r="F23" s="381"/>
      <c r="G23" s="382"/>
      <c r="H23" s="381"/>
      <c r="I23" s="381"/>
      <c r="J23" s="454" t="s">
        <v>829</v>
      </c>
      <c r="K23" s="455"/>
      <c r="L23" s="383" t="s">
        <v>897</v>
      </c>
      <c r="M23" s="384"/>
      <c r="N23" s="385"/>
      <c r="O23" s="386"/>
      <c r="P23" s="385"/>
      <c r="Q23" s="387"/>
      <c r="R23" s="387"/>
      <c r="S23" s="387"/>
      <c r="T23" s="388"/>
    </row>
    <row r="24" spans="1:20" s="258" customFormat="1" ht="26.65" customHeight="1">
      <c r="A24" s="456" t="s">
        <v>944</v>
      </c>
      <c r="B24" s="457"/>
      <c r="C24" s="457"/>
      <c r="D24" s="457"/>
      <c r="E24" s="457"/>
      <c r="F24" s="457"/>
      <c r="G24" s="457"/>
      <c r="H24" s="457"/>
      <c r="I24" s="457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90"/>
    </row>
    <row r="25" spans="1:20" s="258" customFormat="1" ht="26.65" customHeight="1">
      <c r="A25" s="442"/>
      <c r="B25" s="443"/>
      <c r="C25" s="443"/>
      <c r="D25" s="443"/>
      <c r="E25" s="443"/>
      <c r="F25" s="443"/>
      <c r="G25" s="443"/>
      <c r="H25" s="443"/>
      <c r="I25" s="443"/>
      <c r="J25" s="443"/>
      <c r="K25" s="443"/>
      <c r="L25" s="443"/>
      <c r="M25" s="443"/>
      <c r="N25" s="443"/>
      <c r="O25" s="443"/>
      <c r="P25" s="443"/>
      <c r="Q25" s="443"/>
      <c r="R25" s="443"/>
      <c r="S25" s="443"/>
      <c r="T25" s="444"/>
    </row>
    <row r="26" spans="1:20" s="258" customFormat="1" ht="26.65" customHeight="1">
      <c r="A26" s="445"/>
      <c r="B26" s="446"/>
      <c r="C26" s="446"/>
      <c r="D26" s="446"/>
      <c r="E26" s="446"/>
      <c r="F26" s="446"/>
      <c r="G26" s="446"/>
      <c r="H26" s="446"/>
      <c r="I26" s="446"/>
      <c r="J26" s="446"/>
      <c r="K26" s="446"/>
      <c r="L26" s="446"/>
      <c r="M26" s="446"/>
      <c r="N26" s="446"/>
      <c r="O26" s="446"/>
      <c r="P26" s="446"/>
      <c r="Q26" s="446"/>
      <c r="R26" s="446"/>
      <c r="S26" s="446"/>
      <c r="T26" s="447"/>
    </row>
    <row r="27" spans="1:20" s="258" customFormat="1" ht="26.65" customHeight="1">
      <c r="A27" s="445"/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7"/>
    </row>
    <row r="28" spans="1:20" s="258" customFormat="1" ht="26.65" customHeight="1">
      <c r="A28" s="445"/>
      <c r="B28" s="446"/>
      <c r="C28" s="446"/>
      <c r="D28" s="446"/>
      <c r="E28" s="446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7"/>
    </row>
    <row r="29" spans="1:20" s="258" customFormat="1" ht="26.65" customHeight="1">
      <c r="A29" s="448"/>
      <c r="B29" s="449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50"/>
    </row>
    <row r="30" spans="1:20" s="259" customFormat="1" ht="26.65" customHeight="1"/>
    <row r="31" spans="1:20" ht="18.75" customHeight="1"/>
    <row r="32" spans="1:20" ht="23.25" customHeight="1"/>
    <row r="33" spans="18:20" ht="23.25" customHeight="1"/>
    <row r="34" spans="18:20">
      <c r="R34" s="277"/>
      <c r="S34" s="277"/>
      <c r="T34" s="277"/>
    </row>
  </sheetData>
  <sheetProtection formatCells="0" formatColumns="0" formatRows="0" insertColumns="0" insertRows="0" deleteColumns="0" deleteRows="0"/>
  <mergeCells count="48">
    <mergeCell ref="A25:T29"/>
    <mergeCell ref="B21:E21"/>
    <mergeCell ref="B22:E22"/>
    <mergeCell ref="B23:E23"/>
    <mergeCell ref="J21:K21"/>
    <mergeCell ref="J22:K22"/>
    <mergeCell ref="J23:K23"/>
    <mergeCell ref="A24:I24"/>
    <mergeCell ref="B9:E9"/>
    <mergeCell ref="B11:E11"/>
    <mergeCell ref="B12:E12"/>
    <mergeCell ref="M8:N8"/>
    <mergeCell ref="A8:E8"/>
    <mergeCell ref="F8:H8"/>
    <mergeCell ref="I8:L8"/>
    <mergeCell ref="A10:T10"/>
    <mergeCell ref="J9:K9"/>
    <mergeCell ref="J11:K11"/>
    <mergeCell ref="J12:K12"/>
    <mergeCell ref="A1:T1"/>
    <mergeCell ref="A4:B4"/>
    <mergeCell ref="A5:B5"/>
    <mergeCell ref="A6:B6"/>
    <mergeCell ref="O8:P8"/>
    <mergeCell ref="Q8:T8"/>
    <mergeCell ref="D4:I4"/>
    <mergeCell ref="L4:T4"/>
    <mergeCell ref="L5:T5"/>
    <mergeCell ref="L6:T6"/>
    <mergeCell ref="D5:I5"/>
    <mergeCell ref="D6:I6"/>
    <mergeCell ref="B3:H3"/>
    <mergeCell ref="I3:L3"/>
    <mergeCell ref="B14:E14"/>
    <mergeCell ref="B15:E15"/>
    <mergeCell ref="B16:E16"/>
    <mergeCell ref="J13:K13"/>
    <mergeCell ref="J14:K14"/>
    <mergeCell ref="J15:K15"/>
    <mergeCell ref="J16:K16"/>
    <mergeCell ref="B13:E13"/>
    <mergeCell ref="B20:E20"/>
    <mergeCell ref="A17:T17"/>
    <mergeCell ref="B18:E18"/>
    <mergeCell ref="J19:K19"/>
    <mergeCell ref="J20:K20"/>
    <mergeCell ref="B19:E19"/>
    <mergeCell ref="J18:K18"/>
  </mergeCells>
  <phoneticPr fontId="5" type="noConversion"/>
  <printOptions horizontalCentered="1" verticalCentered="1"/>
  <pageMargins left="7.874015748031496E-2" right="7.874015748031496E-2" top="0.19685039370078741" bottom="0.19685039370078741" header="0.31496062992125984" footer="0.31496062992125984"/>
  <pageSetup paperSize="9" scale="69" orientation="landscape" r:id="rId1"/>
  <headerFooter scaleWithDoc="0">
    <oddHeader>&amp;L&amp;G</oddHeader>
  </headerFooter>
  <rowBreaks count="2" manualBreakCount="2">
    <brk id="11" max="16383" man="1"/>
    <brk id="18" max="1638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2CEE-C16B-4843-B8B1-3260829A222F}">
  <sheetPr>
    <tabColor rgb="FFFFFF00"/>
    <pageSetUpPr fitToPage="1"/>
  </sheetPr>
  <dimension ref="A1:X54"/>
  <sheetViews>
    <sheetView view="pageBreakPreview" topLeftCell="A9" zoomScale="55" zoomScaleNormal="85" zoomScaleSheetLayoutView="55" workbookViewId="0">
      <selection activeCell="F51" sqref="F51:L52"/>
    </sheetView>
  </sheetViews>
  <sheetFormatPr defaultColWidth="9" defaultRowHeight="16.5"/>
  <cols>
    <col min="1" max="1" width="9" style="257" customWidth="1"/>
    <col min="2" max="16384" width="9" style="257"/>
  </cols>
  <sheetData>
    <row r="1" spans="1:24" ht="45" customHeight="1">
      <c r="A1" s="406" t="s">
        <v>900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2" spans="1:24" ht="45" customHeight="1">
      <c r="A2" s="406"/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</row>
    <row r="3" spans="1:24" ht="17.25" thickBot="1"/>
    <row r="4" spans="1:24" ht="16.5" customHeight="1">
      <c r="A4" s="468" t="s">
        <v>963</v>
      </c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70"/>
    </row>
    <row r="5" spans="1:24" ht="16.5" customHeight="1">
      <c r="A5" s="471"/>
      <c r="B5" s="472"/>
      <c r="C5" s="472"/>
      <c r="D5" s="472"/>
      <c r="E5" s="472"/>
      <c r="F5" s="472"/>
      <c r="G5" s="472"/>
      <c r="H5" s="472"/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2"/>
      <c r="X5" s="473"/>
    </row>
    <row r="6" spans="1:24" ht="16.5" customHeight="1">
      <c r="A6" s="471"/>
      <c r="B6" s="472"/>
      <c r="C6" s="472"/>
      <c r="D6" s="472"/>
      <c r="E6" s="472"/>
      <c r="F6" s="472"/>
      <c r="G6" s="472"/>
      <c r="H6" s="472"/>
      <c r="I6" s="472"/>
      <c r="J6" s="472"/>
      <c r="K6" s="472"/>
      <c r="L6" s="472"/>
      <c r="M6" s="472"/>
      <c r="N6" s="472"/>
      <c r="O6" s="472"/>
      <c r="P6" s="472"/>
      <c r="Q6" s="472"/>
      <c r="R6" s="472"/>
      <c r="S6" s="472"/>
      <c r="T6" s="472"/>
      <c r="U6" s="472"/>
      <c r="V6" s="472"/>
      <c r="W6" s="472"/>
      <c r="X6" s="473"/>
    </row>
    <row r="7" spans="1:24" ht="16.5" customHeight="1">
      <c r="A7" s="471"/>
      <c r="B7" s="472"/>
      <c r="C7" s="472"/>
      <c r="D7" s="472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  <c r="W7" s="472"/>
      <c r="X7" s="473"/>
    </row>
    <row r="8" spans="1:24" ht="16.5" customHeight="1">
      <c r="A8" s="471"/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472"/>
      <c r="M8" s="472"/>
      <c r="N8" s="472"/>
      <c r="O8" s="472"/>
      <c r="P8" s="472"/>
      <c r="Q8" s="472"/>
      <c r="R8" s="472"/>
      <c r="S8" s="472"/>
      <c r="T8" s="472"/>
      <c r="U8" s="472"/>
      <c r="V8" s="472"/>
      <c r="W8" s="472"/>
      <c r="X8" s="473"/>
    </row>
    <row r="9" spans="1:24" ht="16.5" customHeight="1">
      <c r="A9" s="471"/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3"/>
    </row>
    <row r="10" spans="1:24" ht="16.5" customHeight="1">
      <c r="A10" s="471"/>
      <c r="B10" s="472"/>
      <c r="C10" s="472"/>
      <c r="D10" s="472"/>
      <c r="E10" s="472"/>
      <c r="F10" s="472"/>
      <c r="G10" s="472"/>
      <c r="H10" s="472"/>
      <c r="I10" s="472"/>
      <c r="J10" s="472"/>
      <c r="K10" s="472"/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472"/>
      <c r="W10" s="472"/>
      <c r="X10" s="473"/>
    </row>
    <row r="11" spans="1:24" ht="16.5" customHeight="1">
      <c r="A11" s="471"/>
      <c r="B11" s="472"/>
      <c r="C11" s="472"/>
      <c r="D11" s="472"/>
      <c r="E11" s="472"/>
      <c r="F11" s="472"/>
      <c r="G11" s="472"/>
      <c r="H11" s="472"/>
      <c r="I11" s="472"/>
      <c r="J11" s="472"/>
      <c r="K11" s="472"/>
      <c r="L11" s="472"/>
      <c r="M11" s="472"/>
      <c r="N11" s="472"/>
      <c r="O11" s="472"/>
      <c r="P11" s="472"/>
      <c r="Q11" s="472"/>
      <c r="R11" s="472"/>
      <c r="S11" s="472"/>
      <c r="T11" s="472"/>
      <c r="U11" s="472"/>
      <c r="V11" s="472"/>
      <c r="W11" s="472"/>
      <c r="X11" s="473"/>
    </row>
    <row r="12" spans="1:24" ht="16.5" customHeight="1">
      <c r="A12" s="471"/>
      <c r="B12" s="472"/>
      <c r="C12" s="472"/>
      <c r="D12" s="472"/>
      <c r="E12" s="472"/>
      <c r="F12" s="472"/>
      <c r="G12" s="472"/>
      <c r="H12" s="472"/>
      <c r="I12" s="472"/>
      <c r="J12" s="472"/>
      <c r="K12" s="472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3"/>
    </row>
    <row r="13" spans="1:24" ht="16.5" customHeight="1">
      <c r="A13" s="471"/>
      <c r="B13" s="472"/>
      <c r="C13" s="472"/>
      <c r="D13" s="472"/>
      <c r="E13" s="472"/>
      <c r="F13" s="472"/>
      <c r="G13" s="472"/>
      <c r="H13" s="472"/>
      <c r="I13" s="472"/>
      <c r="J13" s="472"/>
      <c r="K13" s="472"/>
      <c r="L13" s="472"/>
      <c r="M13" s="472"/>
      <c r="N13" s="472"/>
      <c r="O13" s="472"/>
      <c r="P13" s="472"/>
      <c r="Q13" s="472"/>
      <c r="R13" s="472"/>
      <c r="S13" s="472"/>
      <c r="T13" s="472"/>
      <c r="U13" s="472"/>
      <c r="V13" s="472"/>
      <c r="W13" s="472"/>
      <c r="X13" s="473"/>
    </row>
    <row r="14" spans="1:24" ht="16.5" customHeight="1">
      <c r="A14" s="471"/>
      <c r="B14" s="472"/>
      <c r="C14" s="472"/>
      <c r="D14" s="472"/>
      <c r="E14" s="472"/>
      <c r="F14" s="472"/>
      <c r="G14" s="472"/>
      <c r="H14" s="472"/>
      <c r="I14" s="472"/>
      <c r="J14" s="472"/>
      <c r="K14" s="472"/>
      <c r="L14" s="472"/>
      <c r="M14" s="472"/>
      <c r="N14" s="472"/>
      <c r="O14" s="472"/>
      <c r="P14" s="472"/>
      <c r="Q14" s="472"/>
      <c r="R14" s="472"/>
      <c r="S14" s="472"/>
      <c r="T14" s="472"/>
      <c r="U14" s="472"/>
      <c r="V14" s="472"/>
      <c r="W14" s="472"/>
      <c r="X14" s="473"/>
    </row>
    <row r="15" spans="1:24" ht="17.25" customHeight="1">
      <c r="A15" s="471"/>
      <c r="B15" s="472"/>
      <c r="C15" s="472"/>
      <c r="D15" s="472"/>
      <c r="E15" s="472"/>
      <c r="F15" s="472"/>
      <c r="G15" s="472"/>
      <c r="H15" s="472"/>
      <c r="I15" s="472"/>
      <c r="J15" s="472"/>
      <c r="K15" s="472"/>
      <c r="L15" s="472"/>
      <c r="M15" s="472"/>
      <c r="N15" s="472"/>
      <c r="O15" s="472"/>
      <c r="P15" s="472"/>
      <c r="Q15" s="472"/>
      <c r="R15" s="472"/>
      <c r="S15" s="472"/>
      <c r="T15" s="472"/>
      <c r="U15" s="472"/>
      <c r="V15" s="472"/>
      <c r="W15" s="472"/>
      <c r="X15" s="473"/>
    </row>
    <row r="16" spans="1:24" ht="16.5" customHeight="1">
      <c r="A16" s="471"/>
      <c r="B16" s="472"/>
      <c r="C16" s="472"/>
      <c r="D16" s="472"/>
      <c r="E16" s="472"/>
      <c r="F16" s="472"/>
      <c r="G16" s="472"/>
      <c r="H16" s="472"/>
      <c r="I16" s="472"/>
      <c r="J16" s="472"/>
      <c r="K16" s="472"/>
      <c r="L16" s="472"/>
      <c r="M16" s="472"/>
      <c r="N16" s="472"/>
      <c r="O16" s="472"/>
      <c r="P16" s="472"/>
      <c r="Q16" s="472"/>
      <c r="R16" s="472"/>
      <c r="S16" s="472"/>
      <c r="T16" s="472"/>
      <c r="U16" s="472"/>
      <c r="V16" s="472"/>
      <c r="W16" s="472"/>
      <c r="X16" s="473"/>
    </row>
    <row r="17" spans="1:24" ht="16.5" customHeight="1">
      <c r="A17" s="471"/>
      <c r="B17" s="472"/>
      <c r="C17" s="472"/>
      <c r="D17" s="472"/>
      <c r="E17" s="472"/>
      <c r="F17" s="472"/>
      <c r="G17" s="472"/>
      <c r="H17" s="472"/>
      <c r="I17" s="472"/>
      <c r="J17" s="472"/>
      <c r="K17" s="472"/>
      <c r="L17" s="472"/>
      <c r="M17" s="472"/>
      <c r="N17" s="472"/>
      <c r="O17" s="472"/>
      <c r="P17" s="472"/>
      <c r="Q17" s="472"/>
      <c r="R17" s="472"/>
      <c r="S17" s="472"/>
      <c r="T17" s="472"/>
      <c r="U17" s="472"/>
      <c r="V17" s="472"/>
      <c r="W17" s="472"/>
      <c r="X17" s="473"/>
    </row>
    <row r="18" spans="1:24" ht="16.5" customHeight="1">
      <c r="A18" s="471"/>
      <c r="B18" s="472"/>
      <c r="C18" s="472"/>
      <c r="D18" s="472"/>
      <c r="E18" s="472"/>
      <c r="F18" s="472"/>
      <c r="G18" s="472"/>
      <c r="H18" s="472"/>
      <c r="I18" s="472"/>
      <c r="J18" s="472"/>
      <c r="K18" s="472"/>
      <c r="L18" s="472"/>
      <c r="M18" s="472"/>
      <c r="N18" s="472"/>
      <c r="O18" s="472"/>
      <c r="P18" s="472"/>
      <c r="Q18" s="472"/>
      <c r="R18" s="472"/>
      <c r="S18" s="472"/>
      <c r="T18" s="472"/>
      <c r="U18" s="472"/>
      <c r="V18" s="472"/>
      <c r="W18" s="472"/>
      <c r="X18" s="473"/>
    </row>
    <row r="19" spans="1:24" ht="16.5" customHeight="1">
      <c r="A19" s="471"/>
      <c r="B19" s="472"/>
      <c r="C19" s="472"/>
      <c r="D19" s="472"/>
      <c r="E19" s="472"/>
      <c r="F19" s="472"/>
      <c r="G19" s="472"/>
      <c r="H19" s="472"/>
      <c r="I19" s="472"/>
      <c r="J19" s="472"/>
      <c r="K19" s="472"/>
      <c r="L19" s="472"/>
      <c r="M19" s="472"/>
      <c r="N19" s="472"/>
      <c r="O19" s="472"/>
      <c r="P19" s="472"/>
      <c r="Q19" s="472"/>
      <c r="R19" s="472"/>
      <c r="S19" s="472"/>
      <c r="T19" s="472"/>
      <c r="U19" s="472"/>
      <c r="V19" s="472"/>
      <c r="W19" s="472"/>
      <c r="X19" s="473"/>
    </row>
    <row r="20" spans="1:24" ht="16.5" customHeight="1">
      <c r="A20" s="471"/>
      <c r="B20" s="472"/>
      <c r="C20" s="472"/>
      <c r="D20" s="472"/>
      <c r="E20" s="472"/>
      <c r="F20" s="472"/>
      <c r="G20" s="472"/>
      <c r="H20" s="472"/>
      <c r="I20" s="472"/>
      <c r="J20" s="472"/>
      <c r="K20" s="472"/>
      <c r="L20" s="472"/>
      <c r="M20" s="472"/>
      <c r="N20" s="472"/>
      <c r="O20" s="472"/>
      <c r="P20" s="472"/>
      <c r="Q20" s="472"/>
      <c r="R20" s="472"/>
      <c r="S20" s="472"/>
      <c r="T20" s="472"/>
      <c r="U20" s="472"/>
      <c r="V20" s="472"/>
      <c r="W20" s="472"/>
      <c r="X20" s="473"/>
    </row>
    <row r="21" spans="1:24" ht="16.5" customHeight="1">
      <c r="A21" s="471"/>
      <c r="B21" s="472"/>
      <c r="C21" s="472"/>
      <c r="D21" s="472"/>
      <c r="E21" s="472"/>
      <c r="F21" s="472"/>
      <c r="G21" s="472"/>
      <c r="H21" s="472"/>
      <c r="I21" s="472"/>
      <c r="J21" s="472"/>
      <c r="K21" s="472"/>
      <c r="L21" s="472"/>
      <c r="M21" s="472"/>
      <c r="N21" s="472"/>
      <c r="O21" s="472"/>
      <c r="P21" s="472"/>
      <c r="Q21" s="472"/>
      <c r="R21" s="472"/>
      <c r="S21" s="472"/>
      <c r="T21" s="472"/>
      <c r="U21" s="472"/>
      <c r="V21" s="472"/>
      <c r="W21" s="472"/>
      <c r="X21" s="473"/>
    </row>
    <row r="22" spans="1:24" ht="16.5" customHeight="1">
      <c r="A22" s="471"/>
      <c r="B22" s="472"/>
      <c r="C22" s="472"/>
      <c r="D22" s="472"/>
      <c r="E22" s="472"/>
      <c r="F22" s="472"/>
      <c r="G22" s="472"/>
      <c r="H22" s="472"/>
      <c r="I22" s="472"/>
      <c r="J22" s="472"/>
      <c r="K22" s="472"/>
      <c r="L22" s="472"/>
      <c r="M22" s="472"/>
      <c r="N22" s="472"/>
      <c r="O22" s="472"/>
      <c r="P22" s="472"/>
      <c r="Q22" s="472"/>
      <c r="R22" s="472"/>
      <c r="S22" s="472"/>
      <c r="T22" s="472"/>
      <c r="U22" s="472"/>
      <c r="V22" s="472"/>
      <c r="W22" s="472"/>
      <c r="X22" s="473"/>
    </row>
    <row r="23" spans="1:24" ht="16.5" customHeight="1">
      <c r="A23" s="471"/>
      <c r="B23" s="472"/>
      <c r="C23" s="472"/>
      <c r="D23" s="472"/>
      <c r="E23" s="472"/>
      <c r="F23" s="472"/>
      <c r="G23" s="472"/>
      <c r="H23" s="472"/>
      <c r="I23" s="472"/>
      <c r="J23" s="472"/>
      <c r="K23" s="472"/>
      <c r="L23" s="472"/>
      <c r="M23" s="472"/>
      <c r="N23" s="472"/>
      <c r="O23" s="472"/>
      <c r="P23" s="472"/>
      <c r="Q23" s="472"/>
      <c r="R23" s="472"/>
      <c r="S23" s="472"/>
      <c r="T23" s="472"/>
      <c r="U23" s="472"/>
      <c r="V23" s="472"/>
      <c r="W23" s="472"/>
      <c r="X23" s="473"/>
    </row>
    <row r="24" spans="1:24" ht="16.5" customHeight="1">
      <c r="A24" s="471"/>
      <c r="B24" s="472"/>
      <c r="C24" s="472"/>
      <c r="D24" s="472"/>
      <c r="E24" s="472"/>
      <c r="F24" s="472"/>
      <c r="G24" s="472"/>
      <c r="H24" s="472"/>
      <c r="I24" s="472"/>
      <c r="J24" s="472"/>
      <c r="K24" s="472"/>
      <c r="L24" s="472"/>
      <c r="M24" s="472"/>
      <c r="N24" s="472"/>
      <c r="O24" s="472"/>
      <c r="P24" s="472"/>
      <c r="Q24" s="472"/>
      <c r="R24" s="472"/>
      <c r="S24" s="472"/>
      <c r="T24" s="472"/>
      <c r="U24" s="472"/>
      <c r="V24" s="472"/>
      <c r="W24" s="472"/>
      <c r="X24" s="473"/>
    </row>
    <row r="25" spans="1:24" ht="16.5" customHeight="1">
      <c r="A25" s="471"/>
      <c r="B25" s="472"/>
      <c r="C25" s="472"/>
      <c r="D25" s="472"/>
      <c r="E25" s="472"/>
      <c r="F25" s="472"/>
      <c r="G25" s="472"/>
      <c r="H25" s="472"/>
      <c r="I25" s="472"/>
      <c r="J25" s="472"/>
      <c r="K25" s="472"/>
      <c r="L25" s="472"/>
      <c r="M25" s="472"/>
      <c r="N25" s="472"/>
      <c r="O25" s="472"/>
      <c r="P25" s="472"/>
      <c r="Q25" s="472"/>
      <c r="R25" s="472"/>
      <c r="S25" s="472"/>
      <c r="T25" s="472"/>
      <c r="U25" s="472"/>
      <c r="V25" s="472"/>
      <c r="W25" s="472"/>
      <c r="X25" s="473"/>
    </row>
    <row r="26" spans="1:24" ht="16.5" customHeight="1">
      <c r="A26" s="471"/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72"/>
      <c r="Q26" s="472"/>
      <c r="R26" s="472"/>
      <c r="S26" s="472"/>
      <c r="T26" s="472"/>
      <c r="U26" s="472"/>
      <c r="V26" s="472"/>
      <c r="W26" s="472"/>
      <c r="X26" s="473"/>
    </row>
    <row r="27" spans="1:24" ht="17.25" customHeight="1">
      <c r="A27" s="471"/>
      <c r="B27" s="472"/>
      <c r="C27" s="472"/>
      <c r="D27" s="472"/>
      <c r="E27" s="472"/>
      <c r="F27" s="472"/>
      <c r="G27" s="472"/>
      <c r="H27" s="472"/>
      <c r="I27" s="472"/>
      <c r="J27" s="472"/>
      <c r="K27" s="472"/>
      <c r="L27" s="472"/>
      <c r="M27" s="472"/>
      <c r="N27" s="472"/>
      <c r="O27" s="472"/>
      <c r="P27" s="472"/>
      <c r="Q27" s="472"/>
      <c r="R27" s="472"/>
      <c r="S27" s="472"/>
      <c r="T27" s="472"/>
      <c r="U27" s="472"/>
      <c r="V27" s="472"/>
      <c r="W27" s="472"/>
      <c r="X27" s="473"/>
    </row>
    <row r="28" spans="1:24" ht="17.45" customHeight="1">
      <c r="A28" s="471"/>
      <c r="B28" s="472"/>
      <c r="C28" s="472"/>
      <c r="D28" s="472"/>
      <c r="E28" s="472"/>
      <c r="F28" s="472"/>
      <c r="G28" s="472"/>
      <c r="H28" s="472"/>
      <c r="I28" s="472"/>
      <c r="J28" s="472"/>
      <c r="K28" s="472"/>
      <c r="L28" s="472"/>
      <c r="M28" s="472"/>
      <c r="N28" s="472"/>
      <c r="O28" s="472"/>
      <c r="P28" s="472"/>
      <c r="Q28" s="472"/>
      <c r="R28" s="472"/>
      <c r="S28" s="472"/>
      <c r="T28" s="472"/>
      <c r="U28" s="472"/>
      <c r="V28" s="472"/>
      <c r="W28" s="472"/>
      <c r="X28" s="473"/>
    </row>
    <row r="29" spans="1:24" ht="17.45" customHeight="1">
      <c r="A29" s="471"/>
      <c r="B29" s="472"/>
      <c r="C29" s="472"/>
      <c r="D29" s="472"/>
      <c r="E29" s="472"/>
      <c r="F29" s="472"/>
      <c r="G29" s="472"/>
      <c r="H29" s="472"/>
      <c r="I29" s="472"/>
      <c r="J29" s="472"/>
      <c r="K29" s="472"/>
      <c r="L29" s="472"/>
      <c r="M29" s="472"/>
      <c r="N29" s="472"/>
      <c r="O29" s="472"/>
      <c r="P29" s="472"/>
      <c r="Q29" s="472"/>
      <c r="R29" s="472"/>
      <c r="S29" s="472"/>
      <c r="T29" s="472"/>
      <c r="U29" s="472"/>
      <c r="V29" s="472"/>
      <c r="W29" s="472"/>
      <c r="X29" s="473"/>
    </row>
    <row r="30" spans="1:24" ht="17.45" customHeight="1">
      <c r="A30" s="471"/>
      <c r="B30" s="472"/>
      <c r="C30" s="472"/>
      <c r="D30" s="472"/>
      <c r="E30" s="472"/>
      <c r="F30" s="472"/>
      <c r="G30" s="472"/>
      <c r="H30" s="472"/>
      <c r="I30" s="472"/>
      <c r="J30" s="472"/>
      <c r="K30" s="472"/>
      <c r="L30" s="472"/>
      <c r="M30" s="472"/>
      <c r="N30" s="472"/>
      <c r="O30" s="472"/>
      <c r="P30" s="472"/>
      <c r="Q30" s="472"/>
      <c r="R30" s="472"/>
      <c r="S30" s="472"/>
      <c r="T30" s="472"/>
      <c r="U30" s="472"/>
      <c r="V30" s="472"/>
      <c r="W30" s="472"/>
      <c r="X30" s="473"/>
    </row>
    <row r="31" spans="1:24" ht="17.45" customHeight="1">
      <c r="A31" s="471"/>
      <c r="B31" s="472"/>
      <c r="C31" s="472"/>
      <c r="D31" s="472"/>
      <c r="E31" s="472"/>
      <c r="F31" s="472"/>
      <c r="G31" s="472"/>
      <c r="H31" s="472"/>
      <c r="I31" s="472"/>
      <c r="J31" s="472"/>
      <c r="K31" s="472"/>
      <c r="L31" s="472"/>
      <c r="M31" s="472"/>
      <c r="N31" s="472"/>
      <c r="O31" s="472"/>
      <c r="P31" s="472"/>
      <c r="Q31" s="472"/>
      <c r="R31" s="472"/>
      <c r="S31" s="472"/>
      <c r="T31" s="472"/>
      <c r="U31" s="472"/>
      <c r="V31" s="472"/>
      <c r="W31" s="472"/>
      <c r="X31" s="473"/>
    </row>
    <row r="32" spans="1:24" ht="17.45" customHeight="1">
      <c r="A32" s="471"/>
      <c r="B32" s="472"/>
      <c r="C32" s="472"/>
      <c r="D32" s="472"/>
      <c r="E32" s="472"/>
      <c r="F32" s="472"/>
      <c r="G32" s="472"/>
      <c r="H32" s="472"/>
      <c r="I32" s="472"/>
      <c r="J32" s="472"/>
      <c r="K32" s="472"/>
      <c r="L32" s="472"/>
      <c r="M32" s="472"/>
      <c r="N32" s="472"/>
      <c r="O32" s="472"/>
      <c r="P32" s="472"/>
      <c r="Q32" s="472"/>
      <c r="R32" s="472"/>
      <c r="S32" s="472"/>
      <c r="T32" s="472"/>
      <c r="U32" s="472"/>
      <c r="V32" s="472"/>
      <c r="W32" s="472"/>
      <c r="X32" s="473"/>
    </row>
    <row r="33" spans="1:24" ht="17.45" customHeight="1">
      <c r="A33" s="471"/>
      <c r="B33" s="472"/>
      <c r="C33" s="472"/>
      <c r="D33" s="472"/>
      <c r="E33" s="472"/>
      <c r="F33" s="472"/>
      <c r="G33" s="472"/>
      <c r="H33" s="472"/>
      <c r="I33" s="472"/>
      <c r="J33" s="472"/>
      <c r="K33" s="472"/>
      <c r="L33" s="472"/>
      <c r="M33" s="472"/>
      <c r="N33" s="472"/>
      <c r="O33" s="472"/>
      <c r="P33" s="472"/>
      <c r="Q33" s="472"/>
      <c r="R33" s="472"/>
      <c r="S33" s="472"/>
      <c r="T33" s="472"/>
      <c r="U33" s="472"/>
      <c r="V33" s="472"/>
      <c r="W33" s="472"/>
      <c r="X33" s="473"/>
    </row>
    <row r="34" spans="1:24" ht="17.45" customHeight="1">
      <c r="A34" s="471"/>
      <c r="B34" s="472"/>
      <c r="C34" s="472"/>
      <c r="D34" s="472"/>
      <c r="E34" s="472"/>
      <c r="F34" s="472"/>
      <c r="G34" s="472"/>
      <c r="H34" s="472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2"/>
      <c r="U34" s="472"/>
      <c r="V34" s="472"/>
      <c r="W34" s="472"/>
      <c r="X34" s="473"/>
    </row>
    <row r="35" spans="1:24" ht="17.45" customHeight="1">
      <c r="A35" s="471"/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472"/>
      <c r="N35" s="472"/>
      <c r="O35" s="472"/>
      <c r="P35" s="472"/>
      <c r="Q35" s="472"/>
      <c r="R35" s="472"/>
      <c r="S35" s="472"/>
      <c r="T35" s="472"/>
      <c r="U35" s="472"/>
      <c r="V35" s="472"/>
      <c r="W35" s="472"/>
      <c r="X35" s="473"/>
    </row>
    <row r="36" spans="1:24" ht="17.45" customHeight="1">
      <c r="A36" s="471"/>
      <c r="B36" s="472"/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2"/>
      <c r="U36" s="472"/>
      <c r="V36" s="472"/>
      <c r="W36" s="472"/>
      <c r="X36" s="473"/>
    </row>
    <row r="37" spans="1:24" ht="17.45" customHeight="1">
      <c r="A37" s="471"/>
      <c r="B37" s="472"/>
      <c r="C37" s="472"/>
      <c r="D37" s="472"/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2"/>
      <c r="V37" s="472"/>
      <c r="W37" s="472"/>
      <c r="X37" s="473"/>
    </row>
    <row r="38" spans="1:24" ht="17.45" customHeight="1">
      <c r="A38" s="471"/>
      <c r="B38" s="472"/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  <c r="V38" s="472"/>
      <c r="W38" s="472"/>
      <c r="X38" s="473"/>
    </row>
    <row r="39" spans="1:24" ht="17.25" customHeight="1">
      <c r="A39" s="471"/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  <c r="T39" s="472"/>
      <c r="U39" s="472"/>
      <c r="V39" s="472"/>
      <c r="W39" s="472"/>
      <c r="X39" s="473"/>
    </row>
    <row r="40" spans="1:24" ht="16.5" customHeight="1">
      <c r="A40" s="471"/>
      <c r="B40" s="472"/>
      <c r="C40" s="472"/>
      <c r="D40" s="472"/>
      <c r="E40" s="472"/>
      <c r="F40" s="472"/>
      <c r="G40" s="472"/>
      <c r="H40" s="472"/>
      <c r="I40" s="472"/>
      <c r="J40" s="472"/>
      <c r="K40" s="472"/>
      <c r="L40" s="472"/>
      <c r="M40" s="472"/>
      <c r="N40" s="472"/>
      <c r="O40" s="472"/>
      <c r="P40" s="472"/>
      <c r="Q40" s="472"/>
      <c r="R40" s="472"/>
      <c r="S40" s="472"/>
      <c r="T40" s="472"/>
      <c r="U40" s="472"/>
      <c r="V40" s="472"/>
      <c r="W40" s="472"/>
      <c r="X40" s="473"/>
    </row>
    <row r="41" spans="1:24" ht="16.5" customHeight="1">
      <c r="A41" s="471"/>
      <c r="B41" s="472"/>
      <c r="C41" s="472"/>
      <c r="D41" s="472"/>
      <c r="E41" s="472"/>
      <c r="F41" s="472"/>
      <c r="G41" s="472"/>
      <c r="H41" s="472"/>
      <c r="I41" s="472"/>
      <c r="J41" s="472"/>
      <c r="K41" s="472"/>
      <c r="L41" s="472"/>
      <c r="M41" s="472"/>
      <c r="N41" s="472"/>
      <c r="O41" s="472"/>
      <c r="P41" s="472"/>
      <c r="Q41" s="472"/>
      <c r="R41" s="472"/>
      <c r="S41" s="472"/>
      <c r="T41" s="472"/>
      <c r="U41" s="472"/>
      <c r="V41" s="472"/>
      <c r="W41" s="472"/>
      <c r="X41" s="473"/>
    </row>
    <row r="42" spans="1:24" ht="16.5" customHeight="1">
      <c r="A42" s="471"/>
      <c r="B42" s="472"/>
      <c r="C42" s="472"/>
      <c r="D42" s="472"/>
      <c r="E42" s="472"/>
      <c r="F42" s="472"/>
      <c r="G42" s="472"/>
      <c r="H42" s="472"/>
      <c r="I42" s="472"/>
      <c r="J42" s="472"/>
      <c r="K42" s="472"/>
      <c r="L42" s="472"/>
      <c r="M42" s="472"/>
      <c r="N42" s="472"/>
      <c r="O42" s="472"/>
      <c r="P42" s="472"/>
      <c r="Q42" s="472"/>
      <c r="R42" s="472"/>
      <c r="S42" s="472"/>
      <c r="T42" s="472"/>
      <c r="U42" s="472"/>
      <c r="V42" s="472"/>
      <c r="W42" s="472"/>
      <c r="X42" s="473"/>
    </row>
    <row r="43" spans="1:24" ht="16.5" customHeight="1">
      <c r="A43" s="471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2"/>
      <c r="O43" s="472"/>
      <c r="P43" s="472"/>
      <c r="Q43" s="472"/>
      <c r="R43" s="472"/>
      <c r="S43" s="472"/>
      <c r="T43" s="472"/>
      <c r="U43" s="472"/>
      <c r="V43" s="472"/>
      <c r="W43" s="472"/>
      <c r="X43" s="473"/>
    </row>
    <row r="44" spans="1:24" ht="16.5" customHeight="1">
      <c r="A44" s="471"/>
      <c r="B44" s="472"/>
      <c r="C44" s="472"/>
      <c r="D44" s="472"/>
      <c r="E44" s="472"/>
      <c r="F44" s="472"/>
      <c r="G44" s="472"/>
      <c r="H44" s="472"/>
      <c r="I44" s="472"/>
      <c r="J44" s="472"/>
      <c r="K44" s="472"/>
      <c r="L44" s="472"/>
      <c r="M44" s="472"/>
      <c r="N44" s="472"/>
      <c r="O44" s="472"/>
      <c r="P44" s="472"/>
      <c r="Q44" s="472"/>
      <c r="R44" s="472"/>
      <c r="S44" s="472"/>
      <c r="T44" s="472"/>
      <c r="U44" s="472"/>
      <c r="V44" s="472"/>
      <c r="W44" s="472"/>
      <c r="X44" s="473"/>
    </row>
    <row r="45" spans="1:24" ht="16.5" customHeight="1">
      <c r="A45" s="471"/>
      <c r="B45" s="472"/>
      <c r="C45" s="472"/>
      <c r="D45" s="472"/>
      <c r="E45" s="472"/>
      <c r="F45" s="472"/>
      <c r="G45" s="472"/>
      <c r="H45" s="472"/>
      <c r="I45" s="472"/>
      <c r="J45" s="472"/>
      <c r="K45" s="472"/>
      <c r="L45" s="472"/>
      <c r="M45" s="472"/>
      <c r="N45" s="472"/>
      <c r="O45" s="472"/>
      <c r="P45" s="472"/>
      <c r="Q45" s="472"/>
      <c r="R45" s="472"/>
      <c r="S45" s="472"/>
      <c r="T45" s="472"/>
      <c r="U45" s="472"/>
      <c r="V45" s="472"/>
      <c r="W45" s="472"/>
      <c r="X45" s="473"/>
    </row>
    <row r="46" spans="1:24" ht="16.5" customHeight="1">
      <c r="A46" s="471"/>
      <c r="B46" s="472"/>
      <c r="C46" s="472"/>
      <c r="D46" s="472"/>
      <c r="E46" s="472"/>
      <c r="F46" s="472"/>
      <c r="G46" s="472"/>
      <c r="H46" s="472"/>
      <c r="I46" s="472"/>
      <c r="J46" s="472"/>
      <c r="K46" s="472"/>
      <c r="L46" s="472"/>
      <c r="M46" s="472"/>
      <c r="N46" s="472"/>
      <c r="O46" s="472"/>
      <c r="P46" s="472"/>
      <c r="Q46" s="472"/>
      <c r="R46" s="472"/>
      <c r="S46" s="472"/>
      <c r="T46" s="472"/>
      <c r="U46" s="472"/>
      <c r="V46" s="472"/>
      <c r="W46" s="472"/>
      <c r="X46" s="473"/>
    </row>
    <row r="47" spans="1:24" ht="16.5" customHeight="1">
      <c r="A47" s="471"/>
      <c r="B47" s="472"/>
      <c r="C47" s="472"/>
      <c r="D47" s="472"/>
      <c r="E47" s="472"/>
      <c r="F47" s="472"/>
      <c r="G47" s="472"/>
      <c r="H47" s="472"/>
      <c r="I47" s="472"/>
      <c r="J47" s="472"/>
      <c r="K47" s="472"/>
      <c r="L47" s="472"/>
      <c r="M47" s="472"/>
      <c r="N47" s="472"/>
      <c r="O47" s="472"/>
      <c r="P47" s="472"/>
      <c r="Q47" s="472"/>
      <c r="R47" s="472"/>
      <c r="S47" s="472"/>
      <c r="T47" s="472"/>
      <c r="U47" s="472"/>
      <c r="V47" s="472"/>
      <c r="W47" s="472"/>
      <c r="X47" s="473"/>
    </row>
    <row r="48" spans="1:24" ht="16.5" customHeight="1">
      <c r="A48" s="471"/>
      <c r="B48" s="472"/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3"/>
    </row>
    <row r="49" spans="1:24" ht="16.5" customHeight="1">
      <c r="A49" s="471"/>
      <c r="B49" s="472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M49" s="472"/>
      <c r="N49" s="472"/>
      <c r="O49" s="472"/>
      <c r="P49" s="472"/>
      <c r="Q49" s="472"/>
      <c r="R49" s="472"/>
      <c r="S49" s="472"/>
      <c r="T49" s="472"/>
      <c r="U49" s="472"/>
      <c r="V49" s="472"/>
      <c r="W49" s="472"/>
      <c r="X49" s="473"/>
    </row>
    <row r="50" spans="1:24" ht="16.5" customHeight="1" thickBot="1">
      <c r="A50" s="474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475"/>
      <c r="N50" s="475"/>
      <c r="O50" s="475"/>
      <c r="P50" s="475"/>
      <c r="Q50" s="475"/>
      <c r="R50" s="475"/>
      <c r="S50" s="475"/>
      <c r="T50" s="475"/>
      <c r="U50" s="475"/>
      <c r="V50" s="475"/>
      <c r="W50" s="475"/>
      <c r="X50" s="476"/>
    </row>
    <row r="51" spans="1:24" ht="16.5" customHeight="1">
      <c r="A51" s="460" t="s">
        <v>898</v>
      </c>
      <c r="B51" s="461"/>
      <c r="C51" s="461"/>
      <c r="D51" s="461"/>
      <c r="E51" s="461"/>
      <c r="F51" s="467" t="str">
        <f>'2. 실사개요'!D5</f>
        <v>ㅇㅇㅇ아파트</v>
      </c>
      <c r="G51" s="467"/>
      <c r="H51" s="467"/>
      <c r="I51" s="467"/>
      <c r="J51" s="467"/>
      <c r="K51" s="467"/>
      <c r="L51" s="467"/>
      <c r="M51" s="460" t="s">
        <v>899</v>
      </c>
      <c r="N51" s="461"/>
      <c r="O51" s="461"/>
      <c r="P51" s="461"/>
      <c r="Q51" s="461"/>
      <c r="R51" s="458" t="s">
        <v>901</v>
      </c>
      <c r="S51" s="458"/>
      <c r="T51" s="458"/>
      <c r="U51" s="458"/>
      <c r="V51" s="458"/>
      <c r="W51" s="458"/>
      <c r="X51" s="458"/>
    </row>
    <row r="52" spans="1:24" ht="16.5" customHeight="1">
      <c r="A52" s="462"/>
      <c r="B52" s="463"/>
      <c r="C52" s="463"/>
      <c r="D52" s="463"/>
      <c r="E52" s="463"/>
      <c r="F52" s="465"/>
      <c r="G52" s="465"/>
      <c r="H52" s="465"/>
      <c r="I52" s="465"/>
      <c r="J52" s="465"/>
      <c r="K52" s="465"/>
      <c r="L52" s="465"/>
      <c r="M52" s="462"/>
      <c r="N52" s="463"/>
      <c r="O52" s="463"/>
      <c r="P52" s="463"/>
      <c r="Q52" s="463"/>
      <c r="R52" s="459"/>
      <c r="S52" s="459"/>
      <c r="T52" s="459"/>
      <c r="U52" s="459"/>
      <c r="V52" s="459"/>
      <c r="W52" s="459"/>
      <c r="X52" s="459"/>
    </row>
    <row r="53" spans="1:24" ht="16.5" customHeight="1">
      <c r="A53" s="460" t="s">
        <v>904</v>
      </c>
      <c r="B53" s="461"/>
      <c r="C53" s="461"/>
      <c r="D53" s="461"/>
      <c r="E53" s="461"/>
      <c r="F53" s="464" t="str">
        <f>'2. 실사개요'!B3</f>
        <v>ㅇㅇㅇ아파트 플러그링크 충전인프라 구축사업</v>
      </c>
      <c r="G53" s="464"/>
      <c r="H53" s="464"/>
      <c r="I53" s="464"/>
      <c r="J53" s="464"/>
      <c r="K53" s="464"/>
      <c r="L53" s="464"/>
      <c r="M53" s="460" t="s">
        <v>902</v>
      </c>
      <c r="N53" s="461"/>
      <c r="O53" s="461"/>
      <c r="P53" s="461"/>
      <c r="Q53" s="461"/>
      <c r="R53" s="466" t="s">
        <v>903</v>
      </c>
      <c r="S53" s="466"/>
      <c r="T53" s="466"/>
      <c r="U53" s="466"/>
      <c r="V53" s="466"/>
      <c r="W53" s="466"/>
      <c r="X53" s="466"/>
    </row>
    <row r="54" spans="1:24" ht="17.25" customHeight="1">
      <c r="A54" s="462"/>
      <c r="B54" s="463"/>
      <c r="C54" s="463"/>
      <c r="D54" s="463"/>
      <c r="E54" s="463"/>
      <c r="F54" s="465"/>
      <c r="G54" s="465"/>
      <c r="H54" s="465"/>
      <c r="I54" s="465"/>
      <c r="J54" s="465"/>
      <c r="K54" s="465"/>
      <c r="L54" s="465"/>
      <c r="M54" s="462"/>
      <c r="N54" s="463"/>
      <c r="O54" s="463"/>
      <c r="P54" s="463"/>
      <c r="Q54" s="463"/>
      <c r="R54" s="459"/>
      <c r="S54" s="459"/>
      <c r="T54" s="459"/>
      <c r="U54" s="459"/>
      <c r="V54" s="459"/>
      <c r="W54" s="459"/>
      <c r="X54" s="459"/>
    </row>
  </sheetData>
  <sheetProtection formatCells="0" formatColumns="0" formatRows="0" insertColumns="0" insertRows="0" deleteColumns="0" deleteRows="0"/>
  <mergeCells count="10">
    <mergeCell ref="A1:X2"/>
    <mergeCell ref="R51:X52"/>
    <mergeCell ref="A53:E54"/>
    <mergeCell ref="M53:Q54"/>
    <mergeCell ref="F53:L54"/>
    <mergeCell ref="R53:X54"/>
    <mergeCell ref="A51:E52"/>
    <mergeCell ref="F51:L52"/>
    <mergeCell ref="M51:Q52"/>
    <mergeCell ref="A4:X50"/>
  </mergeCells>
  <phoneticPr fontId="5" type="noConversion"/>
  <printOptions horizontalCentered="1" verticalCentered="1"/>
  <pageMargins left="7.874015748031496E-2" right="7.874015748031496E-2" top="0.19685039370078741" bottom="0.19685039370078741" header="0.31496062992125984" footer="0.31496062992125984"/>
  <pageSetup paperSize="9" scale="57" orientation="landscape" r:id="rId1"/>
  <headerFooter scaleWithDoc="0">
    <oddHeader>&amp;L&amp;G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108B-CC7C-4788-A378-2120059354F1}">
  <sheetPr>
    <tabColor rgb="FFFFFF00"/>
  </sheetPr>
  <dimension ref="A1:X155"/>
  <sheetViews>
    <sheetView tabSelected="1" view="pageBreakPreview" zoomScale="55" zoomScaleNormal="85" zoomScaleSheetLayoutView="55" workbookViewId="0">
      <selection activeCell="M31" sqref="M31:X53"/>
    </sheetView>
  </sheetViews>
  <sheetFormatPr defaultColWidth="9" defaultRowHeight="16.5"/>
  <cols>
    <col min="1" max="16384" width="9" style="257"/>
  </cols>
  <sheetData>
    <row r="1" spans="1:24" ht="45">
      <c r="A1" s="406" t="s">
        <v>883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</row>
    <row r="3" spans="1:24" ht="25.15" customHeight="1">
      <c r="A3" s="479" t="s">
        <v>908</v>
      </c>
      <c r="B3" s="479"/>
      <c r="C3" s="479"/>
      <c r="D3" s="480" t="s">
        <v>910</v>
      </c>
      <c r="E3" s="480"/>
      <c r="F3" s="480"/>
      <c r="G3" s="480"/>
      <c r="H3" s="480"/>
      <c r="I3" s="479" t="s">
        <v>909</v>
      </c>
      <c r="J3" s="479"/>
      <c r="K3" s="479"/>
      <c r="L3" s="480"/>
      <c r="M3" s="480"/>
      <c r="N3" s="480"/>
      <c r="O3" s="480"/>
      <c r="P3" s="480"/>
      <c r="Q3" s="479" t="s">
        <v>906</v>
      </c>
      <c r="R3" s="479"/>
      <c r="S3" s="479"/>
      <c r="T3" s="480" t="s">
        <v>915</v>
      </c>
      <c r="U3" s="480"/>
      <c r="V3" s="480"/>
      <c r="W3" s="480"/>
      <c r="X3" s="480"/>
    </row>
    <row r="4" spans="1:24" ht="25.15" customHeight="1">
      <c r="A4" s="479" t="s">
        <v>911</v>
      </c>
      <c r="B4" s="479"/>
      <c r="C4" s="479"/>
      <c r="D4" s="480" t="s">
        <v>912</v>
      </c>
      <c r="E4" s="480"/>
      <c r="F4" s="480"/>
      <c r="G4" s="480"/>
      <c r="H4" s="480"/>
      <c r="I4" s="479" t="s">
        <v>830</v>
      </c>
      <c r="J4" s="479"/>
      <c r="K4" s="479"/>
      <c r="L4" s="480" t="s">
        <v>832</v>
      </c>
      <c r="M4" s="480"/>
      <c r="N4" s="480"/>
      <c r="O4" s="480"/>
      <c r="P4" s="480"/>
      <c r="Q4" s="479" t="s">
        <v>913</v>
      </c>
      <c r="R4" s="479"/>
      <c r="S4" s="479"/>
      <c r="T4" s="480" t="s">
        <v>914</v>
      </c>
      <c r="U4" s="480"/>
      <c r="V4" s="480"/>
      <c r="W4" s="480"/>
      <c r="X4" s="480"/>
    </row>
    <row r="5" spans="1:24" ht="25.15" customHeight="1">
      <c r="A5" s="479" t="s">
        <v>907</v>
      </c>
      <c r="B5" s="479"/>
      <c r="C5" s="479"/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  <c r="R5" s="480"/>
      <c r="S5" s="480"/>
      <c r="T5" s="480"/>
      <c r="U5" s="480"/>
      <c r="V5" s="480"/>
      <c r="W5" s="480"/>
      <c r="X5" s="480"/>
    </row>
    <row r="6" spans="1:24" ht="16.5" customHeight="1">
      <c r="A6" s="477" t="s">
        <v>959</v>
      </c>
      <c r="B6" s="477"/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 t="s">
        <v>959</v>
      </c>
      <c r="N6" s="477"/>
      <c r="O6" s="477"/>
      <c r="P6" s="477"/>
      <c r="Q6" s="477"/>
      <c r="R6" s="477"/>
      <c r="S6" s="477"/>
      <c r="T6" s="477"/>
      <c r="U6" s="477"/>
      <c r="V6" s="477"/>
      <c r="W6" s="477"/>
      <c r="X6" s="477"/>
    </row>
    <row r="7" spans="1:24" ht="16.5" customHeight="1">
      <c r="A7" s="477"/>
      <c r="B7" s="477"/>
      <c r="C7" s="477"/>
      <c r="D7" s="477"/>
      <c r="E7" s="477"/>
      <c r="F7" s="477"/>
      <c r="G7" s="477"/>
      <c r="H7" s="477"/>
      <c r="I7" s="477"/>
      <c r="J7" s="477"/>
      <c r="K7" s="477"/>
      <c r="L7" s="477"/>
      <c r="M7" s="477"/>
      <c r="N7" s="477"/>
      <c r="O7" s="477"/>
      <c r="P7" s="477"/>
      <c r="Q7" s="477"/>
      <c r="R7" s="477"/>
      <c r="S7" s="477"/>
      <c r="T7" s="477"/>
      <c r="U7" s="477"/>
      <c r="V7" s="477"/>
      <c r="W7" s="477"/>
      <c r="X7" s="477"/>
    </row>
    <row r="8" spans="1:24" ht="16.5" customHeight="1">
      <c r="A8" s="477"/>
      <c r="B8" s="477"/>
      <c r="C8" s="477"/>
      <c r="D8" s="477"/>
      <c r="E8" s="477"/>
      <c r="F8" s="477"/>
      <c r="G8" s="477"/>
      <c r="H8" s="477"/>
      <c r="I8" s="477"/>
      <c r="J8" s="477"/>
      <c r="K8" s="477"/>
      <c r="L8" s="477"/>
      <c r="M8" s="477"/>
      <c r="N8" s="477"/>
      <c r="O8" s="477"/>
      <c r="P8" s="477"/>
      <c r="Q8" s="477"/>
      <c r="R8" s="477"/>
      <c r="S8" s="477"/>
      <c r="T8" s="477"/>
      <c r="U8" s="477"/>
      <c r="V8" s="477"/>
      <c r="W8" s="477"/>
      <c r="X8" s="477"/>
    </row>
    <row r="9" spans="1:24" ht="16.5" customHeight="1">
      <c r="A9" s="477"/>
      <c r="B9" s="477"/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77"/>
      <c r="V9" s="477"/>
      <c r="W9" s="477"/>
      <c r="X9" s="477"/>
    </row>
    <row r="10" spans="1:24" ht="16.5" customHeight="1">
      <c r="A10" s="477"/>
      <c r="B10" s="477"/>
      <c r="C10" s="477"/>
      <c r="D10" s="477"/>
      <c r="E10" s="477"/>
      <c r="F10" s="477"/>
      <c r="G10" s="477"/>
      <c r="H10" s="477"/>
      <c r="I10" s="477"/>
      <c r="J10" s="477"/>
      <c r="K10" s="477"/>
      <c r="L10" s="477"/>
      <c r="M10" s="477"/>
      <c r="N10" s="477"/>
      <c r="O10" s="477"/>
      <c r="P10" s="477"/>
      <c r="Q10" s="477"/>
      <c r="R10" s="477"/>
      <c r="S10" s="477"/>
      <c r="T10" s="477"/>
      <c r="U10" s="477"/>
      <c r="V10" s="477"/>
      <c r="W10" s="477"/>
      <c r="X10" s="477"/>
    </row>
    <row r="11" spans="1:24" ht="16.5" customHeight="1">
      <c r="A11" s="477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</row>
    <row r="12" spans="1:24" ht="16.5" customHeight="1">
      <c r="A12" s="477"/>
      <c r="B12" s="477"/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</row>
    <row r="13" spans="1:24" ht="16.5" customHeight="1">
      <c r="A13" s="477"/>
      <c r="B13" s="477"/>
      <c r="C13" s="477"/>
      <c r="D13" s="477"/>
      <c r="E13" s="477"/>
      <c r="F13" s="477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  <c r="W13" s="477"/>
      <c r="X13" s="477"/>
    </row>
    <row r="14" spans="1:24" ht="16.5" customHeight="1">
      <c r="A14" s="477"/>
      <c r="B14" s="477"/>
      <c r="C14" s="477"/>
      <c r="D14" s="477"/>
      <c r="E14" s="477"/>
      <c r="F14" s="477"/>
      <c r="G14" s="477"/>
      <c r="H14" s="47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77"/>
      <c r="V14" s="477"/>
      <c r="W14" s="477"/>
      <c r="X14" s="477"/>
    </row>
    <row r="15" spans="1:24" ht="16.5" customHeight="1">
      <c r="A15" s="477"/>
      <c r="B15" s="477"/>
      <c r="C15" s="477"/>
      <c r="D15" s="477"/>
      <c r="E15" s="477"/>
      <c r="F15" s="477"/>
      <c r="G15" s="477"/>
      <c r="H15" s="477"/>
      <c r="I15" s="477"/>
      <c r="J15" s="477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  <c r="W15" s="477"/>
      <c r="X15" s="477"/>
    </row>
    <row r="16" spans="1:24" ht="16.5" customHeight="1">
      <c r="A16" s="477"/>
      <c r="B16" s="477"/>
      <c r="C16" s="477"/>
      <c r="D16" s="477"/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</row>
    <row r="17" spans="1:24" ht="17.25" customHeight="1">
      <c r="A17" s="477"/>
      <c r="B17" s="477"/>
      <c r="C17" s="477"/>
      <c r="D17" s="477"/>
      <c r="E17" s="477"/>
      <c r="F17" s="477"/>
      <c r="G17" s="477"/>
      <c r="H17" s="477"/>
      <c r="I17" s="477"/>
      <c r="J17" s="477"/>
      <c r="K17" s="477"/>
      <c r="L17" s="477"/>
      <c r="M17" s="477"/>
      <c r="N17" s="477"/>
      <c r="O17" s="477"/>
      <c r="P17" s="477"/>
      <c r="Q17" s="477"/>
      <c r="R17" s="477"/>
      <c r="S17" s="477"/>
      <c r="T17" s="477"/>
      <c r="U17" s="477"/>
      <c r="V17" s="477"/>
      <c r="W17" s="477"/>
      <c r="X17" s="477"/>
    </row>
    <row r="18" spans="1:24" ht="16.5" customHeight="1">
      <c r="A18" s="477"/>
      <c r="B18" s="477"/>
      <c r="C18" s="477"/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477"/>
      <c r="X18" s="477"/>
    </row>
    <row r="19" spans="1:24" ht="16.5" customHeight="1">
      <c r="A19" s="477"/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</row>
    <row r="20" spans="1:24" ht="16.5" customHeight="1">
      <c r="A20" s="477"/>
      <c r="B20" s="477"/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77"/>
      <c r="W20" s="477"/>
      <c r="X20" s="477"/>
    </row>
    <row r="21" spans="1:24" ht="16.5" customHeight="1">
      <c r="A21" s="477"/>
      <c r="B21" s="477"/>
      <c r="C21" s="477"/>
      <c r="D21" s="477"/>
      <c r="E21" s="477"/>
      <c r="F21" s="477"/>
      <c r="G21" s="477"/>
      <c r="H21" s="477"/>
      <c r="I21" s="477"/>
      <c r="J21" s="477"/>
      <c r="K21" s="477"/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  <c r="W21" s="477"/>
      <c r="X21" s="477"/>
    </row>
    <row r="22" spans="1:24" ht="16.5" customHeight="1">
      <c r="A22" s="477"/>
      <c r="B22" s="477"/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  <c r="W22" s="477"/>
      <c r="X22" s="477"/>
    </row>
    <row r="23" spans="1:24" ht="16.5" customHeight="1">
      <c r="A23" s="477"/>
      <c r="B23" s="477"/>
      <c r="C23" s="477"/>
      <c r="D23" s="477"/>
      <c r="E23" s="477"/>
      <c r="F23" s="477"/>
      <c r="G23" s="477"/>
      <c r="H23" s="477"/>
      <c r="I23" s="477"/>
      <c r="J23" s="477"/>
      <c r="K23" s="477"/>
      <c r="L23" s="477"/>
      <c r="M23" s="477"/>
      <c r="N23" s="477"/>
      <c r="O23" s="477"/>
      <c r="P23" s="477"/>
      <c r="Q23" s="477"/>
      <c r="R23" s="477"/>
      <c r="S23" s="477"/>
      <c r="T23" s="477"/>
      <c r="U23" s="477"/>
      <c r="V23" s="477"/>
      <c r="W23" s="477"/>
      <c r="X23" s="477"/>
    </row>
    <row r="24" spans="1:24" ht="16.5" customHeight="1">
      <c r="A24" s="477"/>
      <c r="B24" s="477"/>
      <c r="C24" s="477"/>
      <c r="D24" s="477"/>
      <c r="E24" s="477"/>
      <c r="F24" s="477"/>
      <c r="G24" s="477"/>
      <c r="H24" s="477"/>
      <c r="I24" s="477"/>
      <c r="J24" s="477"/>
      <c r="K24" s="477"/>
      <c r="L24" s="477"/>
      <c r="M24" s="477"/>
      <c r="N24" s="477"/>
      <c r="O24" s="477"/>
      <c r="P24" s="477"/>
      <c r="Q24" s="477"/>
      <c r="R24" s="477"/>
      <c r="S24" s="477"/>
      <c r="T24" s="477"/>
      <c r="U24" s="477"/>
      <c r="V24" s="477"/>
      <c r="W24" s="477"/>
      <c r="X24" s="477"/>
    </row>
    <row r="25" spans="1:24" ht="16.5" customHeight="1">
      <c r="A25" s="477"/>
      <c r="B25" s="477"/>
      <c r="C25" s="477"/>
      <c r="D25" s="477"/>
      <c r="E25" s="477"/>
      <c r="F25" s="477"/>
      <c r="G25" s="477"/>
      <c r="H25" s="477"/>
      <c r="I25" s="477"/>
      <c r="J25" s="477"/>
      <c r="K25" s="477"/>
      <c r="L25" s="477"/>
      <c r="M25" s="477"/>
      <c r="N25" s="477"/>
      <c r="O25" s="477"/>
      <c r="P25" s="477"/>
      <c r="Q25" s="477"/>
      <c r="R25" s="477"/>
      <c r="S25" s="477"/>
      <c r="T25" s="477"/>
      <c r="U25" s="477"/>
      <c r="V25" s="477"/>
      <c r="W25" s="477"/>
      <c r="X25" s="477"/>
    </row>
    <row r="26" spans="1:24" ht="16.5" customHeight="1">
      <c r="A26" s="477"/>
      <c r="B26" s="477"/>
      <c r="C26" s="477"/>
      <c r="D26" s="477"/>
      <c r="E26" s="477"/>
      <c r="F26" s="477"/>
      <c r="G26" s="477"/>
      <c r="H26" s="477"/>
      <c r="I26" s="477"/>
      <c r="J26" s="477"/>
      <c r="K26" s="477"/>
      <c r="L26" s="477"/>
      <c r="M26" s="477"/>
      <c r="N26" s="477"/>
      <c r="O26" s="477"/>
      <c r="P26" s="477"/>
      <c r="Q26" s="477"/>
      <c r="R26" s="477"/>
      <c r="S26" s="477"/>
      <c r="T26" s="477"/>
      <c r="U26" s="477"/>
      <c r="V26" s="477"/>
      <c r="W26" s="477"/>
      <c r="X26" s="477"/>
    </row>
    <row r="27" spans="1:24" ht="16.5" customHeight="1">
      <c r="A27" s="477"/>
      <c r="B27" s="477"/>
      <c r="C27" s="477"/>
      <c r="D27" s="477"/>
      <c r="E27" s="477"/>
      <c r="F27" s="477"/>
      <c r="G27" s="477"/>
      <c r="H27" s="477"/>
      <c r="I27" s="477"/>
      <c r="J27" s="477"/>
      <c r="K27" s="477"/>
      <c r="L27" s="477"/>
      <c r="M27" s="477"/>
      <c r="N27" s="477"/>
      <c r="O27" s="477"/>
      <c r="P27" s="477"/>
      <c r="Q27" s="477"/>
      <c r="R27" s="477"/>
      <c r="S27" s="477"/>
      <c r="T27" s="477"/>
      <c r="U27" s="477"/>
      <c r="V27" s="477"/>
      <c r="W27" s="477"/>
      <c r="X27" s="477"/>
    </row>
    <row r="28" spans="1:24" ht="16.5" customHeight="1">
      <c r="A28" s="477"/>
      <c r="B28" s="477"/>
      <c r="C28" s="477"/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  <c r="Q28" s="477"/>
      <c r="R28" s="477"/>
      <c r="S28" s="477"/>
      <c r="T28" s="477"/>
      <c r="U28" s="477"/>
      <c r="V28" s="477"/>
      <c r="W28" s="477"/>
      <c r="X28" s="477"/>
    </row>
    <row r="29" spans="1:24" ht="16.5" customHeight="1">
      <c r="A29" s="478" t="s">
        <v>831</v>
      </c>
      <c r="B29" s="478"/>
      <c r="C29" s="478"/>
      <c r="D29" s="478" t="s">
        <v>947</v>
      </c>
      <c r="E29" s="478"/>
      <c r="F29" s="478"/>
      <c r="G29" s="478"/>
      <c r="H29" s="478"/>
      <c r="I29" s="478"/>
      <c r="J29" s="478"/>
      <c r="K29" s="478"/>
      <c r="L29" s="478"/>
      <c r="M29" s="478" t="s">
        <v>831</v>
      </c>
      <c r="N29" s="478"/>
      <c r="O29" s="478"/>
      <c r="P29" s="478" t="s">
        <v>919</v>
      </c>
      <c r="Q29" s="478"/>
      <c r="R29" s="478"/>
      <c r="S29" s="478"/>
      <c r="T29" s="478"/>
      <c r="U29" s="478"/>
      <c r="V29" s="478"/>
      <c r="W29" s="478"/>
      <c r="X29" s="478"/>
    </row>
    <row r="30" spans="1:24" ht="17.25" customHeight="1">
      <c r="A30" s="478"/>
      <c r="B30" s="478"/>
      <c r="C30" s="478"/>
      <c r="D30" s="478"/>
      <c r="E30" s="478"/>
      <c r="F30" s="478"/>
      <c r="G30" s="478"/>
      <c r="H30" s="478"/>
      <c r="I30" s="478"/>
      <c r="J30" s="478"/>
      <c r="K30" s="478"/>
      <c r="L30" s="478"/>
      <c r="M30" s="478"/>
      <c r="N30" s="478"/>
      <c r="O30" s="478"/>
      <c r="P30" s="478"/>
      <c r="Q30" s="478"/>
      <c r="R30" s="478"/>
      <c r="S30" s="478"/>
      <c r="T30" s="478"/>
      <c r="U30" s="478"/>
      <c r="V30" s="478"/>
      <c r="W30" s="478"/>
      <c r="X30" s="478"/>
    </row>
    <row r="31" spans="1:24" ht="17.45" customHeight="1">
      <c r="A31" s="477" t="s">
        <v>959</v>
      </c>
      <c r="B31" s="477"/>
      <c r="C31" s="477"/>
      <c r="D31" s="477"/>
      <c r="E31" s="477"/>
      <c r="F31" s="477"/>
      <c r="G31" s="477"/>
      <c r="H31" s="477"/>
      <c r="I31" s="477"/>
      <c r="J31" s="477"/>
      <c r="K31" s="477"/>
      <c r="L31" s="477"/>
      <c r="M31" s="477" t="s">
        <v>959</v>
      </c>
      <c r="N31" s="477"/>
      <c r="O31" s="477"/>
      <c r="P31" s="477"/>
      <c r="Q31" s="477"/>
      <c r="R31" s="477"/>
      <c r="S31" s="477"/>
      <c r="T31" s="477"/>
      <c r="U31" s="477"/>
      <c r="V31" s="477"/>
      <c r="W31" s="477"/>
      <c r="X31" s="477"/>
    </row>
    <row r="32" spans="1:24" ht="17.45" customHeight="1">
      <c r="A32" s="477"/>
      <c r="B32" s="477"/>
      <c r="C32" s="477"/>
      <c r="D32" s="477"/>
      <c r="E32" s="477"/>
      <c r="F32" s="477"/>
      <c r="G32" s="477"/>
      <c r="H32" s="477"/>
      <c r="I32" s="477"/>
      <c r="J32" s="477"/>
      <c r="K32" s="477"/>
      <c r="L32" s="477"/>
      <c r="M32" s="477"/>
      <c r="N32" s="477"/>
      <c r="O32" s="477"/>
      <c r="P32" s="477"/>
      <c r="Q32" s="477"/>
      <c r="R32" s="477"/>
      <c r="S32" s="477"/>
      <c r="T32" s="477"/>
      <c r="U32" s="477"/>
      <c r="V32" s="477"/>
      <c r="W32" s="477"/>
      <c r="X32" s="477"/>
    </row>
    <row r="33" spans="1:24" ht="17.45" customHeight="1">
      <c r="A33" s="477"/>
      <c r="B33" s="477"/>
      <c r="C33" s="477"/>
      <c r="D33" s="477"/>
      <c r="E33" s="477"/>
      <c r="F33" s="477"/>
      <c r="G33" s="477"/>
      <c r="H33" s="477"/>
      <c r="I33" s="477"/>
      <c r="J33" s="477"/>
      <c r="K33" s="477"/>
      <c r="L33" s="477"/>
      <c r="M33" s="477"/>
      <c r="N33" s="477"/>
      <c r="O33" s="477"/>
      <c r="P33" s="477"/>
      <c r="Q33" s="477"/>
      <c r="R33" s="477"/>
      <c r="S33" s="477"/>
      <c r="T33" s="477"/>
      <c r="U33" s="477"/>
      <c r="V33" s="477"/>
      <c r="W33" s="477"/>
      <c r="X33" s="477"/>
    </row>
    <row r="34" spans="1:24" ht="17.45" customHeight="1">
      <c r="A34" s="477"/>
      <c r="B34" s="477"/>
      <c r="C34" s="477"/>
      <c r="D34" s="477"/>
      <c r="E34" s="477"/>
      <c r="F34" s="477"/>
      <c r="G34" s="477"/>
      <c r="H34" s="477"/>
      <c r="I34" s="477"/>
      <c r="J34" s="477"/>
      <c r="K34" s="477"/>
      <c r="L34" s="477"/>
      <c r="M34" s="477"/>
      <c r="N34" s="477"/>
      <c r="O34" s="477"/>
      <c r="P34" s="477"/>
      <c r="Q34" s="477"/>
      <c r="R34" s="477"/>
      <c r="S34" s="477"/>
      <c r="T34" s="477"/>
      <c r="U34" s="477"/>
      <c r="V34" s="477"/>
      <c r="W34" s="477"/>
      <c r="X34" s="477"/>
    </row>
    <row r="35" spans="1:24" ht="17.45" customHeight="1">
      <c r="A35" s="477"/>
      <c r="B35" s="477"/>
      <c r="C35" s="477"/>
      <c r="D35" s="477"/>
      <c r="E35" s="477"/>
      <c r="F35" s="477"/>
      <c r="G35" s="477"/>
      <c r="H35" s="477"/>
      <c r="I35" s="477"/>
      <c r="J35" s="477"/>
      <c r="K35" s="477"/>
      <c r="L35" s="477"/>
      <c r="M35" s="477"/>
      <c r="N35" s="477"/>
      <c r="O35" s="477"/>
      <c r="P35" s="477"/>
      <c r="Q35" s="477"/>
      <c r="R35" s="477"/>
      <c r="S35" s="477"/>
      <c r="T35" s="477"/>
      <c r="U35" s="477"/>
      <c r="V35" s="477"/>
      <c r="W35" s="477"/>
      <c r="X35" s="477"/>
    </row>
    <row r="36" spans="1:24" ht="17.45" customHeight="1">
      <c r="A36" s="477"/>
      <c r="B36" s="477"/>
      <c r="C36" s="477"/>
      <c r="D36" s="477"/>
      <c r="E36" s="477"/>
      <c r="F36" s="477"/>
      <c r="G36" s="477"/>
      <c r="H36" s="477"/>
      <c r="I36" s="477"/>
      <c r="J36" s="477"/>
      <c r="K36" s="477"/>
      <c r="L36" s="477"/>
      <c r="M36" s="477"/>
      <c r="N36" s="477"/>
      <c r="O36" s="477"/>
      <c r="P36" s="477"/>
      <c r="Q36" s="477"/>
      <c r="R36" s="477"/>
      <c r="S36" s="477"/>
      <c r="T36" s="477"/>
      <c r="U36" s="477"/>
      <c r="V36" s="477"/>
      <c r="W36" s="477"/>
      <c r="X36" s="477"/>
    </row>
    <row r="37" spans="1:24" ht="17.45" customHeight="1">
      <c r="A37" s="477"/>
      <c r="B37" s="477"/>
      <c r="C37" s="477"/>
      <c r="D37" s="477"/>
      <c r="E37" s="477"/>
      <c r="F37" s="477"/>
      <c r="G37" s="477"/>
      <c r="H37" s="477"/>
      <c r="I37" s="477"/>
      <c r="J37" s="477"/>
      <c r="K37" s="477"/>
      <c r="L37" s="477"/>
      <c r="M37" s="477"/>
      <c r="N37" s="477"/>
      <c r="O37" s="477"/>
      <c r="P37" s="477"/>
      <c r="Q37" s="477"/>
      <c r="R37" s="477"/>
      <c r="S37" s="477"/>
      <c r="T37" s="477"/>
      <c r="U37" s="477"/>
      <c r="V37" s="477"/>
      <c r="W37" s="477"/>
      <c r="X37" s="477"/>
    </row>
    <row r="38" spans="1:24" ht="17.45" customHeight="1">
      <c r="A38" s="477"/>
      <c r="B38" s="477"/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7"/>
      <c r="O38" s="477"/>
      <c r="P38" s="477"/>
      <c r="Q38" s="477"/>
      <c r="R38" s="477"/>
      <c r="S38" s="477"/>
      <c r="T38" s="477"/>
      <c r="U38" s="477"/>
      <c r="V38" s="477"/>
      <c r="W38" s="477"/>
      <c r="X38" s="477"/>
    </row>
    <row r="39" spans="1:24" ht="17.45" customHeight="1">
      <c r="A39" s="477"/>
      <c r="B39" s="477"/>
      <c r="C39" s="477"/>
      <c r="D39" s="477"/>
      <c r="E39" s="477"/>
      <c r="F39" s="477"/>
      <c r="G39" s="477"/>
      <c r="H39" s="477"/>
      <c r="I39" s="477"/>
      <c r="J39" s="477"/>
      <c r="K39" s="477"/>
      <c r="L39" s="477"/>
      <c r="M39" s="477"/>
      <c r="N39" s="477"/>
      <c r="O39" s="477"/>
      <c r="P39" s="477"/>
      <c r="Q39" s="477"/>
      <c r="R39" s="477"/>
      <c r="S39" s="477"/>
      <c r="T39" s="477"/>
      <c r="U39" s="477"/>
      <c r="V39" s="477"/>
      <c r="W39" s="477"/>
      <c r="X39" s="477"/>
    </row>
    <row r="40" spans="1:24" ht="17.45" customHeight="1">
      <c r="A40" s="477"/>
      <c r="B40" s="477"/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7"/>
      <c r="R40" s="477"/>
      <c r="S40" s="477"/>
      <c r="T40" s="477"/>
      <c r="U40" s="477"/>
      <c r="V40" s="477"/>
      <c r="W40" s="477"/>
      <c r="X40" s="477"/>
    </row>
    <row r="41" spans="1:24" ht="17.45" customHeight="1">
      <c r="A41" s="477"/>
      <c r="B41" s="477"/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7"/>
      <c r="R41" s="477"/>
      <c r="S41" s="477"/>
      <c r="T41" s="477"/>
      <c r="U41" s="477"/>
      <c r="V41" s="477"/>
      <c r="W41" s="477"/>
      <c r="X41" s="477"/>
    </row>
    <row r="42" spans="1:24" ht="17.25" customHeight="1">
      <c r="A42" s="477"/>
      <c r="B42" s="477"/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7"/>
      <c r="R42" s="477"/>
      <c r="S42" s="477"/>
      <c r="T42" s="477"/>
      <c r="U42" s="477"/>
      <c r="V42" s="477"/>
      <c r="W42" s="477"/>
      <c r="X42" s="477"/>
    </row>
    <row r="43" spans="1:24" ht="16.5" customHeight="1">
      <c r="A43" s="477"/>
      <c r="B43" s="477"/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</row>
    <row r="44" spans="1:24" ht="16.5" customHeight="1">
      <c r="A44" s="477"/>
      <c r="B44" s="477"/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7"/>
      <c r="R44" s="477"/>
      <c r="S44" s="477"/>
      <c r="T44" s="477"/>
      <c r="U44" s="477"/>
      <c r="V44" s="477"/>
      <c r="W44" s="477"/>
      <c r="X44" s="477"/>
    </row>
    <row r="45" spans="1:24" ht="16.5" customHeight="1">
      <c r="A45" s="477"/>
      <c r="B45" s="477"/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  <c r="W45" s="477"/>
      <c r="X45" s="477"/>
    </row>
    <row r="46" spans="1:24" ht="16.5" customHeight="1">
      <c r="A46" s="477"/>
      <c r="B46" s="477"/>
      <c r="C46" s="477"/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77"/>
      <c r="O46" s="477"/>
      <c r="P46" s="477"/>
      <c r="Q46" s="477"/>
      <c r="R46" s="477"/>
      <c r="S46" s="477"/>
      <c r="T46" s="477"/>
      <c r="U46" s="477"/>
      <c r="V46" s="477"/>
      <c r="W46" s="477"/>
      <c r="X46" s="477"/>
    </row>
    <row r="47" spans="1:24" ht="16.5" customHeight="1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7"/>
      <c r="R47" s="477"/>
      <c r="S47" s="477"/>
      <c r="T47" s="477"/>
      <c r="U47" s="477"/>
      <c r="V47" s="477"/>
      <c r="W47" s="477"/>
      <c r="X47" s="477"/>
    </row>
    <row r="48" spans="1:24" ht="16.5" customHeight="1">
      <c r="A48" s="477"/>
      <c r="B48" s="477"/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</row>
    <row r="49" spans="1:24" ht="16.5" customHeight="1">
      <c r="A49" s="477"/>
      <c r="B49" s="477"/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7"/>
      <c r="N49" s="477"/>
      <c r="O49" s="477"/>
      <c r="P49" s="477"/>
      <c r="Q49" s="477"/>
      <c r="R49" s="477"/>
      <c r="S49" s="477"/>
      <c r="T49" s="477"/>
      <c r="U49" s="477"/>
      <c r="V49" s="477"/>
      <c r="W49" s="477"/>
      <c r="X49" s="477"/>
    </row>
    <row r="50" spans="1:24" ht="16.5" customHeight="1">
      <c r="A50" s="477"/>
      <c r="B50" s="477"/>
      <c r="C50" s="477"/>
      <c r="D50" s="477"/>
      <c r="E50" s="477"/>
      <c r="F50" s="477"/>
      <c r="G50" s="477"/>
      <c r="H50" s="477"/>
      <c r="I50" s="477"/>
      <c r="J50" s="477"/>
      <c r="K50" s="477"/>
      <c r="L50" s="477"/>
      <c r="M50" s="477"/>
      <c r="N50" s="477"/>
      <c r="O50" s="477"/>
      <c r="P50" s="477"/>
      <c r="Q50" s="477"/>
      <c r="R50" s="477"/>
      <c r="S50" s="477"/>
      <c r="T50" s="477"/>
      <c r="U50" s="477"/>
      <c r="V50" s="477"/>
      <c r="W50" s="477"/>
      <c r="X50" s="477"/>
    </row>
    <row r="51" spans="1:24" ht="16.5" customHeight="1">
      <c r="A51" s="477"/>
      <c r="B51" s="477"/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7"/>
      <c r="Q51" s="477"/>
      <c r="R51" s="477"/>
      <c r="S51" s="477"/>
      <c r="T51" s="477"/>
      <c r="U51" s="477"/>
      <c r="V51" s="477"/>
      <c r="W51" s="477"/>
      <c r="X51" s="477"/>
    </row>
    <row r="52" spans="1:24" ht="16.5" customHeight="1">
      <c r="A52" s="477"/>
      <c r="B52" s="477"/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7"/>
      <c r="O52" s="477"/>
      <c r="P52" s="477"/>
      <c r="Q52" s="477"/>
      <c r="R52" s="477"/>
      <c r="S52" s="477"/>
      <c r="T52" s="477"/>
      <c r="U52" s="477"/>
      <c r="V52" s="477"/>
      <c r="W52" s="477"/>
      <c r="X52" s="477"/>
    </row>
    <row r="53" spans="1:24" ht="16.5" customHeight="1">
      <c r="A53" s="477"/>
      <c r="B53" s="477"/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</row>
    <row r="54" spans="1:24" ht="16.5" customHeight="1">
      <c r="A54" s="478" t="s">
        <v>831</v>
      </c>
      <c r="B54" s="478"/>
      <c r="C54" s="478"/>
      <c r="D54" s="478" t="s">
        <v>976</v>
      </c>
      <c r="E54" s="478"/>
      <c r="F54" s="478"/>
      <c r="G54" s="478"/>
      <c r="H54" s="478"/>
      <c r="I54" s="478"/>
      <c r="J54" s="478"/>
      <c r="K54" s="478"/>
      <c r="L54" s="478"/>
      <c r="M54" s="478" t="s">
        <v>905</v>
      </c>
      <c r="N54" s="478"/>
      <c r="O54" s="478"/>
      <c r="P54" s="478" t="s">
        <v>988</v>
      </c>
      <c r="Q54" s="478"/>
      <c r="R54" s="478"/>
      <c r="S54" s="478"/>
      <c r="T54" s="478"/>
      <c r="U54" s="478"/>
      <c r="V54" s="478"/>
      <c r="W54" s="478"/>
      <c r="X54" s="478"/>
    </row>
    <row r="55" spans="1:24" ht="17.25" customHeight="1">
      <c r="A55" s="478"/>
      <c r="B55" s="478"/>
      <c r="C55" s="478"/>
      <c r="D55" s="478"/>
      <c r="E55" s="478"/>
      <c r="F55" s="478"/>
      <c r="G55" s="478"/>
      <c r="H55" s="478"/>
      <c r="I55" s="478"/>
      <c r="J55" s="478"/>
      <c r="K55" s="478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</row>
    <row r="56" spans="1:24" ht="16.5" customHeight="1">
      <c r="A56" s="477" t="s">
        <v>959</v>
      </c>
      <c r="B56" s="477"/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 t="s">
        <v>959</v>
      </c>
      <c r="N56" s="477"/>
      <c r="O56" s="477"/>
      <c r="P56" s="477"/>
      <c r="Q56" s="477"/>
      <c r="R56" s="477"/>
      <c r="S56" s="477"/>
      <c r="T56" s="477"/>
      <c r="U56" s="477"/>
      <c r="V56" s="477"/>
      <c r="W56" s="477"/>
      <c r="X56" s="477"/>
    </row>
    <row r="57" spans="1:24" ht="16.5" customHeight="1">
      <c r="A57" s="477"/>
      <c r="B57" s="477"/>
      <c r="C57" s="477"/>
      <c r="D57" s="477"/>
      <c r="E57" s="477"/>
      <c r="F57" s="477"/>
      <c r="G57" s="477"/>
      <c r="H57" s="477"/>
      <c r="I57" s="477"/>
      <c r="J57" s="477"/>
      <c r="K57" s="477"/>
      <c r="L57" s="477"/>
      <c r="M57" s="477"/>
      <c r="N57" s="477"/>
      <c r="O57" s="477"/>
      <c r="P57" s="477"/>
      <c r="Q57" s="477"/>
      <c r="R57" s="477"/>
      <c r="S57" s="477"/>
      <c r="T57" s="477"/>
      <c r="U57" s="477"/>
      <c r="V57" s="477"/>
      <c r="W57" s="477"/>
      <c r="X57" s="477"/>
    </row>
    <row r="58" spans="1:24" ht="16.5" customHeight="1">
      <c r="A58" s="477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</row>
    <row r="59" spans="1:24" ht="16.5" customHeight="1">
      <c r="A59" s="477"/>
      <c r="B59" s="477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</row>
    <row r="60" spans="1:24" ht="16.5" customHeight="1">
      <c r="A60" s="477"/>
      <c r="B60" s="477"/>
      <c r="C60" s="477"/>
      <c r="D60" s="477"/>
      <c r="E60" s="477"/>
      <c r="F60" s="477"/>
      <c r="G60" s="477"/>
      <c r="H60" s="477"/>
      <c r="I60" s="477"/>
      <c r="J60" s="477"/>
      <c r="K60" s="477"/>
      <c r="L60" s="477"/>
      <c r="M60" s="477"/>
      <c r="N60" s="477"/>
      <c r="O60" s="477"/>
      <c r="P60" s="477"/>
      <c r="Q60" s="477"/>
      <c r="R60" s="477"/>
      <c r="S60" s="477"/>
      <c r="T60" s="477"/>
      <c r="U60" s="477"/>
      <c r="V60" s="477"/>
      <c r="W60" s="477"/>
      <c r="X60" s="477"/>
    </row>
    <row r="61" spans="1:24" ht="16.5" customHeight="1">
      <c r="A61" s="477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7"/>
      <c r="R61" s="477"/>
      <c r="S61" s="477"/>
      <c r="T61" s="477"/>
      <c r="U61" s="477"/>
      <c r="V61" s="477"/>
      <c r="W61" s="477"/>
      <c r="X61" s="477"/>
    </row>
    <row r="62" spans="1:24" ht="16.5" customHeight="1">
      <c r="A62" s="477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7"/>
      <c r="R62" s="477"/>
      <c r="S62" s="477"/>
      <c r="T62" s="477"/>
      <c r="U62" s="477"/>
      <c r="V62" s="477"/>
      <c r="W62" s="477"/>
      <c r="X62" s="477"/>
    </row>
    <row r="63" spans="1:24" ht="16.5" customHeight="1">
      <c r="A63" s="477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7"/>
      <c r="R63" s="477"/>
      <c r="S63" s="477"/>
      <c r="T63" s="477"/>
      <c r="U63" s="477"/>
      <c r="V63" s="477"/>
      <c r="W63" s="477"/>
      <c r="X63" s="477"/>
    </row>
    <row r="64" spans="1:24" ht="16.5" customHeight="1">
      <c r="A64" s="477"/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7"/>
      <c r="R64" s="477"/>
      <c r="S64" s="477"/>
      <c r="T64" s="477"/>
      <c r="U64" s="477"/>
      <c r="V64" s="477"/>
      <c r="W64" s="477"/>
      <c r="X64" s="477"/>
    </row>
    <row r="65" spans="1:24" ht="16.5" customHeight="1">
      <c r="A65" s="477"/>
      <c r="B65" s="477"/>
      <c r="C65" s="477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  <c r="O65" s="477"/>
      <c r="P65" s="477"/>
      <c r="Q65" s="477"/>
      <c r="R65" s="477"/>
      <c r="S65" s="477"/>
      <c r="T65" s="477"/>
      <c r="U65" s="477"/>
      <c r="V65" s="477"/>
      <c r="W65" s="477"/>
      <c r="X65" s="477"/>
    </row>
    <row r="66" spans="1:24" ht="16.5" customHeight="1">
      <c r="A66" s="477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</row>
    <row r="67" spans="1:24" ht="17.25" customHeight="1">
      <c r="A67" s="477"/>
      <c r="B67" s="477"/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  <c r="O67" s="477"/>
      <c r="P67" s="477"/>
      <c r="Q67" s="477"/>
      <c r="R67" s="477"/>
      <c r="S67" s="477"/>
      <c r="T67" s="477"/>
      <c r="U67" s="477"/>
      <c r="V67" s="477"/>
      <c r="W67" s="477"/>
      <c r="X67" s="477"/>
    </row>
    <row r="68" spans="1:24" ht="16.5" customHeight="1">
      <c r="A68" s="477"/>
      <c r="B68" s="477"/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  <c r="O68" s="477"/>
      <c r="P68" s="477"/>
      <c r="Q68" s="477"/>
      <c r="R68" s="477"/>
      <c r="S68" s="477"/>
      <c r="T68" s="477"/>
      <c r="U68" s="477"/>
      <c r="V68" s="477"/>
      <c r="W68" s="477"/>
      <c r="X68" s="477"/>
    </row>
    <row r="69" spans="1:24" ht="16.5" customHeight="1">
      <c r="A69" s="477"/>
      <c r="B69" s="477"/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77"/>
      <c r="R69" s="477"/>
      <c r="S69" s="477"/>
      <c r="T69" s="477"/>
      <c r="U69" s="477"/>
      <c r="V69" s="477"/>
      <c r="W69" s="477"/>
      <c r="X69" s="477"/>
    </row>
    <row r="70" spans="1:24" ht="16.5" customHeight="1">
      <c r="A70" s="477"/>
      <c r="B70" s="477"/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77"/>
      <c r="R70" s="477"/>
      <c r="S70" s="477"/>
      <c r="T70" s="477"/>
      <c r="U70" s="477"/>
      <c r="V70" s="477"/>
      <c r="W70" s="477"/>
      <c r="X70" s="477"/>
    </row>
    <row r="71" spans="1:24" ht="16.5" customHeight="1">
      <c r="A71" s="477"/>
      <c r="B71" s="477"/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  <c r="O71" s="477"/>
      <c r="P71" s="477"/>
      <c r="Q71" s="477"/>
      <c r="R71" s="477"/>
      <c r="S71" s="477"/>
      <c r="T71" s="477"/>
      <c r="U71" s="477"/>
      <c r="V71" s="477"/>
      <c r="W71" s="477"/>
      <c r="X71" s="477"/>
    </row>
    <row r="72" spans="1:24" ht="16.5" customHeight="1">
      <c r="A72" s="477"/>
      <c r="B72" s="477"/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  <c r="O72" s="477"/>
      <c r="P72" s="477"/>
      <c r="Q72" s="477"/>
      <c r="R72" s="477"/>
      <c r="S72" s="477"/>
      <c r="T72" s="477"/>
      <c r="U72" s="477"/>
      <c r="V72" s="477"/>
      <c r="W72" s="477"/>
      <c r="X72" s="477"/>
    </row>
    <row r="73" spans="1:24" ht="16.5" customHeight="1">
      <c r="A73" s="477"/>
      <c r="B73" s="477"/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77"/>
      <c r="R73" s="477"/>
      <c r="S73" s="477"/>
      <c r="T73" s="477"/>
      <c r="U73" s="477"/>
      <c r="V73" s="477"/>
      <c r="W73" s="477"/>
      <c r="X73" s="477"/>
    </row>
    <row r="74" spans="1:24" ht="16.5" customHeight="1">
      <c r="A74" s="477"/>
      <c r="B74" s="477"/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7"/>
      <c r="N74" s="477"/>
      <c r="O74" s="477"/>
      <c r="P74" s="477"/>
      <c r="Q74" s="477"/>
      <c r="R74" s="477"/>
      <c r="S74" s="477"/>
      <c r="T74" s="477"/>
      <c r="U74" s="477"/>
      <c r="V74" s="477"/>
      <c r="W74" s="477"/>
      <c r="X74" s="477"/>
    </row>
    <row r="75" spans="1:24" ht="16.5" customHeight="1">
      <c r="A75" s="477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</row>
    <row r="76" spans="1:24" ht="16.5" customHeight="1">
      <c r="A76" s="477"/>
      <c r="B76" s="477"/>
      <c r="C76" s="477"/>
      <c r="D76" s="477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77"/>
      <c r="R76" s="477"/>
      <c r="S76" s="477"/>
      <c r="T76" s="477"/>
      <c r="U76" s="477"/>
      <c r="V76" s="477"/>
      <c r="W76" s="477"/>
      <c r="X76" s="477"/>
    </row>
    <row r="77" spans="1:24" ht="16.5" customHeight="1">
      <c r="A77" s="477"/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7"/>
      <c r="O77" s="477"/>
      <c r="P77" s="477"/>
      <c r="Q77" s="477"/>
      <c r="R77" s="477"/>
      <c r="S77" s="477"/>
      <c r="T77" s="477"/>
      <c r="U77" s="477"/>
      <c r="V77" s="477"/>
      <c r="W77" s="477"/>
      <c r="X77" s="477"/>
    </row>
    <row r="78" spans="1:24" ht="16.5" customHeight="1">
      <c r="A78" s="477"/>
      <c r="B78" s="477"/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77"/>
      <c r="R78" s="477"/>
      <c r="S78" s="477"/>
      <c r="T78" s="477"/>
      <c r="U78" s="477"/>
      <c r="V78" s="477"/>
      <c r="W78" s="477"/>
      <c r="X78" s="477"/>
    </row>
    <row r="79" spans="1:24" ht="16.5" customHeight="1">
      <c r="A79" s="478" t="s">
        <v>831</v>
      </c>
      <c r="B79" s="478"/>
      <c r="C79" s="478"/>
      <c r="D79" s="478" t="s">
        <v>916</v>
      </c>
      <c r="E79" s="478"/>
      <c r="F79" s="478"/>
      <c r="G79" s="478"/>
      <c r="H79" s="478"/>
      <c r="I79" s="478"/>
      <c r="J79" s="478"/>
      <c r="K79" s="478"/>
      <c r="L79" s="478"/>
      <c r="M79" s="478" t="s">
        <v>831</v>
      </c>
      <c r="N79" s="478"/>
      <c r="O79" s="478"/>
      <c r="P79" s="478" t="s">
        <v>918</v>
      </c>
      <c r="Q79" s="478"/>
      <c r="R79" s="478"/>
      <c r="S79" s="478"/>
      <c r="T79" s="478"/>
      <c r="U79" s="478"/>
      <c r="V79" s="478"/>
      <c r="W79" s="478"/>
      <c r="X79" s="478"/>
    </row>
    <row r="80" spans="1:24" ht="17.25" customHeight="1">
      <c r="A80" s="478"/>
      <c r="B80" s="478"/>
      <c r="C80" s="478"/>
      <c r="D80" s="478"/>
      <c r="E80" s="478"/>
      <c r="F80" s="478"/>
      <c r="G80" s="478"/>
      <c r="H80" s="478"/>
      <c r="I80" s="478"/>
      <c r="J80" s="478"/>
      <c r="K80" s="478"/>
      <c r="L80" s="478"/>
      <c r="M80" s="478"/>
      <c r="N80" s="478"/>
      <c r="O80" s="478"/>
      <c r="P80" s="478"/>
      <c r="Q80" s="478"/>
      <c r="R80" s="478"/>
      <c r="S80" s="478"/>
      <c r="T80" s="478"/>
      <c r="U80" s="478"/>
      <c r="V80" s="478"/>
      <c r="W80" s="478"/>
      <c r="X80" s="478"/>
    </row>
    <row r="81" spans="1:24" ht="17.45" customHeight="1">
      <c r="A81" s="477" t="s">
        <v>959</v>
      </c>
      <c r="B81" s="477"/>
      <c r="C81" s="477"/>
      <c r="D81" s="477"/>
      <c r="E81" s="477"/>
      <c r="F81" s="477"/>
      <c r="G81" s="477"/>
      <c r="H81" s="477"/>
      <c r="I81" s="477"/>
      <c r="J81" s="477"/>
      <c r="K81" s="477"/>
      <c r="L81" s="477"/>
      <c r="M81" s="477" t="s">
        <v>959</v>
      </c>
      <c r="N81" s="477"/>
      <c r="O81" s="477"/>
      <c r="P81" s="477"/>
      <c r="Q81" s="477"/>
      <c r="R81" s="477"/>
      <c r="S81" s="477"/>
      <c r="T81" s="477"/>
      <c r="U81" s="477"/>
      <c r="V81" s="477"/>
      <c r="W81" s="477"/>
      <c r="X81" s="477"/>
    </row>
    <row r="82" spans="1:24" ht="17.45" customHeight="1">
      <c r="A82" s="477"/>
      <c r="B82" s="477"/>
      <c r="C82" s="477"/>
      <c r="D82" s="477"/>
      <c r="E82" s="477"/>
      <c r="F82" s="477"/>
      <c r="G82" s="477"/>
      <c r="H82" s="477"/>
      <c r="I82" s="477"/>
      <c r="J82" s="477"/>
      <c r="K82" s="477"/>
      <c r="L82" s="477"/>
      <c r="M82" s="477"/>
      <c r="N82" s="477"/>
      <c r="O82" s="477"/>
      <c r="P82" s="477"/>
      <c r="Q82" s="477"/>
      <c r="R82" s="477"/>
      <c r="S82" s="477"/>
      <c r="T82" s="477"/>
      <c r="U82" s="477"/>
      <c r="V82" s="477"/>
      <c r="W82" s="477"/>
      <c r="X82" s="477"/>
    </row>
    <row r="83" spans="1:24" ht="17.45" customHeight="1">
      <c r="A83" s="477"/>
      <c r="B83" s="477"/>
      <c r="C83" s="477"/>
      <c r="D83" s="477"/>
      <c r="E83" s="477"/>
      <c r="F83" s="477"/>
      <c r="G83" s="477"/>
      <c r="H83" s="477"/>
      <c r="I83" s="477"/>
      <c r="J83" s="477"/>
      <c r="K83" s="477"/>
      <c r="L83" s="477"/>
      <c r="M83" s="477"/>
      <c r="N83" s="477"/>
      <c r="O83" s="477"/>
      <c r="P83" s="477"/>
      <c r="Q83" s="477"/>
      <c r="R83" s="477"/>
      <c r="S83" s="477"/>
      <c r="T83" s="477"/>
      <c r="U83" s="477"/>
      <c r="V83" s="477"/>
      <c r="W83" s="477"/>
      <c r="X83" s="477"/>
    </row>
    <row r="84" spans="1:24" ht="17.45" customHeight="1">
      <c r="A84" s="477"/>
      <c r="B84" s="477"/>
      <c r="C84" s="477"/>
      <c r="D84" s="477"/>
      <c r="E84" s="477"/>
      <c r="F84" s="477"/>
      <c r="G84" s="477"/>
      <c r="H84" s="477"/>
      <c r="I84" s="477"/>
      <c r="J84" s="477"/>
      <c r="K84" s="477"/>
      <c r="L84" s="477"/>
      <c r="M84" s="477"/>
      <c r="N84" s="477"/>
      <c r="O84" s="477"/>
      <c r="P84" s="477"/>
      <c r="Q84" s="477"/>
      <c r="R84" s="477"/>
      <c r="S84" s="477"/>
      <c r="T84" s="477"/>
      <c r="U84" s="477"/>
      <c r="V84" s="477"/>
      <c r="W84" s="477"/>
      <c r="X84" s="477"/>
    </row>
    <row r="85" spans="1:24" ht="17.45" customHeight="1">
      <c r="A85" s="477"/>
      <c r="B85" s="477"/>
      <c r="C85" s="477"/>
      <c r="D85" s="477"/>
      <c r="E85" s="477"/>
      <c r="F85" s="477"/>
      <c r="G85" s="477"/>
      <c r="H85" s="477"/>
      <c r="I85" s="477"/>
      <c r="J85" s="477"/>
      <c r="K85" s="477"/>
      <c r="L85" s="477"/>
      <c r="M85" s="477"/>
      <c r="N85" s="477"/>
      <c r="O85" s="477"/>
      <c r="P85" s="477"/>
      <c r="Q85" s="477"/>
      <c r="R85" s="477"/>
      <c r="S85" s="477"/>
      <c r="T85" s="477"/>
      <c r="U85" s="477"/>
      <c r="V85" s="477"/>
      <c r="W85" s="477"/>
      <c r="X85" s="477"/>
    </row>
    <row r="86" spans="1:24" ht="17.45" customHeight="1">
      <c r="A86" s="477"/>
      <c r="B86" s="477"/>
      <c r="C86" s="477"/>
      <c r="D86" s="477"/>
      <c r="E86" s="477"/>
      <c r="F86" s="477"/>
      <c r="G86" s="477"/>
      <c r="H86" s="477"/>
      <c r="I86" s="477"/>
      <c r="J86" s="477"/>
      <c r="K86" s="477"/>
      <c r="L86" s="477"/>
      <c r="M86" s="477"/>
      <c r="N86" s="477"/>
      <c r="O86" s="477"/>
      <c r="P86" s="477"/>
      <c r="Q86" s="477"/>
      <c r="R86" s="477"/>
      <c r="S86" s="477"/>
      <c r="T86" s="477"/>
      <c r="U86" s="477"/>
      <c r="V86" s="477"/>
      <c r="W86" s="477"/>
      <c r="X86" s="477"/>
    </row>
    <row r="87" spans="1:24" ht="17.45" customHeight="1">
      <c r="A87" s="477"/>
      <c r="B87" s="477"/>
      <c r="C87" s="477"/>
      <c r="D87" s="477"/>
      <c r="E87" s="477"/>
      <c r="F87" s="477"/>
      <c r="G87" s="477"/>
      <c r="H87" s="477"/>
      <c r="I87" s="477"/>
      <c r="J87" s="477"/>
      <c r="K87" s="477"/>
      <c r="L87" s="477"/>
      <c r="M87" s="477"/>
      <c r="N87" s="477"/>
      <c r="O87" s="477"/>
      <c r="P87" s="477"/>
      <c r="Q87" s="477"/>
      <c r="R87" s="477"/>
      <c r="S87" s="477"/>
      <c r="T87" s="477"/>
      <c r="U87" s="477"/>
      <c r="V87" s="477"/>
      <c r="W87" s="477"/>
      <c r="X87" s="477"/>
    </row>
    <row r="88" spans="1:24" ht="17.45" customHeight="1">
      <c r="A88" s="477"/>
      <c r="B88" s="477"/>
      <c r="C88" s="477"/>
      <c r="D88" s="477"/>
      <c r="E88" s="477"/>
      <c r="F88" s="477"/>
      <c r="G88" s="477"/>
      <c r="H88" s="477"/>
      <c r="I88" s="477"/>
      <c r="J88" s="477"/>
      <c r="K88" s="477"/>
      <c r="L88" s="477"/>
      <c r="M88" s="477"/>
      <c r="N88" s="477"/>
      <c r="O88" s="477"/>
      <c r="P88" s="477"/>
      <c r="Q88" s="477"/>
      <c r="R88" s="477"/>
      <c r="S88" s="477"/>
      <c r="T88" s="477"/>
      <c r="U88" s="477"/>
      <c r="V88" s="477"/>
      <c r="W88" s="477"/>
      <c r="X88" s="477"/>
    </row>
    <row r="89" spans="1:24" ht="17.45" customHeight="1">
      <c r="A89" s="477"/>
      <c r="B89" s="477"/>
      <c r="C89" s="477"/>
      <c r="D89" s="477"/>
      <c r="E89" s="477"/>
      <c r="F89" s="477"/>
      <c r="G89" s="477"/>
      <c r="H89" s="477"/>
      <c r="I89" s="477"/>
      <c r="J89" s="477"/>
      <c r="K89" s="477"/>
      <c r="L89" s="477"/>
      <c r="M89" s="477"/>
      <c r="N89" s="477"/>
      <c r="O89" s="477"/>
      <c r="P89" s="477"/>
      <c r="Q89" s="477"/>
      <c r="R89" s="477"/>
      <c r="S89" s="477"/>
      <c r="T89" s="477"/>
      <c r="U89" s="477"/>
      <c r="V89" s="477"/>
      <c r="W89" s="477"/>
      <c r="X89" s="477"/>
    </row>
    <row r="90" spans="1:24" ht="17.45" customHeight="1">
      <c r="A90" s="477"/>
      <c r="B90" s="477"/>
      <c r="C90" s="477"/>
      <c r="D90" s="477"/>
      <c r="E90" s="477"/>
      <c r="F90" s="477"/>
      <c r="G90" s="477"/>
      <c r="H90" s="477"/>
      <c r="I90" s="477"/>
      <c r="J90" s="477"/>
      <c r="K90" s="477"/>
      <c r="L90" s="477"/>
      <c r="M90" s="477"/>
      <c r="N90" s="477"/>
      <c r="O90" s="477"/>
      <c r="P90" s="477"/>
      <c r="Q90" s="477"/>
      <c r="R90" s="477"/>
      <c r="S90" s="477"/>
      <c r="T90" s="477"/>
      <c r="U90" s="477"/>
      <c r="V90" s="477"/>
      <c r="W90" s="477"/>
      <c r="X90" s="477"/>
    </row>
    <row r="91" spans="1:24" ht="17.45" customHeight="1">
      <c r="A91" s="477"/>
      <c r="B91" s="477"/>
      <c r="C91" s="477"/>
      <c r="D91" s="477"/>
      <c r="E91" s="477"/>
      <c r="F91" s="477"/>
      <c r="G91" s="477"/>
      <c r="H91" s="477"/>
      <c r="I91" s="477"/>
      <c r="J91" s="477"/>
      <c r="K91" s="477"/>
      <c r="L91" s="477"/>
      <c r="M91" s="477"/>
      <c r="N91" s="477"/>
      <c r="O91" s="477"/>
      <c r="P91" s="477"/>
      <c r="Q91" s="477"/>
      <c r="R91" s="477"/>
      <c r="S91" s="477"/>
      <c r="T91" s="477"/>
      <c r="U91" s="477"/>
      <c r="V91" s="477"/>
      <c r="W91" s="477"/>
      <c r="X91" s="477"/>
    </row>
    <row r="92" spans="1:24" ht="17.25" customHeight="1">
      <c r="A92" s="477"/>
      <c r="B92" s="477"/>
      <c r="C92" s="477"/>
      <c r="D92" s="477"/>
      <c r="E92" s="477"/>
      <c r="F92" s="477"/>
      <c r="G92" s="477"/>
      <c r="H92" s="477"/>
      <c r="I92" s="477"/>
      <c r="J92" s="477"/>
      <c r="K92" s="477"/>
      <c r="L92" s="477"/>
      <c r="M92" s="477"/>
      <c r="N92" s="477"/>
      <c r="O92" s="477"/>
      <c r="P92" s="477"/>
      <c r="Q92" s="477"/>
      <c r="R92" s="477"/>
      <c r="S92" s="477"/>
      <c r="T92" s="477"/>
      <c r="U92" s="477"/>
      <c r="V92" s="477"/>
      <c r="W92" s="477"/>
      <c r="X92" s="477"/>
    </row>
    <row r="93" spans="1:24" ht="16.5" customHeight="1">
      <c r="A93" s="477"/>
      <c r="B93" s="477"/>
      <c r="C93" s="477"/>
      <c r="D93" s="477"/>
      <c r="E93" s="477"/>
      <c r="F93" s="477"/>
      <c r="G93" s="477"/>
      <c r="H93" s="477"/>
      <c r="I93" s="477"/>
      <c r="J93" s="477"/>
      <c r="K93" s="477"/>
      <c r="L93" s="477"/>
      <c r="M93" s="477"/>
      <c r="N93" s="477"/>
      <c r="O93" s="477"/>
      <c r="P93" s="477"/>
      <c r="Q93" s="477"/>
      <c r="R93" s="477"/>
      <c r="S93" s="477"/>
      <c r="T93" s="477"/>
      <c r="U93" s="477"/>
      <c r="V93" s="477"/>
      <c r="W93" s="477"/>
      <c r="X93" s="477"/>
    </row>
    <row r="94" spans="1:24" ht="16.5" customHeight="1">
      <c r="A94" s="477"/>
      <c r="B94" s="477"/>
      <c r="C94" s="477"/>
      <c r="D94" s="477"/>
      <c r="E94" s="477"/>
      <c r="F94" s="477"/>
      <c r="G94" s="477"/>
      <c r="H94" s="477"/>
      <c r="I94" s="477"/>
      <c r="J94" s="477"/>
      <c r="K94" s="477"/>
      <c r="L94" s="477"/>
      <c r="M94" s="477"/>
      <c r="N94" s="477"/>
      <c r="O94" s="477"/>
      <c r="P94" s="477"/>
      <c r="Q94" s="477"/>
      <c r="R94" s="477"/>
      <c r="S94" s="477"/>
      <c r="T94" s="477"/>
      <c r="U94" s="477"/>
      <c r="V94" s="477"/>
      <c r="W94" s="477"/>
      <c r="X94" s="477"/>
    </row>
    <row r="95" spans="1:24" ht="16.5" customHeight="1">
      <c r="A95" s="477"/>
      <c r="B95" s="477"/>
      <c r="C95" s="477"/>
      <c r="D95" s="477"/>
      <c r="E95" s="477"/>
      <c r="F95" s="477"/>
      <c r="G95" s="477"/>
      <c r="H95" s="477"/>
      <c r="I95" s="477"/>
      <c r="J95" s="477"/>
      <c r="K95" s="477"/>
      <c r="L95" s="477"/>
      <c r="M95" s="477"/>
      <c r="N95" s="477"/>
      <c r="O95" s="477"/>
      <c r="P95" s="477"/>
      <c r="Q95" s="477"/>
      <c r="R95" s="477"/>
      <c r="S95" s="477"/>
      <c r="T95" s="477"/>
      <c r="U95" s="477"/>
      <c r="V95" s="477"/>
      <c r="W95" s="477"/>
      <c r="X95" s="477"/>
    </row>
    <row r="96" spans="1:24" ht="16.5" customHeight="1">
      <c r="A96" s="477"/>
      <c r="B96" s="477"/>
      <c r="C96" s="477"/>
      <c r="D96" s="477"/>
      <c r="E96" s="477"/>
      <c r="F96" s="477"/>
      <c r="G96" s="477"/>
      <c r="H96" s="477"/>
      <c r="I96" s="477"/>
      <c r="J96" s="477"/>
      <c r="K96" s="477"/>
      <c r="L96" s="477"/>
      <c r="M96" s="477"/>
      <c r="N96" s="477"/>
      <c r="O96" s="477"/>
      <c r="P96" s="477"/>
      <c r="Q96" s="477"/>
      <c r="R96" s="477"/>
      <c r="S96" s="477"/>
      <c r="T96" s="477"/>
      <c r="U96" s="477"/>
      <c r="V96" s="477"/>
      <c r="W96" s="477"/>
      <c r="X96" s="477"/>
    </row>
    <row r="97" spans="1:24" ht="16.5" customHeight="1">
      <c r="A97" s="477"/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7"/>
      <c r="N97" s="477"/>
      <c r="O97" s="477"/>
      <c r="P97" s="477"/>
      <c r="Q97" s="477"/>
      <c r="R97" s="477"/>
      <c r="S97" s="477"/>
      <c r="T97" s="477"/>
      <c r="U97" s="477"/>
      <c r="V97" s="477"/>
      <c r="W97" s="477"/>
      <c r="X97" s="477"/>
    </row>
    <row r="98" spans="1:24" ht="16.5" customHeight="1">
      <c r="A98" s="477"/>
      <c r="B98" s="477"/>
      <c r="C98" s="477"/>
      <c r="D98" s="477"/>
      <c r="E98" s="477"/>
      <c r="F98" s="477"/>
      <c r="G98" s="477"/>
      <c r="H98" s="477"/>
      <c r="I98" s="477"/>
      <c r="J98" s="477"/>
      <c r="K98" s="477"/>
      <c r="L98" s="477"/>
      <c r="M98" s="477"/>
      <c r="N98" s="477"/>
      <c r="O98" s="477"/>
      <c r="P98" s="477"/>
      <c r="Q98" s="477"/>
      <c r="R98" s="477"/>
      <c r="S98" s="477"/>
      <c r="T98" s="477"/>
      <c r="U98" s="477"/>
      <c r="V98" s="477"/>
      <c r="W98" s="477"/>
      <c r="X98" s="477"/>
    </row>
    <row r="99" spans="1:24" ht="16.5" customHeight="1">
      <c r="A99" s="477"/>
      <c r="B99" s="477"/>
      <c r="C99" s="477"/>
      <c r="D99" s="477"/>
      <c r="E99" s="477"/>
      <c r="F99" s="477"/>
      <c r="G99" s="477"/>
      <c r="H99" s="477"/>
      <c r="I99" s="477"/>
      <c r="J99" s="477"/>
      <c r="K99" s="477"/>
      <c r="L99" s="477"/>
      <c r="M99" s="477"/>
      <c r="N99" s="477"/>
      <c r="O99" s="477"/>
      <c r="P99" s="477"/>
      <c r="Q99" s="477"/>
      <c r="R99" s="477"/>
      <c r="S99" s="477"/>
      <c r="T99" s="477"/>
      <c r="U99" s="477"/>
      <c r="V99" s="477"/>
      <c r="W99" s="477"/>
      <c r="X99" s="477"/>
    </row>
    <row r="100" spans="1:24" ht="16.5" customHeight="1">
      <c r="A100" s="477"/>
      <c r="B100" s="477"/>
      <c r="C100" s="477"/>
      <c r="D100" s="477"/>
      <c r="E100" s="477"/>
      <c r="F100" s="477"/>
      <c r="G100" s="477"/>
      <c r="H100" s="477"/>
      <c r="I100" s="477"/>
      <c r="J100" s="477"/>
      <c r="K100" s="477"/>
      <c r="L100" s="477"/>
      <c r="M100" s="477"/>
      <c r="N100" s="477"/>
      <c r="O100" s="477"/>
      <c r="P100" s="477"/>
      <c r="Q100" s="477"/>
      <c r="R100" s="477"/>
      <c r="S100" s="477"/>
      <c r="T100" s="477"/>
      <c r="U100" s="477"/>
      <c r="V100" s="477"/>
      <c r="W100" s="477"/>
      <c r="X100" s="477"/>
    </row>
    <row r="101" spans="1:24" ht="16.5" customHeight="1">
      <c r="A101" s="477"/>
      <c r="B101" s="477"/>
      <c r="C101" s="477"/>
      <c r="D101" s="477"/>
      <c r="E101" s="477"/>
      <c r="F101" s="477"/>
      <c r="G101" s="477"/>
      <c r="H101" s="477"/>
      <c r="I101" s="477"/>
      <c r="J101" s="477"/>
      <c r="K101" s="477"/>
      <c r="L101" s="477"/>
      <c r="M101" s="477"/>
      <c r="N101" s="477"/>
      <c r="O101" s="477"/>
      <c r="P101" s="477"/>
      <c r="Q101" s="477"/>
      <c r="R101" s="477"/>
      <c r="S101" s="477"/>
      <c r="T101" s="477"/>
      <c r="U101" s="477"/>
      <c r="V101" s="477"/>
      <c r="W101" s="477"/>
      <c r="X101" s="477"/>
    </row>
    <row r="102" spans="1:24" ht="16.5" customHeight="1">
      <c r="A102" s="477"/>
      <c r="B102" s="477"/>
      <c r="C102" s="477"/>
      <c r="D102" s="477"/>
      <c r="E102" s="477"/>
      <c r="F102" s="477"/>
      <c r="G102" s="477"/>
      <c r="H102" s="477"/>
      <c r="I102" s="477"/>
      <c r="J102" s="477"/>
      <c r="K102" s="477"/>
      <c r="L102" s="477"/>
      <c r="M102" s="477"/>
      <c r="N102" s="477"/>
      <c r="O102" s="477"/>
      <c r="P102" s="477"/>
      <c r="Q102" s="477"/>
      <c r="R102" s="477"/>
      <c r="S102" s="477"/>
      <c r="T102" s="477"/>
      <c r="U102" s="477"/>
      <c r="V102" s="477"/>
      <c r="W102" s="477"/>
      <c r="X102" s="477"/>
    </row>
    <row r="103" spans="1:24" ht="16.5" customHeight="1">
      <c r="A103" s="477"/>
      <c r="B103" s="477"/>
      <c r="C103" s="477"/>
      <c r="D103" s="477"/>
      <c r="E103" s="477"/>
      <c r="F103" s="477"/>
      <c r="G103" s="477"/>
      <c r="H103" s="477"/>
      <c r="I103" s="477"/>
      <c r="J103" s="477"/>
      <c r="K103" s="477"/>
      <c r="L103" s="477"/>
      <c r="M103" s="477"/>
      <c r="N103" s="477"/>
      <c r="O103" s="477"/>
      <c r="P103" s="477"/>
      <c r="Q103" s="477"/>
      <c r="R103" s="477"/>
      <c r="S103" s="477"/>
      <c r="T103" s="477"/>
      <c r="U103" s="477"/>
      <c r="V103" s="477"/>
      <c r="W103" s="477"/>
      <c r="X103" s="477"/>
    </row>
    <row r="104" spans="1:24" ht="16.5" customHeight="1">
      <c r="A104" s="478" t="s">
        <v>831</v>
      </c>
      <c r="B104" s="478"/>
      <c r="C104" s="478"/>
      <c r="D104" s="478" t="s">
        <v>919</v>
      </c>
      <c r="E104" s="478"/>
      <c r="F104" s="478"/>
      <c r="G104" s="478"/>
      <c r="H104" s="478"/>
      <c r="I104" s="478"/>
      <c r="J104" s="478"/>
      <c r="K104" s="478"/>
      <c r="L104" s="478"/>
      <c r="M104" s="478" t="s">
        <v>905</v>
      </c>
      <c r="N104" s="478"/>
      <c r="O104" s="478"/>
      <c r="P104" s="478" t="s">
        <v>973</v>
      </c>
      <c r="Q104" s="478"/>
      <c r="R104" s="478"/>
      <c r="S104" s="478"/>
      <c r="T104" s="478"/>
      <c r="U104" s="478"/>
      <c r="V104" s="478"/>
      <c r="W104" s="478"/>
      <c r="X104" s="478"/>
    </row>
    <row r="105" spans="1:24" ht="17.25" customHeight="1">
      <c r="A105" s="478"/>
      <c r="B105" s="478"/>
      <c r="C105" s="478"/>
      <c r="D105" s="478"/>
      <c r="E105" s="478"/>
      <c r="F105" s="478"/>
      <c r="G105" s="478"/>
      <c r="H105" s="478"/>
      <c r="I105" s="478"/>
      <c r="J105" s="478"/>
      <c r="K105" s="478"/>
      <c r="L105" s="478"/>
      <c r="M105" s="478"/>
      <c r="N105" s="478"/>
      <c r="O105" s="478"/>
      <c r="P105" s="478"/>
      <c r="Q105" s="478"/>
      <c r="R105" s="478"/>
      <c r="S105" s="478"/>
      <c r="T105" s="478"/>
      <c r="U105" s="478"/>
      <c r="V105" s="478"/>
      <c r="W105" s="478"/>
      <c r="X105" s="478"/>
    </row>
    <row r="106" spans="1:24" ht="16.5" customHeight="1">
      <c r="A106" s="477" t="s">
        <v>959</v>
      </c>
      <c r="B106" s="477"/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 t="s">
        <v>959</v>
      </c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</row>
    <row r="107" spans="1:24" ht="16.5" customHeight="1">
      <c r="A107" s="477"/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</row>
    <row r="108" spans="1:24" ht="16.5" customHeight="1">
      <c r="A108" s="477"/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477"/>
      <c r="P108" s="477"/>
      <c r="Q108" s="477"/>
      <c r="R108" s="477"/>
      <c r="S108" s="477"/>
      <c r="T108" s="477"/>
      <c r="U108" s="477"/>
      <c r="V108" s="477"/>
      <c r="W108" s="477"/>
      <c r="X108" s="477"/>
    </row>
    <row r="109" spans="1:24" ht="16.5" customHeight="1">
      <c r="A109" s="477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477"/>
      <c r="Q109" s="477"/>
      <c r="R109" s="477"/>
      <c r="S109" s="477"/>
      <c r="T109" s="477"/>
      <c r="U109" s="477"/>
      <c r="V109" s="477"/>
      <c r="W109" s="477"/>
      <c r="X109" s="477"/>
    </row>
    <row r="110" spans="1:24" ht="16.5" customHeight="1">
      <c r="A110" s="477"/>
      <c r="B110" s="477"/>
      <c r="C110" s="477"/>
      <c r="D110" s="477"/>
      <c r="E110" s="477"/>
      <c r="F110" s="477"/>
      <c r="G110" s="477"/>
      <c r="H110" s="477"/>
      <c r="I110" s="477"/>
      <c r="J110" s="477"/>
      <c r="K110" s="477"/>
      <c r="L110" s="477"/>
      <c r="M110" s="477"/>
      <c r="N110" s="477"/>
      <c r="O110" s="477"/>
      <c r="P110" s="477"/>
      <c r="Q110" s="477"/>
      <c r="R110" s="477"/>
      <c r="S110" s="477"/>
      <c r="T110" s="477"/>
      <c r="U110" s="477"/>
      <c r="V110" s="477"/>
      <c r="W110" s="477"/>
      <c r="X110" s="477"/>
    </row>
    <row r="111" spans="1:24" ht="16.5" customHeight="1">
      <c r="A111" s="477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477"/>
      <c r="Q111" s="477"/>
      <c r="R111" s="477"/>
      <c r="S111" s="477"/>
      <c r="T111" s="477"/>
      <c r="U111" s="477"/>
      <c r="V111" s="477"/>
      <c r="W111" s="477"/>
      <c r="X111" s="477"/>
    </row>
    <row r="112" spans="1:24" ht="16.5" customHeight="1">
      <c r="A112" s="477"/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7"/>
      <c r="R112" s="477"/>
      <c r="S112" s="477"/>
      <c r="T112" s="477"/>
      <c r="U112" s="477"/>
      <c r="V112" s="477"/>
      <c r="W112" s="477"/>
      <c r="X112" s="477"/>
    </row>
    <row r="113" spans="1:24" ht="16.5" customHeight="1">
      <c r="A113" s="477"/>
      <c r="B113" s="477"/>
      <c r="C113" s="477"/>
      <c r="D113" s="477"/>
      <c r="E113" s="477"/>
      <c r="F113" s="477"/>
      <c r="G113" s="477"/>
      <c r="H113" s="477"/>
      <c r="I113" s="477"/>
      <c r="J113" s="477"/>
      <c r="K113" s="477"/>
      <c r="L113" s="477"/>
      <c r="M113" s="477"/>
      <c r="N113" s="477"/>
      <c r="O113" s="477"/>
      <c r="P113" s="477"/>
      <c r="Q113" s="477"/>
      <c r="R113" s="477"/>
      <c r="S113" s="477"/>
      <c r="T113" s="477"/>
      <c r="U113" s="477"/>
      <c r="V113" s="477"/>
      <c r="W113" s="477"/>
      <c r="X113" s="477"/>
    </row>
    <row r="114" spans="1:24" ht="16.5" customHeight="1">
      <c r="A114" s="477"/>
      <c r="B114" s="477"/>
      <c r="C114" s="477"/>
      <c r="D114" s="477"/>
      <c r="E114" s="477"/>
      <c r="F114" s="477"/>
      <c r="G114" s="477"/>
      <c r="H114" s="477"/>
      <c r="I114" s="477"/>
      <c r="J114" s="477"/>
      <c r="K114" s="477"/>
      <c r="L114" s="477"/>
      <c r="M114" s="477"/>
      <c r="N114" s="477"/>
      <c r="O114" s="477"/>
      <c r="P114" s="477"/>
      <c r="Q114" s="477"/>
      <c r="R114" s="477"/>
      <c r="S114" s="477"/>
      <c r="T114" s="477"/>
      <c r="U114" s="477"/>
      <c r="V114" s="477"/>
      <c r="W114" s="477"/>
      <c r="X114" s="477"/>
    </row>
    <row r="115" spans="1:24" ht="16.5" customHeight="1">
      <c r="A115" s="477"/>
      <c r="B115" s="477"/>
      <c r="C115" s="477"/>
      <c r="D115" s="477"/>
      <c r="E115" s="477"/>
      <c r="F115" s="477"/>
      <c r="G115" s="477"/>
      <c r="H115" s="477"/>
      <c r="I115" s="477"/>
      <c r="J115" s="477"/>
      <c r="K115" s="477"/>
      <c r="L115" s="477"/>
      <c r="M115" s="477"/>
      <c r="N115" s="477"/>
      <c r="O115" s="477"/>
      <c r="P115" s="477"/>
      <c r="Q115" s="477"/>
      <c r="R115" s="477"/>
      <c r="S115" s="477"/>
      <c r="T115" s="477"/>
      <c r="U115" s="477"/>
      <c r="V115" s="477"/>
      <c r="W115" s="477"/>
      <c r="X115" s="477"/>
    </row>
    <row r="116" spans="1:24" ht="16.5" customHeight="1">
      <c r="A116" s="477"/>
      <c r="B116" s="477"/>
      <c r="C116" s="477"/>
      <c r="D116" s="477"/>
      <c r="E116" s="477"/>
      <c r="F116" s="477"/>
      <c r="G116" s="477"/>
      <c r="H116" s="477"/>
      <c r="I116" s="477"/>
      <c r="J116" s="477"/>
      <c r="K116" s="477"/>
      <c r="L116" s="477"/>
      <c r="M116" s="477"/>
      <c r="N116" s="477"/>
      <c r="O116" s="477"/>
      <c r="P116" s="477"/>
      <c r="Q116" s="477"/>
      <c r="R116" s="477"/>
      <c r="S116" s="477"/>
      <c r="T116" s="477"/>
      <c r="U116" s="477"/>
      <c r="V116" s="477"/>
      <c r="W116" s="477"/>
      <c r="X116" s="477"/>
    </row>
    <row r="117" spans="1:24" ht="17.25" customHeight="1">
      <c r="A117" s="477"/>
      <c r="B117" s="477"/>
      <c r="C117" s="477"/>
      <c r="D117" s="477"/>
      <c r="E117" s="477"/>
      <c r="F117" s="477"/>
      <c r="G117" s="477"/>
      <c r="H117" s="477"/>
      <c r="I117" s="477"/>
      <c r="J117" s="477"/>
      <c r="K117" s="477"/>
      <c r="L117" s="477"/>
      <c r="M117" s="477"/>
      <c r="N117" s="477"/>
      <c r="O117" s="477"/>
      <c r="P117" s="477"/>
      <c r="Q117" s="477"/>
      <c r="R117" s="477"/>
      <c r="S117" s="477"/>
      <c r="T117" s="477"/>
      <c r="U117" s="477"/>
      <c r="V117" s="477"/>
      <c r="W117" s="477"/>
      <c r="X117" s="477"/>
    </row>
    <row r="118" spans="1:24" ht="16.5" customHeight="1">
      <c r="A118" s="477"/>
      <c r="B118" s="477"/>
      <c r="C118" s="477"/>
      <c r="D118" s="477"/>
      <c r="E118" s="477"/>
      <c r="F118" s="477"/>
      <c r="G118" s="477"/>
      <c r="H118" s="477"/>
      <c r="I118" s="477"/>
      <c r="J118" s="477"/>
      <c r="K118" s="477"/>
      <c r="L118" s="477"/>
      <c r="M118" s="477"/>
      <c r="N118" s="477"/>
      <c r="O118" s="477"/>
      <c r="P118" s="477"/>
      <c r="Q118" s="477"/>
      <c r="R118" s="477"/>
      <c r="S118" s="477"/>
      <c r="T118" s="477"/>
      <c r="U118" s="477"/>
      <c r="V118" s="477"/>
      <c r="W118" s="477"/>
      <c r="X118" s="477"/>
    </row>
    <row r="119" spans="1:24" ht="16.5" customHeight="1">
      <c r="A119" s="477"/>
      <c r="B119" s="477"/>
      <c r="C119" s="477"/>
      <c r="D119" s="477"/>
      <c r="E119" s="477"/>
      <c r="F119" s="477"/>
      <c r="G119" s="477"/>
      <c r="H119" s="477"/>
      <c r="I119" s="477"/>
      <c r="J119" s="477"/>
      <c r="K119" s="477"/>
      <c r="L119" s="477"/>
      <c r="M119" s="477"/>
      <c r="N119" s="477"/>
      <c r="O119" s="477"/>
      <c r="P119" s="477"/>
      <c r="Q119" s="477"/>
      <c r="R119" s="477"/>
      <c r="S119" s="477"/>
      <c r="T119" s="477"/>
      <c r="U119" s="477"/>
      <c r="V119" s="477"/>
      <c r="W119" s="477"/>
      <c r="X119" s="477"/>
    </row>
    <row r="120" spans="1:24" ht="16.5" customHeight="1">
      <c r="A120" s="477"/>
      <c r="B120" s="477"/>
      <c r="C120" s="477"/>
      <c r="D120" s="477"/>
      <c r="E120" s="477"/>
      <c r="F120" s="477"/>
      <c r="G120" s="477"/>
      <c r="H120" s="477"/>
      <c r="I120" s="477"/>
      <c r="J120" s="477"/>
      <c r="K120" s="477"/>
      <c r="L120" s="477"/>
      <c r="M120" s="477"/>
      <c r="N120" s="477"/>
      <c r="O120" s="477"/>
      <c r="P120" s="477"/>
      <c r="Q120" s="477"/>
      <c r="R120" s="477"/>
      <c r="S120" s="477"/>
      <c r="T120" s="477"/>
      <c r="U120" s="477"/>
      <c r="V120" s="477"/>
      <c r="W120" s="477"/>
      <c r="X120" s="477"/>
    </row>
    <row r="121" spans="1:24" ht="16.5" customHeight="1">
      <c r="A121" s="477"/>
      <c r="B121" s="477"/>
      <c r="C121" s="477"/>
      <c r="D121" s="477"/>
      <c r="E121" s="477"/>
      <c r="F121" s="477"/>
      <c r="G121" s="477"/>
      <c r="H121" s="477"/>
      <c r="I121" s="477"/>
      <c r="J121" s="477"/>
      <c r="K121" s="477"/>
      <c r="L121" s="477"/>
      <c r="M121" s="477"/>
      <c r="N121" s="477"/>
      <c r="O121" s="477"/>
      <c r="P121" s="477"/>
      <c r="Q121" s="477"/>
      <c r="R121" s="477"/>
      <c r="S121" s="477"/>
      <c r="T121" s="477"/>
      <c r="U121" s="477"/>
      <c r="V121" s="477"/>
      <c r="W121" s="477"/>
      <c r="X121" s="477"/>
    </row>
    <row r="122" spans="1:24" ht="16.5" customHeight="1">
      <c r="A122" s="477"/>
      <c r="B122" s="477"/>
      <c r="C122" s="477"/>
      <c r="D122" s="477"/>
      <c r="E122" s="477"/>
      <c r="F122" s="477"/>
      <c r="G122" s="477"/>
      <c r="H122" s="477"/>
      <c r="I122" s="477"/>
      <c r="J122" s="477"/>
      <c r="K122" s="477"/>
      <c r="L122" s="477"/>
      <c r="M122" s="477"/>
      <c r="N122" s="477"/>
      <c r="O122" s="477"/>
      <c r="P122" s="477"/>
      <c r="Q122" s="477"/>
      <c r="R122" s="477"/>
      <c r="S122" s="477"/>
      <c r="T122" s="477"/>
      <c r="U122" s="477"/>
      <c r="V122" s="477"/>
      <c r="W122" s="477"/>
      <c r="X122" s="477"/>
    </row>
    <row r="123" spans="1:24" ht="16.5" customHeight="1">
      <c r="A123" s="477"/>
      <c r="B123" s="477"/>
      <c r="C123" s="477"/>
      <c r="D123" s="477"/>
      <c r="E123" s="477"/>
      <c r="F123" s="477"/>
      <c r="G123" s="477"/>
      <c r="H123" s="477"/>
      <c r="I123" s="477"/>
      <c r="J123" s="477"/>
      <c r="K123" s="477"/>
      <c r="L123" s="477"/>
      <c r="M123" s="477"/>
      <c r="N123" s="477"/>
      <c r="O123" s="477"/>
      <c r="P123" s="477"/>
      <c r="Q123" s="477"/>
      <c r="R123" s="477"/>
      <c r="S123" s="477"/>
      <c r="T123" s="477"/>
      <c r="U123" s="477"/>
      <c r="V123" s="477"/>
      <c r="W123" s="477"/>
      <c r="X123" s="477"/>
    </row>
    <row r="124" spans="1:24" ht="16.5" customHeight="1">
      <c r="A124" s="477"/>
      <c r="B124" s="477"/>
      <c r="C124" s="477"/>
      <c r="D124" s="477"/>
      <c r="E124" s="477"/>
      <c r="F124" s="477"/>
      <c r="G124" s="477"/>
      <c r="H124" s="477"/>
      <c r="I124" s="477"/>
      <c r="J124" s="477"/>
      <c r="K124" s="477"/>
      <c r="L124" s="477"/>
      <c r="M124" s="477"/>
      <c r="N124" s="477"/>
      <c r="O124" s="477"/>
      <c r="P124" s="477"/>
      <c r="Q124" s="477"/>
      <c r="R124" s="477"/>
      <c r="S124" s="477"/>
      <c r="T124" s="477"/>
      <c r="U124" s="477"/>
      <c r="V124" s="477"/>
      <c r="W124" s="477"/>
      <c r="X124" s="477"/>
    </row>
    <row r="125" spans="1:24" ht="16.5" customHeight="1">
      <c r="A125" s="477"/>
      <c r="B125" s="477"/>
      <c r="C125" s="477"/>
      <c r="D125" s="477"/>
      <c r="E125" s="477"/>
      <c r="F125" s="477"/>
      <c r="G125" s="477"/>
      <c r="H125" s="477"/>
      <c r="I125" s="477"/>
      <c r="J125" s="477"/>
      <c r="K125" s="477"/>
      <c r="L125" s="477"/>
      <c r="M125" s="477"/>
      <c r="N125" s="477"/>
      <c r="O125" s="477"/>
      <c r="P125" s="477"/>
      <c r="Q125" s="477"/>
      <c r="R125" s="477"/>
      <c r="S125" s="477"/>
      <c r="T125" s="477"/>
      <c r="U125" s="477"/>
      <c r="V125" s="477"/>
      <c r="W125" s="477"/>
      <c r="X125" s="477"/>
    </row>
    <row r="126" spans="1:24" ht="16.5" customHeight="1">
      <c r="A126" s="477"/>
      <c r="B126" s="477"/>
      <c r="C126" s="477"/>
      <c r="D126" s="477"/>
      <c r="E126" s="477"/>
      <c r="F126" s="477"/>
      <c r="G126" s="477"/>
      <c r="H126" s="477"/>
      <c r="I126" s="477"/>
      <c r="J126" s="477"/>
      <c r="K126" s="477"/>
      <c r="L126" s="477"/>
      <c r="M126" s="477"/>
      <c r="N126" s="477"/>
      <c r="O126" s="477"/>
      <c r="P126" s="477"/>
      <c r="Q126" s="477"/>
      <c r="R126" s="477"/>
      <c r="S126" s="477"/>
      <c r="T126" s="477"/>
      <c r="U126" s="477"/>
      <c r="V126" s="477"/>
      <c r="W126" s="477"/>
      <c r="X126" s="477"/>
    </row>
    <row r="127" spans="1:24" ht="16.5" customHeight="1">
      <c r="A127" s="477"/>
      <c r="B127" s="477"/>
      <c r="C127" s="477"/>
      <c r="D127" s="477"/>
      <c r="E127" s="477"/>
      <c r="F127" s="477"/>
      <c r="G127" s="477"/>
      <c r="H127" s="477"/>
      <c r="I127" s="477"/>
      <c r="J127" s="477"/>
      <c r="K127" s="477"/>
      <c r="L127" s="477"/>
      <c r="M127" s="477"/>
      <c r="N127" s="477"/>
      <c r="O127" s="477"/>
      <c r="P127" s="477"/>
      <c r="Q127" s="477"/>
      <c r="R127" s="477"/>
      <c r="S127" s="477"/>
      <c r="T127" s="477"/>
      <c r="U127" s="477"/>
      <c r="V127" s="477"/>
      <c r="W127" s="477"/>
      <c r="X127" s="477"/>
    </row>
    <row r="128" spans="1:24" ht="16.5" customHeight="1">
      <c r="A128" s="477"/>
      <c r="B128" s="477"/>
      <c r="C128" s="477"/>
      <c r="D128" s="477"/>
      <c r="E128" s="477"/>
      <c r="F128" s="477"/>
      <c r="G128" s="477"/>
      <c r="H128" s="477"/>
      <c r="I128" s="477"/>
      <c r="J128" s="477"/>
      <c r="K128" s="477"/>
      <c r="L128" s="477"/>
      <c r="M128" s="477"/>
      <c r="N128" s="477"/>
      <c r="O128" s="477"/>
      <c r="P128" s="477"/>
      <c r="Q128" s="477"/>
      <c r="R128" s="477"/>
      <c r="S128" s="477"/>
      <c r="T128" s="477"/>
      <c r="U128" s="477"/>
      <c r="V128" s="477"/>
      <c r="W128" s="477"/>
      <c r="X128" s="477"/>
    </row>
    <row r="129" spans="1:24" ht="16.5" customHeight="1">
      <c r="A129" s="478" t="s">
        <v>831</v>
      </c>
      <c r="B129" s="478"/>
      <c r="C129" s="478"/>
      <c r="D129" s="478" t="s">
        <v>917</v>
      </c>
      <c r="E129" s="478"/>
      <c r="F129" s="478"/>
      <c r="G129" s="478"/>
      <c r="H129" s="478"/>
      <c r="I129" s="478"/>
      <c r="J129" s="478"/>
      <c r="K129" s="478"/>
      <c r="L129" s="478"/>
      <c r="M129" s="478" t="s">
        <v>831</v>
      </c>
      <c r="N129" s="478"/>
      <c r="O129" s="478"/>
      <c r="P129" s="478" t="s">
        <v>918</v>
      </c>
      <c r="Q129" s="478"/>
      <c r="R129" s="478"/>
      <c r="S129" s="478"/>
      <c r="T129" s="478"/>
      <c r="U129" s="478"/>
      <c r="V129" s="478"/>
      <c r="W129" s="478"/>
      <c r="X129" s="478"/>
    </row>
    <row r="130" spans="1:24" ht="17.25" customHeight="1">
      <c r="A130" s="478"/>
      <c r="B130" s="478"/>
      <c r="C130" s="478"/>
      <c r="D130" s="478"/>
      <c r="E130" s="478"/>
      <c r="F130" s="478"/>
      <c r="G130" s="478"/>
      <c r="H130" s="478"/>
      <c r="I130" s="478"/>
      <c r="J130" s="478"/>
      <c r="K130" s="478"/>
      <c r="L130" s="478"/>
      <c r="M130" s="478"/>
      <c r="N130" s="478"/>
      <c r="O130" s="478"/>
      <c r="P130" s="478"/>
      <c r="Q130" s="478"/>
      <c r="R130" s="478"/>
      <c r="S130" s="478"/>
      <c r="T130" s="478"/>
      <c r="U130" s="478"/>
      <c r="V130" s="478"/>
      <c r="W130" s="478"/>
      <c r="X130" s="478"/>
    </row>
    <row r="131" spans="1:24" ht="17.45" customHeight="1">
      <c r="A131" s="477" t="s">
        <v>959</v>
      </c>
      <c r="B131" s="477"/>
      <c r="C131" s="477"/>
      <c r="D131" s="477"/>
      <c r="E131" s="477"/>
      <c r="F131" s="477"/>
      <c r="G131" s="477"/>
      <c r="H131" s="477"/>
      <c r="I131" s="477"/>
      <c r="J131" s="477"/>
      <c r="K131" s="477"/>
      <c r="L131" s="477"/>
      <c r="M131" s="477" t="s">
        <v>959</v>
      </c>
      <c r="N131" s="477"/>
      <c r="O131" s="477"/>
      <c r="P131" s="477"/>
      <c r="Q131" s="477"/>
      <c r="R131" s="477"/>
      <c r="S131" s="477"/>
      <c r="T131" s="477"/>
      <c r="U131" s="477"/>
      <c r="V131" s="477"/>
      <c r="W131" s="477"/>
      <c r="X131" s="477"/>
    </row>
    <row r="132" spans="1:24" ht="17.45" customHeight="1">
      <c r="A132" s="477"/>
      <c r="B132" s="477"/>
      <c r="C132" s="477"/>
      <c r="D132" s="477"/>
      <c r="E132" s="477"/>
      <c r="F132" s="477"/>
      <c r="G132" s="477"/>
      <c r="H132" s="477"/>
      <c r="I132" s="477"/>
      <c r="J132" s="477"/>
      <c r="K132" s="477"/>
      <c r="L132" s="477"/>
      <c r="M132" s="477"/>
      <c r="N132" s="477"/>
      <c r="O132" s="477"/>
      <c r="P132" s="477"/>
      <c r="Q132" s="477"/>
      <c r="R132" s="477"/>
      <c r="S132" s="477"/>
      <c r="T132" s="477"/>
      <c r="U132" s="477"/>
      <c r="V132" s="477"/>
      <c r="W132" s="477"/>
      <c r="X132" s="477"/>
    </row>
    <row r="133" spans="1:24" ht="17.45" customHeight="1">
      <c r="A133" s="477"/>
      <c r="B133" s="477"/>
      <c r="C133" s="477"/>
      <c r="D133" s="477"/>
      <c r="E133" s="477"/>
      <c r="F133" s="477"/>
      <c r="G133" s="477"/>
      <c r="H133" s="477"/>
      <c r="I133" s="477"/>
      <c r="J133" s="477"/>
      <c r="K133" s="477"/>
      <c r="L133" s="477"/>
      <c r="M133" s="477"/>
      <c r="N133" s="477"/>
      <c r="O133" s="477"/>
      <c r="P133" s="477"/>
      <c r="Q133" s="477"/>
      <c r="R133" s="477"/>
      <c r="S133" s="477"/>
      <c r="T133" s="477"/>
      <c r="U133" s="477"/>
      <c r="V133" s="477"/>
      <c r="W133" s="477"/>
      <c r="X133" s="477"/>
    </row>
    <row r="134" spans="1:24" ht="17.45" customHeight="1">
      <c r="A134" s="477"/>
      <c r="B134" s="477"/>
      <c r="C134" s="477"/>
      <c r="D134" s="477"/>
      <c r="E134" s="477"/>
      <c r="F134" s="477"/>
      <c r="G134" s="477"/>
      <c r="H134" s="477"/>
      <c r="I134" s="477"/>
      <c r="J134" s="477"/>
      <c r="K134" s="477"/>
      <c r="L134" s="477"/>
      <c r="M134" s="477"/>
      <c r="N134" s="477"/>
      <c r="O134" s="477"/>
      <c r="P134" s="477"/>
      <c r="Q134" s="477"/>
      <c r="R134" s="477"/>
      <c r="S134" s="477"/>
      <c r="T134" s="477"/>
      <c r="U134" s="477"/>
      <c r="V134" s="477"/>
      <c r="W134" s="477"/>
      <c r="X134" s="477"/>
    </row>
    <row r="135" spans="1:24" ht="17.45" customHeight="1">
      <c r="A135" s="477"/>
      <c r="B135" s="477"/>
      <c r="C135" s="477"/>
      <c r="D135" s="477"/>
      <c r="E135" s="477"/>
      <c r="F135" s="477"/>
      <c r="G135" s="477"/>
      <c r="H135" s="477"/>
      <c r="I135" s="477"/>
      <c r="J135" s="477"/>
      <c r="K135" s="477"/>
      <c r="L135" s="477"/>
      <c r="M135" s="477"/>
      <c r="N135" s="477"/>
      <c r="O135" s="477"/>
      <c r="P135" s="477"/>
      <c r="Q135" s="477"/>
      <c r="R135" s="477"/>
      <c r="S135" s="477"/>
      <c r="T135" s="477"/>
      <c r="U135" s="477"/>
      <c r="V135" s="477"/>
      <c r="W135" s="477"/>
      <c r="X135" s="477"/>
    </row>
    <row r="136" spans="1:24" ht="17.45" customHeight="1">
      <c r="A136" s="477"/>
      <c r="B136" s="477"/>
      <c r="C136" s="477"/>
      <c r="D136" s="477"/>
      <c r="E136" s="477"/>
      <c r="F136" s="477"/>
      <c r="G136" s="477"/>
      <c r="H136" s="477"/>
      <c r="I136" s="477"/>
      <c r="J136" s="477"/>
      <c r="K136" s="477"/>
      <c r="L136" s="477"/>
      <c r="M136" s="477"/>
      <c r="N136" s="477"/>
      <c r="O136" s="477"/>
      <c r="P136" s="477"/>
      <c r="Q136" s="477"/>
      <c r="R136" s="477"/>
      <c r="S136" s="477"/>
      <c r="T136" s="477"/>
      <c r="U136" s="477"/>
      <c r="V136" s="477"/>
      <c r="W136" s="477"/>
      <c r="X136" s="477"/>
    </row>
    <row r="137" spans="1:24" ht="17.45" customHeight="1">
      <c r="A137" s="477"/>
      <c r="B137" s="477"/>
      <c r="C137" s="477"/>
      <c r="D137" s="477"/>
      <c r="E137" s="477"/>
      <c r="F137" s="477"/>
      <c r="G137" s="477"/>
      <c r="H137" s="477"/>
      <c r="I137" s="477"/>
      <c r="J137" s="477"/>
      <c r="K137" s="477"/>
      <c r="L137" s="477"/>
      <c r="M137" s="477"/>
      <c r="N137" s="477"/>
      <c r="O137" s="477"/>
      <c r="P137" s="477"/>
      <c r="Q137" s="477"/>
      <c r="R137" s="477"/>
      <c r="S137" s="477"/>
      <c r="T137" s="477"/>
      <c r="U137" s="477"/>
      <c r="V137" s="477"/>
      <c r="W137" s="477"/>
      <c r="X137" s="477"/>
    </row>
    <row r="138" spans="1:24" ht="17.45" customHeight="1">
      <c r="A138" s="477"/>
      <c r="B138" s="477"/>
      <c r="C138" s="477"/>
      <c r="D138" s="477"/>
      <c r="E138" s="477"/>
      <c r="F138" s="477"/>
      <c r="G138" s="477"/>
      <c r="H138" s="477"/>
      <c r="I138" s="477"/>
      <c r="J138" s="477"/>
      <c r="K138" s="477"/>
      <c r="L138" s="477"/>
      <c r="M138" s="477"/>
      <c r="N138" s="477"/>
      <c r="O138" s="477"/>
      <c r="P138" s="477"/>
      <c r="Q138" s="477"/>
      <c r="R138" s="477"/>
      <c r="S138" s="477"/>
      <c r="T138" s="477"/>
      <c r="U138" s="477"/>
      <c r="V138" s="477"/>
      <c r="W138" s="477"/>
      <c r="X138" s="477"/>
    </row>
    <row r="139" spans="1:24" ht="17.45" customHeight="1">
      <c r="A139" s="477"/>
      <c r="B139" s="477"/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7"/>
      <c r="N139" s="477"/>
      <c r="O139" s="477"/>
      <c r="P139" s="477"/>
      <c r="Q139" s="477"/>
      <c r="R139" s="477"/>
      <c r="S139" s="477"/>
      <c r="T139" s="477"/>
      <c r="U139" s="477"/>
      <c r="V139" s="477"/>
      <c r="W139" s="477"/>
      <c r="X139" s="477"/>
    </row>
    <row r="140" spans="1:24" ht="17.45" customHeight="1">
      <c r="A140" s="477"/>
      <c r="B140" s="477"/>
      <c r="C140" s="477"/>
      <c r="D140" s="477"/>
      <c r="E140" s="477"/>
      <c r="F140" s="477"/>
      <c r="G140" s="477"/>
      <c r="H140" s="477"/>
      <c r="I140" s="477"/>
      <c r="J140" s="477"/>
      <c r="K140" s="477"/>
      <c r="L140" s="477"/>
      <c r="M140" s="477"/>
      <c r="N140" s="477"/>
      <c r="O140" s="477"/>
      <c r="P140" s="477"/>
      <c r="Q140" s="477"/>
      <c r="R140" s="477"/>
      <c r="S140" s="477"/>
      <c r="T140" s="477"/>
      <c r="U140" s="477"/>
      <c r="V140" s="477"/>
      <c r="W140" s="477"/>
      <c r="X140" s="477"/>
    </row>
    <row r="141" spans="1:24" ht="17.45" customHeight="1">
      <c r="A141" s="477"/>
      <c r="B141" s="477"/>
      <c r="C141" s="477"/>
      <c r="D141" s="477"/>
      <c r="E141" s="477"/>
      <c r="F141" s="477"/>
      <c r="G141" s="477"/>
      <c r="H141" s="477"/>
      <c r="I141" s="477"/>
      <c r="J141" s="477"/>
      <c r="K141" s="477"/>
      <c r="L141" s="477"/>
      <c r="M141" s="477"/>
      <c r="N141" s="477"/>
      <c r="O141" s="477"/>
      <c r="P141" s="477"/>
      <c r="Q141" s="477"/>
      <c r="R141" s="477"/>
      <c r="S141" s="477"/>
      <c r="T141" s="477"/>
      <c r="U141" s="477"/>
      <c r="V141" s="477"/>
      <c r="W141" s="477"/>
      <c r="X141" s="477"/>
    </row>
    <row r="142" spans="1:24" ht="17.25" customHeight="1">
      <c r="A142" s="477"/>
      <c r="B142" s="477"/>
      <c r="C142" s="477"/>
      <c r="D142" s="477"/>
      <c r="E142" s="477"/>
      <c r="F142" s="477"/>
      <c r="G142" s="477"/>
      <c r="H142" s="477"/>
      <c r="I142" s="477"/>
      <c r="J142" s="477"/>
      <c r="K142" s="477"/>
      <c r="L142" s="477"/>
      <c r="M142" s="477"/>
      <c r="N142" s="477"/>
      <c r="O142" s="477"/>
      <c r="P142" s="477"/>
      <c r="Q142" s="477"/>
      <c r="R142" s="477"/>
      <c r="S142" s="477"/>
      <c r="T142" s="477"/>
      <c r="U142" s="477"/>
      <c r="V142" s="477"/>
      <c r="W142" s="477"/>
      <c r="X142" s="477"/>
    </row>
    <row r="143" spans="1:24" ht="16.5" customHeight="1">
      <c r="A143" s="477"/>
      <c r="B143" s="477"/>
      <c r="C143" s="477"/>
      <c r="D143" s="477"/>
      <c r="E143" s="477"/>
      <c r="F143" s="477"/>
      <c r="G143" s="477"/>
      <c r="H143" s="477"/>
      <c r="I143" s="477"/>
      <c r="J143" s="477"/>
      <c r="K143" s="477"/>
      <c r="L143" s="477"/>
      <c r="M143" s="477"/>
      <c r="N143" s="477"/>
      <c r="O143" s="477"/>
      <c r="P143" s="477"/>
      <c r="Q143" s="477"/>
      <c r="R143" s="477"/>
      <c r="S143" s="477"/>
      <c r="T143" s="477"/>
      <c r="U143" s="477"/>
      <c r="V143" s="477"/>
      <c r="W143" s="477"/>
      <c r="X143" s="477"/>
    </row>
    <row r="144" spans="1:24" ht="16.5" customHeight="1">
      <c r="A144" s="477"/>
      <c r="B144" s="477"/>
      <c r="C144" s="477"/>
      <c r="D144" s="477"/>
      <c r="E144" s="477"/>
      <c r="F144" s="477"/>
      <c r="G144" s="477"/>
      <c r="H144" s="477"/>
      <c r="I144" s="477"/>
      <c r="J144" s="477"/>
      <c r="K144" s="477"/>
      <c r="L144" s="477"/>
      <c r="M144" s="477"/>
      <c r="N144" s="477"/>
      <c r="O144" s="477"/>
      <c r="P144" s="477"/>
      <c r="Q144" s="477"/>
      <c r="R144" s="477"/>
      <c r="S144" s="477"/>
      <c r="T144" s="477"/>
      <c r="U144" s="477"/>
      <c r="V144" s="477"/>
      <c r="W144" s="477"/>
      <c r="X144" s="477"/>
    </row>
    <row r="145" spans="1:24" ht="16.5" customHeight="1">
      <c r="A145" s="477"/>
      <c r="B145" s="477"/>
      <c r="C145" s="477"/>
      <c r="D145" s="477"/>
      <c r="E145" s="477"/>
      <c r="F145" s="477"/>
      <c r="G145" s="477"/>
      <c r="H145" s="477"/>
      <c r="I145" s="477"/>
      <c r="J145" s="477"/>
      <c r="K145" s="477"/>
      <c r="L145" s="477"/>
      <c r="M145" s="477"/>
      <c r="N145" s="477"/>
      <c r="O145" s="477"/>
      <c r="P145" s="477"/>
      <c r="Q145" s="477"/>
      <c r="R145" s="477"/>
      <c r="S145" s="477"/>
      <c r="T145" s="477"/>
      <c r="U145" s="477"/>
      <c r="V145" s="477"/>
      <c r="W145" s="477"/>
      <c r="X145" s="477"/>
    </row>
    <row r="146" spans="1:24" ht="16.5" customHeight="1">
      <c r="A146" s="477"/>
      <c r="B146" s="477"/>
      <c r="C146" s="477"/>
      <c r="D146" s="477"/>
      <c r="E146" s="477"/>
      <c r="F146" s="477"/>
      <c r="G146" s="477"/>
      <c r="H146" s="477"/>
      <c r="I146" s="477"/>
      <c r="J146" s="477"/>
      <c r="K146" s="477"/>
      <c r="L146" s="477"/>
      <c r="M146" s="477"/>
      <c r="N146" s="477"/>
      <c r="O146" s="477"/>
      <c r="P146" s="477"/>
      <c r="Q146" s="477"/>
      <c r="R146" s="477"/>
      <c r="S146" s="477"/>
      <c r="T146" s="477"/>
      <c r="U146" s="477"/>
      <c r="V146" s="477"/>
      <c r="W146" s="477"/>
      <c r="X146" s="477"/>
    </row>
    <row r="147" spans="1:24" ht="16.5" customHeight="1">
      <c r="A147" s="477"/>
      <c r="B147" s="477"/>
      <c r="C147" s="477"/>
      <c r="D147" s="477"/>
      <c r="E147" s="477"/>
      <c r="F147" s="477"/>
      <c r="G147" s="477"/>
      <c r="H147" s="477"/>
      <c r="I147" s="477"/>
      <c r="J147" s="477"/>
      <c r="K147" s="477"/>
      <c r="L147" s="477"/>
      <c r="M147" s="477"/>
      <c r="N147" s="477"/>
      <c r="O147" s="477"/>
      <c r="P147" s="477"/>
      <c r="Q147" s="477"/>
      <c r="R147" s="477"/>
      <c r="S147" s="477"/>
      <c r="T147" s="477"/>
      <c r="U147" s="477"/>
      <c r="V147" s="477"/>
      <c r="W147" s="477"/>
      <c r="X147" s="477"/>
    </row>
    <row r="148" spans="1:24" ht="16.5" customHeight="1">
      <c r="A148" s="477"/>
      <c r="B148" s="477"/>
      <c r="C148" s="477"/>
      <c r="D148" s="477"/>
      <c r="E148" s="477"/>
      <c r="F148" s="477"/>
      <c r="G148" s="477"/>
      <c r="H148" s="477"/>
      <c r="I148" s="477"/>
      <c r="J148" s="477"/>
      <c r="K148" s="477"/>
      <c r="L148" s="477"/>
      <c r="M148" s="477"/>
      <c r="N148" s="477"/>
      <c r="O148" s="477"/>
      <c r="P148" s="477"/>
      <c r="Q148" s="477"/>
      <c r="R148" s="477"/>
      <c r="S148" s="477"/>
      <c r="T148" s="477"/>
      <c r="U148" s="477"/>
      <c r="V148" s="477"/>
      <c r="W148" s="477"/>
      <c r="X148" s="477"/>
    </row>
    <row r="149" spans="1:24" ht="16.5" customHeight="1">
      <c r="A149" s="477"/>
      <c r="B149" s="477"/>
      <c r="C149" s="477"/>
      <c r="D149" s="477"/>
      <c r="E149" s="477"/>
      <c r="F149" s="477"/>
      <c r="G149" s="477"/>
      <c r="H149" s="477"/>
      <c r="I149" s="477"/>
      <c r="J149" s="477"/>
      <c r="K149" s="477"/>
      <c r="L149" s="477"/>
      <c r="M149" s="477"/>
      <c r="N149" s="477"/>
      <c r="O149" s="477"/>
      <c r="P149" s="477"/>
      <c r="Q149" s="477"/>
      <c r="R149" s="477"/>
      <c r="S149" s="477"/>
      <c r="T149" s="477"/>
      <c r="U149" s="477"/>
      <c r="V149" s="477"/>
      <c r="W149" s="477"/>
      <c r="X149" s="477"/>
    </row>
    <row r="150" spans="1:24" ht="16.5" customHeight="1">
      <c r="A150" s="477"/>
      <c r="B150" s="477"/>
      <c r="C150" s="477"/>
      <c r="D150" s="477"/>
      <c r="E150" s="477"/>
      <c r="F150" s="477"/>
      <c r="G150" s="477"/>
      <c r="H150" s="477"/>
      <c r="I150" s="477"/>
      <c r="J150" s="477"/>
      <c r="K150" s="477"/>
      <c r="L150" s="477"/>
      <c r="M150" s="477"/>
      <c r="N150" s="477"/>
      <c r="O150" s="477"/>
      <c r="P150" s="477"/>
      <c r="Q150" s="477"/>
      <c r="R150" s="477"/>
      <c r="S150" s="477"/>
      <c r="T150" s="477"/>
      <c r="U150" s="477"/>
      <c r="V150" s="477"/>
      <c r="W150" s="477"/>
      <c r="X150" s="477"/>
    </row>
    <row r="151" spans="1:24" ht="16.5" customHeight="1">
      <c r="A151" s="477"/>
      <c r="B151" s="477"/>
      <c r="C151" s="477"/>
      <c r="D151" s="477"/>
      <c r="E151" s="477"/>
      <c r="F151" s="477"/>
      <c r="G151" s="477"/>
      <c r="H151" s="477"/>
      <c r="I151" s="477"/>
      <c r="J151" s="477"/>
      <c r="K151" s="477"/>
      <c r="L151" s="477"/>
      <c r="M151" s="477"/>
      <c r="N151" s="477"/>
      <c r="O151" s="477"/>
      <c r="P151" s="477"/>
      <c r="Q151" s="477"/>
      <c r="R151" s="477"/>
      <c r="S151" s="477"/>
      <c r="T151" s="477"/>
      <c r="U151" s="477"/>
      <c r="V151" s="477"/>
      <c r="W151" s="477"/>
      <c r="X151" s="477"/>
    </row>
    <row r="152" spans="1:24" ht="16.5" customHeight="1">
      <c r="A152" s="477"/>
      <c r="B152" s="477"/>
      <c r="C152" s="477"/>
      <c r="D152" s="477"/>
      <c r="E152" s="477"/>
      <c r="F152" s="477"/>
      <c r="G152" s="477"/>
      <c r="H152" s="477"/>
      <c r="I152" s="477"/>
      <c r="J152" s="477"/>
      <c r="K152" s="477"/>
      <c r="L152" s="477"/>
      <c r="M152" s="477"/>
      <c r="N152" s="477"/>
      <c r="O152" s="477"/>
      <c r="P152" s="477"/>
      <c r="Q152" s="477"/>
      <c r="R152" s="477"/>
      <c r="S152" s="477"/>
      <c r="T152" s="477"/>
      <c r="U152" s="477"/>
      <c r="V152" s="477"/>
      <c r="W152" s="477"/>
      <c r="X152" s="477"/>
    </row>
    <row r="153" spans="1:24" ht="16.5" customHeight="1">
      <c r="A153" s="477"/>
      <c r="B153" s="477"/>
      <c r="C153" s="477"/>
      <c r="D153" s="477"/>
      <c r="E153" s="477"/>
      <c r="F153" s="477"/>
      <c r="G153" s="477"/>
      <c r="H153" s="477"/>
      <c r="I153" s="477"/>
      <c r="J153" s="477"/>
      <c r="K153" s="477"/>
      <c r="L153" s="477"/>
      <c r="M153" s="477"/>
      <c r="N153" s="477"/>
      <c r="O153" s="477"/>
      <c r="P153" s="477"/>
      <c r="Q153" s="477"/>
      <c r="R153" s="477"/>
      <c r="S153" s="477"/>
      <c r="T153" s="477"/>
      <c r="U153" s="477"/>
      <c r="V153" s="477"/>
      <c r="W153" s="477"/>
      <c r="X153" s="477"/>
    </row>
    <row r="154" spans="1:24" ht="16.5" customHeight="1">
      <c r="A154" s="478" t="s">
        <v>831</v>
      </c>
      <c r="B154" s="478"/>
      <c r="C154" s="478"/>
      <c r="D154" s="478" t="s">
        <v>919</v>
      </c>
      <c r="E154" s="478"/>
      <c r="F154" s="478"/>
      <c r="G154" s="478"/>
      <c r="H154" s="478"/>
      <c r="I154" s="478"/>
      <c r="J154" s="478"/>
      <c r="K154" s="478"/>
      <c r="L154" s="478"/>
      <c r="M154" s="478" t="s">
        <v>905</v>
      </c>
      <c r="N154" s="478"/>
      <c r="O154" s="478"/>
      <c r="P154" s="478" t="s">
        <v>973</v>
      </c>
      <c r="Q154" s="478"/>
      <c r="R154" s="478"/>
      <c r="S154" s="478"/>
      <c r="T154" s="478"/>
      <c r="U154" s="478"/>
      <c r="V154" s="478"/>
      <c r="W154" s="478"/>
      <c r="X154" s="478"/>
    </row>
    <row r="155" spans="1:24" ht="17.25" customHeight="1">
      <c r="A155" s="478"/>
      <c r="B155" s="478"/>
      <c r="C155" s="478"/>
      <c r="D155" s="478"/>
      <c r="E155" s="478"/>
      <c r="F155" s="478"/>
      <c r="G155" s="478"/>
      <c r="H155" s="478"/>
      <c r="I155" s="478"/>
      <c r="J155" s="478"/>
      <c r="K155" s="478"/>
      <c r="L155" s="478"/>
      <c r="M155" s="478"/>
      <c r="N155" s="478"/>
      <c r="O155" s="478"/>
      <c r="P155" s="478"/>
      <c r="Q155" s="478"/>
      <c r="R155" s="478"/>
      <c r="S155" s="478"/>
      <c r="T155" s="478"/>
      <c r="U155" s="478"/>
      <c r="V155" s="478"/>
      <c r="W155" s="478"/>
      <c r="X155" s="478"/>
    </row>
  </sheetData>
  <mergeCells count="51">
    <mergeCell ref="A104:C105"/>
    <mergeCell ref="D104:L105"/>
    <mergeCell ref="M104:O105"/>
    <mergeCell ref="P104:X105"/>
    <mergeCell ref="A79:C80"/>
    <mergeCell ref="D79:L80"/>
    <mergeCell ref="M79:O80"/>
    <mergeCell ref="P79:X80"/>
    <mergeCell ref="A81:L103"/>
    <mergeCell ref="M81:X103"/>
    <mergeCell ref="A56:L78"/>
    <mergeCell ref="M56:X78"/>
    <mergeCell ref="L3:P3"/>
    <mergeCell ref="L4:P4"/>
    <mergeCell ref="Q3:S3"/>
    <mergeCell ref="Q4:S4"/>
    <mergeCell ref="D3:H3"/>
    <mergeCell ref="A4:C4"/>
    <mergeCell ref="A5:C5"/>
    <mergeCell ref="D4:H4"/>
    <mergeCell ref="I3:K3"/>
    <mergeCell ref="I4:K4"/>
    <mergeCell ref="P54:X55"/>
    <mergeCell ref="M54:O55"/>
    <mergeCell ref="A29:C30"/>
    <mergeCell ref="D29:L30"/>
    <mergeCell ref="M29:O30"/>
    <mergeCell ref="P29:X30"/>
    <mergeCell ref="A54:C55"/>
    <mergeCell ref="D54:L55"/>
    <mergeCell ref="A1:X1"/>
    <mergeCell ref="A3:C3"/>
    <mergeCell ref="A6:L28"/>
    <mergeCell ref="A31:L53"/>
    <mergeCell ref="M6:X28"/>
    <mergeCell ref="M31:X53"/>
    <mergeCell ref="T3:X3"/>
    <mergeCell ref="T4:X4"/>
    <mergeCell ref="D5:X5"/>
    <mergeCell ref="A106:L128"/>
    <mergeCell ref="M106:X128"/>
    <mergeCell ref="A129:C130"/>
    <mergeCell ref="D129:L130"/>
    <mergeCell ref="M129:O130"/>
    <mergeCell ref="P129:X130"/>
    <mergeCell ref="A131:L153"/>
    <mergeCell ref="M131:X153"/>
    <mergeCell ref="A154:C155"/>
    <mergeCell ref="D154:L155"/>
    <mergeCell ref="M154:O155"/>
    <mergeCell ref="P154:X155"/>
  </mergeCells>
  <phoneticPr fontId="5" type="noConversion"/>
  <printOptions horizontalCentered="1" verticalCentered="1"/>
  <pageMargins left="7.874015748031496E-2" right="7.874015748031496E-2" top="0.19685039370078741" bottom="0.19685039370078741" header="0.31496062992125984" footer="0.31496062992125984"/>
  <pageSetup paperSize="9" scale="52" fitToHeight="2" orientation="landscape" r:id="rId1"/>
  <headerFooter scaleWithDoc="0">
    <oddHeader>&amp;L&amp;G</oddHeader>
  </headerFooter>
  <rowBreaks count="1" manualBreakCount="1">
    <brk id="55" max="23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11FF-57F7-41FE-B960-FA08B060DE49}">
  <sheetPr>
    <tabColor rgb="FFFFFF00"/>
    <pageSetUpPr fitToPage="1"/>
  </sheetPr>
  <dimension ref="A2:J73"/>
  <sheetViews>
    <sheetView showGridLines="0" view="pageBreakPreview" zoomScale="70" zoomScaleNormal="85" zoomScaleSheetLayoutView="70" workbookViewId="0">
      <selection activeCell="F39" sqref="F39"/>
    </sheetView>
  </sheetViews>
  <sheetFormatPr defaultColWidth="9.875" defaultRowHeight="13.5"/>
  <cols>
    <col min="1" max="1" width="9.875" style="260"/>
    <col min="2" max="2" width="9.875" style="262"/>
    <col min="3" max="3" width="15.875" style="262" bestFit="1" customWidth="1"/>
    <col min="4" max="4" width="15" style="262" bestFit="1" customWidth="1"/>
    <col min="5" max="5" width="4.125" style="262" bestFit="1" customWidth="1"/>
    <col min="6" max="6" width="22.5" style="260" customWidth="1"/>
    <col min="7" max="7" width="69.75" style="262" customWidth="1"/>
    <col min="8" max="8" width="11.5" style="266" customWidth="1"/>
    <col min="9" max="9" width="7.375" style="262" customWidth="1"/>
    <col min="10" max="16384" width="9.875" style="262"/>
  </cols>
  <sheetData>
    <row r="2" spans="1:10">
      <c r="B2" s="487" t="s">
        <v>833</v>
      </c>
      <c r="C2" s="487"/>
      <c r="D2" s="261" t="s">
        <v>0</v>
      </c>
      <c r="E2" s="261" t="s">
        <v>803</v>
      </c>
      <c r="F2" s="261" t="s">
        <v>834</v>
      </c>
      <c r="G2" s="261" t="s">
        <v>929</v>
      </c>
      <c r="H2" s="485" t="s">
        <v>880</v>
      </c>
      <c r="I2" s="486"/>
    </row>
    <row r="3" spans="1:10">
      <c r="B3" s="489" t="s">
        <v>837</v>
      </c>
      <c r="C3" s="263" t="s">
        <v>838</v>
      </c>
      <c r="D3" s="341"/>
      <c r="E3" s="264" t="s">
        <v>994</v>
      </c>
      <c r="F3" s="264" t="s">
        <v>982</v>
      </c>
      <c r="G3" s="265" t="s">
        <v>839</v>
      </c>
      <c r="H3" s="267">
        <v>550000</v>
      </c>
      <c r="I3" s="262" t="s">
        <v>840</v>
      </c>
    </row>
    <row r="4" spans="1:10">
      <c r="B4" s="490"/>
      <c r="C4" s="263" t="s">
        <v>841</v>
      </c>
      <c r="D4" s="341"/>
      <c r="E4" s="264" t="s">
        <v>994</v>
      </c>
      <c r="F4" s="264" t="s">
        <v>982</v>
      </c>
      <c r="G4" s="265" t="s">
        <v>842</v>
      </c>
      <c r="H4" s="267">
        <v>550000</v>
      </c>
      <c r="I4" s="262" t="s">
        <v>840</v>
      </c>
    </row>
    <row r="5" spans="1:10" ht="15.6" customHeight="1">
      <c r="A5" s="484" t="s">
        <v>844</v>
      </c>
      <c r="B5" s="482"/>
      <c r="C5" s="263" t="s">
        <v>806</v>
      </c>
      <c r="D5" s="341"/>
      <c r="E5" s="264" t="s">
        <v>994</v>
      </c>
      <c r="F5" s="264" t="s">
        <v>985</v>
      </c>
      <c r="G5" s="265" t="s">
        <v>843</v>
      </c>
      <c r="H5" s="267">
        <v>70000</v>
      </c>
      <c r="I5" s="262" t="s">
        <v>840</v>
      </c>
      <c r="J5" s="267"/>
    </row>
    <row r="6" spans="1:10">
      <c r="A6" s="484"/>
      <c r="B6" s="482"/>
      <c r="C6" s="263" t="s">
        <v>807</v>
      </c>
      <c r="D6" s="341"/>
      <c r="E6" s="264" t="s">
        <v>994</v>
      </c>
      <c r="F6" s="264" t="s">
        <v>986</v>
      </c>
      <c r="G6" s="265" t="s">
        <v>881</v>
      </c>
      <c r="H6" s="267">
        <v>65000</v>
      </c>
      <c r="I6" s="262" t="s">
        <v>840</v>
      </c>
    </row>
    <row r="7" spans="1:10">
      <c r="A7" s="484"/>
      <c r="B7" s="482"/>
      <c r="C7" s="263" t="s">
        <v>805</v>
      </c>
      <c r="D7" s="341"/>
      <c r="E7" s="264" t="s">
        <v>994</v>
      </c>
      <c r="F7" s="264" t="s">
        <v>987</v>
      </c>
      <c r="G7" s="265" t="s">
        <v>882</v>
      </c>
      <c r="H7" s="267">
        <v>40000</v>
      </c>
      <c r="I7" s="262" t="s">
        <v>840</v>
      </c>
    </row>
    <row r="8" spans="1:10">
      <c r="A8" s="484"/>
      <c r="B8" s="488" t="s">
        <v>942</v>
      </c>
      <c r="C8" s="263" t="s">
        <v>809</v>
      </c>
      <c r="D8" s="341"/>
      <c r="E8" s="264" t="s">
        <v>845</v>
      </c>
      <c r="F8" s="341"/>
      <c r="G8" s="265" t="s">
        <v>846</v>
      </c>
      <c r="H8" s="343">
        <v>0</v>
      </c>
      <c r="I8" s="262" t="s">
        <v>847</v>
      </c>
    </row>
    <row r="9" spans="1:10">
      <c r="A9" s="484"/>
      <c r="B9" s="488"/>
      <c r="C9" s="263" t="s">
        <v>808</v>
      </c>
      <c r="D9" s="341"/>
      <c r="E9" s="264" t="s">
        <v>845</v>
      </c>
      <c r="F9" s="341"/>
      <c r="G9" s="265" t="s">
        <v>848</v>
      </c>
      <c r="H9" s="343">
        <v>0</v>
      </c>
      <c r="I9" s="262" t="s">
        <v>847</v>
      </c>
    </row>
    <row r="10" spans="1:10">
      <c r="A10" s="484"/>
      <c r="B10" s="488"/>
      <c r="C10" s="489" t="s">
        <v>940</v>
      </c>
      <c r="D10" s="341"/>
      <c r="E10" s="264" t="s">
        <v>845</v>
      </c>
      <c r="F10" s="268" t="s">
        <v>89</v>
      </c>
      <c r="G10" s="265" t="s">
        <v>948</v>
      </c>
      <c r="H10" s="267">
        <v>5150</v>
      </c>
      <c r="I10" s="262" t="s">
        <v>847</v>
      </c>
    </row>
    <row r="11" spans="1:10">
      <c r="A11" s="484"/>
      <c r="B11" s="488"/>
      <c r="C11" s="490"/>
      <c r="D11" s="341"/>
      <c r="E11" s="264" t="s">
        <v>845</v>
      </c>
      <c r="F11" s="268" t="s">
        <v>849</v>
      </c>
      <c r="G11" s="265" t="s">
        <v>948</v>
      </c>
      <c r="H11" s="267">
        <v>8400</v>
      </c>
      <c r="I11" s="262" t="s">
        <v>847</v>
      </c>
    </row>
    <row r="12" spans="1:10">
      <c r="A12" s="484"/>
      <c r="B12" s="488"/>
      <c r="C12" s="490"/>
      <c r="D12" s="341"/>
      <c r="E12" s="264" t="s">
        <v>845</v>
      </c>
      <c r="F12" s="268" t="s">
        <v>2</v>
      </c>
      <c r="G12" s="265" t="s">
        <v>948</v>
      </c>
      <c r="H12" s="267">
        <v>12650</v>
      </c>
      <c r="I12" s="262" t="s">
        <v>847</v>
      </c>
    </row>
    <row r="13" spans="1:10">
      <c r="A13" s="484"/>
      <c r="B13" s="488"/>
      <c r="C13" s="490"/>
      <c r="D13" s="341"/>
      <c r="E13" s="264" t="s">
        <v>845</v>
      </c>
      <c r="F13" s="268" t="s">
        <v>3</v>
      </c>
      <c r="G13" s="265" t="s">
        <v>948</v>
      </c>
      <c r="H13" s="267">
        <v>19800</v>
      </c>
      <c r="I13" s="262" t="s">
        <v>847</v>
      </c>
    </row>
    <row r="14" spans="1:10">
      <c r="A14" s="484"/>
      <c r="B14" s="488"/>
      <c r="C14" s="490"/>
      <c r="D14" s="341"/>
      <c r="E14" s="264" t="s">
        <v>845</v>
      </c>
      <c r="F14" s="268" t="s">
        <v>4</v>
      </c>
      <c r="G14" s="265" t="s">
        <v>948</v>
      </c>
      <c r="H14" s="267">
        <v>27100</v>
      </c>
      <c r="I14" s="262" t="s">
        <v>847</v>
      </c>
    </row>
    <row r="15" spans="1:10">
      <c r="A15" s="484"/>
      <c r="B15" s="488"/>
      <c r="C15" s="490"/>
      <c r="D15" s="341"/>
      <c r="E15" s="264" t="s">
        <v>845</v>
      </c>
      <c r="F15" s="268" t="s">
        <v>5</v>
      </c>
      <c r="G15" s="265" t="s">
        <v>948</v>
      </c>
      <c r="H15" s="267">
        <v>36500</v>
      </c>
      <c r="I15" s="262" t="s">
        <v>847</v>
      </c>
    </row>
    <row r="16" spans="1:10">
      <c r="A16" s="484"/>
      <c r="B16" s="488"/>
      <c r="C16" s="490"/>
      <c r="D16" s="341"/>
      <c r="E16" s="264" t="s">
        <v>845</v>
      </c>
      <c r="F16" s="268" t="s">
        <v>850</v>
      </c>
      <c r="G16" s="265" t="s">
        <v>999</v>
      </c>
      <c r="H16" s="267">
        <v>51000</v>
      </c>
      <c r="I16" s="262" t="s">
        <v>847</v>
      </c>
    </row>
    <row r="17" spans="1:9">
      <c r="A17" s="484"/>
      <c r="B17" s="488"/>
      <c r="C17" s="490"/>
      <c r="D17" s="341"/>
      <c r="E17" s="264" t="s">
        <v>845</v>
      </c>
      <c r="F17" s="268" t="s">
        <v>851</v>
      </c>
      <c r="G17" s="265" t="s">
        <v>999</v>
      </c>
      <c r="H17" s="267">
        <v>70800</v>
      </c>
      <c r="I17" s="262" t="s">
        <v>847</v>
      </c>
    </row>
    <row r="18" spans="1:9">
      <c r="A18" s="484"/>
      <c r="B18" s="488"/>
      <c r="C18" s="490"/>
      <c r="D18" s="341"/>
      <c r="E18" s="264" t="s">
        <v>845</v>
      </c>
      <c r="F18" s="268" t="s">
        <v>852</v>
      </c>
      <c r="G18" s="265" t="s">
        <v>999</v>
      </c>
      <c r="H18" s="267">
        <v>88200</v>
      </c>
      <c r="I18" s="262" t="s">
        <v>847</v>
      </c>
    </row>
    <row r="19" spans="1:9">
      <c r="A19" s="484"/>
      <c r="B19" s="488"/>
      <c r="C19" s="491"/>
      <c r="D19" s="341"/>
      <c r="E19" s="264" t="s">
        <v>845</v>
      </c>
      <c r="F19" s="268" t="s">
        <v>853</v>
      </c>
      <c r="G19" s="265" t="s">
        <v>999</v>
      </c>
      <c r="H19" s="267">
        <v>109700</v>
      </c>
      <c r="I19" s="262" t="s">
        <v>847</v>
      </c>
    </row>
    <row r="20" spans="1:9">
      <c r="A20" s="484"/>
      <c r="B20" s="488"/>
      <c r="C20" s="492" t="s">
        <v>950</v>
      </c>
      <c r="D20" s="341"/>
      <c r="E20" s="264" t="s">
        <v>845</v>
      </c>
      <c r="F20" s="268" t="s">
        <v>854</v>
      </c>
      <c r="G20" s="265" t="s">
        <v>948</v>
      </c>
      <c r="H20" s="267">
        <v>3250</v>
      </c>
      <c r="I20" s="262" t="s">
        <v>847</v>
      </c>
    </row>
    <row r="21" spans="1:9">
      <c r="A21" s="484"/>
      <c r="B21" s="488"/>
      <c r="C21" s="490"/>
      <c r="D21" s="341"/>
      <c r="E21" s="264" t="s">
        <v>845</v>
      </c>
      <c r="F21" s="268" t="s">
        <v>855</v>
      </c>
      <c r="G21" s="265" t="s">
        <v>948</v>
      </c>
      <c r="H21" s="267">
        <v>4300</v>
      </c>
      <c r="I21" s="262" t="s">
        <v>847</v>
      </c>
    </row>
    <row r="22" spans="1:9">
      <c r="A22" s="484"/>
      <c r="B22" s="488"/>
      <c r="C22" s="490"/>
      <c r="D22" s="341"/>
      <c r="E22" s="264" t="s">
        <v>845</v>
      </c>
      <c r="F22" s="268" t="s">
        <v>856</v>
      </c>
      <c r="G22" s="265" t="s">
        <v>948</v>
      </c>
      <c r="H22" s="267">
        <v>5700</v>
      </c>
      <c r="I22" s="262" t="s">
        <v>847</v>
      </c>
    </row>
    <row r="23" spans="1:9">
      <c r="A23" s="484"/>
      <c r="B23" s="488"/>
      <c r="C23" s="490"/>
      <c r="D23" s="341"/>
      <c r="E23" s="264" t="s">
        <v>845</v>
      </c>
      <c r="F23" s="268" t="s">
        <v>857</v>
      </c>
      <c r="G23" s="265" t="s">
        <v>948</v>
      </c>
      <c r="H23" s="267">
        <v>7350</v>
      </c>
      <c r="I23" s="262" t="s">
        <v>847</v>
      </c>
    </row>
    <row r="24" spans="1:9">
      <c r="A24" s="484"/>
      <c r="B24" s="488"/>
      <c r="C24" s="490"/>
      <c r="D24" s="341"/>
      <c r="E24" s="264" t="s">
        <v>845</v>
      </c>
      <c r="F24" s="268" t="s">
        <v>858</v>
      </c>
      <c r="G24" s="265" t="s">
        <v>948</v>
      </c>
      <c r="H24" s="267">
        <v>8400</v>
      </c>
      <c r="I24" s="262" t="s">
        <v>847</v>
      </c>
    </row>
    <row r="25" spans="1:9">
      <c r="A25" s="484"/>
      <c r="B25" s="488"/>
      <c r="C25" s="490"/>
      <c r="D25" s="341"/>
      <c r="E25" s="264" t="s">
        <v>845</v>
      </c>
      <c r="F25" s="268" t="s">
        <v>859</v>
      </c>
      <c r="G25" s="265" t="s">
        <v>948</v>
      </c>
      <c r="H25" s="267">
        <v>11900</v>
      </c>
      <c r="I25" s="262" t="s">
        <v>847</v>
      </c>
    </row>
    <row r="26" spans="1:9">
      <c r="A26" s="484"/>
      <c r="B26" s="488"/>
      <c r="C26" s="490"/>
      <c r="D26" s="341"/>
      <c r="E26" s="264" t="s">
        <v>845</v>
      </c>
      <c r="F26" s="269" t="s">
        <v>860</v>
      </c>
      <c r="G26" s="265" t="s">
        <v>948</v>
      </c>
      <c r="H26" s="267">
        <v>15100</v>
      </c>
      <c r="I26" s="262" t="s">
        <v>847</v>
      </c>
    </row>
    <row r="27" spans="1:9">
      <c r="A27" s="484"/>
      <c r="B27" s="488"/>
      <c r="C27" s="490"/>
      <c r="D27" s="341"/>
      <c r="E27" s="264" t="s">
        <v>845</v>
      </c>
      <c r="F27" s="269" t="s">
        <v>861</v>
      </c>
      <c r="G27" s="265" t="s">
        <v>948</v>
      </c>
      <c r="H27" s="267">
        <v>17400</v>
      </c>
      <c r="I27" s="262" t="s">
        <v>847</v>
      </c>
    </row>
    <row r="28" spans="1:9">
      <c r="A28" s="484"/>
      <c r="B28" s="488"/>
      <c r="C28" s="491"/>
      <c r="D28" s="341"/>
      <c r="E28" s="264" t="s">
        <v>845</v>
      </c>
      <c r="F28" s="269" t="s">
        <v>862</v>
      </c>
      <c r="G28" s="265" t="s">
        <v>948</v>
      </c>
      <c r="H28" s="267">
        <v>28200</v>
      </c>
      <c r="I28" s="262" t="s">
        <v>847</v>
      </c>
    </row>
    <row r="29" spans="1:9">
      <c r="A29" s="484"/>
      <c r="B29" s="488"/>
      <c r="C29" s="489" t="s">
        <v>863</v>
      </c>
      <c r="D29" s="341"/>
      <c r="E29" s="344"/>
      <c r="F29" s="341" t="s">
        <v>968</v>
      </c>
      <c r="G29" s="265"/>
      <c r="H29" s="343">
        <v>250000</v>
      </c>
    </row>
    <row r="30" spans="1:9">
      <c r="A30" s="484"/>
      <c r="B30" s="488"/>
      <c r="C30" s="490"/>
      <c r="D30" s="341"/>
      <c r="E30" s="344"/>
      <c r="F30" s="341"/>
      <c r="G30" s="265"/>
      <c r="H30" s="343"/>
    </row>
    <row r="31" spans="1:9">
      <c r="A31" s="484"/>
      <c r="B31" s="488"/>
      <c r="C31" s="490"/>
      <c r="D31" s="341"/>
      <c r="E31" s="344"/>
      <c r="F31" s="341"/>
      <c r="G31" s="265"/>
      <c r="H31" s="343"/>
    </row>
    <row r="32" spans="1:9">
      <c r="A32" s="484"/>
      <c r="B32" s="488"/>
      <c r="C32" s="490"/>
      <c r="D32" s="341"/>
      <c r="E32" s="344"/>
      <c r="F32" s="341"/>
      <c r="G32" s="265"/>
      <c r="H32" s="343"/>
    </row>
    <row r="33" spans="1:8">
      <c r="A33" s="484"/>
      <c r="B33" s="488"/>
      <c r="C33" s="490"/>
      <c r="D33" s="341"/>
      <c r="E33" s="344"/>
      <c r="F33" s="341"/>
      <c r="G33" s="265"/>
      <c r="H33" s="343"/>
    </row>
    <row r="34" spans="1:8">
      <c r="A34" s="484"/>
      <c r="B34" s="488"/>
      <c r="C34" s="490"/>
      <c r="D34" s="341"/>
      <c r="E34" s="344"/>
      <c r="F34" s="341"/>
      <c r="G34" s="265"/>
      <c r="H34" s="343"/>
    </row>
    <row r="35" spans="1:8">
      <c r="A35" s="484"/>
      <c r="B35" s="488"/>
      <c r="C35" s="490"/>
      <c r="D35" s="341"/>
      <c r="E35" s="344"/>
      <c r="F35" s="341"/>
      <c r="G35" s="265"/>
      <c r="H35" s="343"/>
    </row>
    <row r="36" spans="1:8">
      <c r="A36" s="484"/>
      <c r="B36" s="488"/>
      <c r="C36" s="490"/>
      <c r="D36" s="341"/>
      <c r="E36" s="344"/>
      <c r="F36" s="341"/>
      <c r="G36" s="265"/>
      <c r="H36" s="343"/>
    </row>
    <row r="37" spans="1:8">
      <c r="A37" s="484"/>
      <c r="B37" s="488"/>
      <c r="C37" s="490"/>
      <c r="D37" s="341"/>
      <c r="E37" s="344"/>
      <c r="F37" s="341"/>
      <c r="G37" s="265"/>
      <c r="H37" s="343"/>
    </row>
    <row r="38" spans="1:8">
      <c r="A38" s="484"/>
      <c r="B38" s="488"/>
      <c r="C38" s="491"/>
      <c r="D38" s="341"/>
      <c r="E38" s="344"/>
      <c r="F38" s="341"/>
      <c r="G38" s="265"/>
      <c r="H38" s="343"/>
    </row>
    <row r="39" spans="1:8">
      <c r="A39" s="393" t="s">
        <v>864</v>
      </c>
      <c r="B39" s="493" t="s">
        <v>885</v>
      </c>
      <c r="C39" s="488"/>
      <c r="D39" s="342"/>
      <c r="E39" s="264"/>
      <c r="F39" s="264"/>
      <c r="G39" s="265" t="s">
        <v>884</v>
      </c>
      <c r="H39" s="262"/>
    </row>
    <row r="40" spans="1:8">
      <c r="A40" s="484" t="s">
        <v>844</v>
      </c>
      <c r="B40" s="481" t="s">
        <v>943</v>
      </c>
      <c r="C40" s="263" t="s">
        <v>835</v>
      </c>
      <c r="D40" s="341"/>
      <c r="E40" s="264" t="s">
        <v>836</v>
      </c>
      <c r="F40" s="264"/>
      <c r="G40" s="265" t="s">
        <v>941</v>
      </c>
    </row>
    <row r="41" spans="1:8">
      <c r="A41" s="484"/>
      <c r="B41" s="482"/>
      <c r="C41" s="263" t="s">
        <v>865</v>
      </c>
      <c r="D41" s="341" t="s">
        <v>964</v>
      </c>
      <c r="E41" s="264"/>
      <c r="F41" s="264"/>
      <c r="G41" s="265" t="s">
        <v>866</v>
      </c>
    </row>
    <row r="42" spans="1:8">
      <c r="A42" s="484"/>
      <c r="B42" s="482"/>
      <c r="C42" s="263" t="s">
        <v>867</v>
      </c>
      <c r="D42" s="341" t="s">
        <v>868</v>
      </c>
      <c r="E42" s="264"/>
      <c r="F42" s="264"/>
      <c r="G42" s="265" t="s">
        <v>869</v>
      </c>
    </row>
    <row r="43" spans="1:8">
      <c r="A43" s="484"/>
      <c r="B43" s="482"/>
      <c r="C43" s="263" t="s">
        <v>870</v>
      </c>
      <c r="D43" s="341">
        <v>0</v>
      </c>
      <c r="E43" s="264" t="s">
        <v>845</v>
      </c>
      <c r="F43" s="264"/>
      <c r="G43" s="265" t="s">
        <v>871</v>
      </c>
    </row>
    <row r="44" spans="1:8">
      <c r="A44" s="484"/>
      <c r="B44" s="482"/>
      <c r="C44" s="263" t="s">
        <v>872</v>
      </c>
      <c r="D44" s="341">
        <v>0</v>
      </c>
      <c r="E44" s="264" t="s">
        <v>845</v>
      </c>
      <c r="F44" s="264"/>
      <c r="G44" s="265" t="s">
        <v>873</v>
      </c>
    </row>
    <row r="45" spans="1:8">
      <c r="A45" s="484"/>
      <c r="B45" s="483"/>
      <c r="C45" s="263" t="s">
        <v>874</v>
      </c>
      <c r="D45" s="271">
        <f>IF(D41="No",0,IF(D42="공중공급",306000+(D40-5)*121000+53000*D43+7000*D44,588000+(D40-5)*141000+75000*D43))</f>
        <v>0</v>
      </c>
      <c r="E45" s="264"/>
      <c r="F45" s="264"/>
      <c r="G45" s="270" t="s">
        <v>875</v>
      </c>
    </row>
    <row r="46" spans="1:8">
      <c r="A46" s="484"/>
      <c r="B46" s="481" t="s">
        <v>989</v>
      </c>
      <c r="C46" s="263" t="s">
        <v>991</v>
      </c>
      <c r="D46" s="392"/>
      <c r="E46" s="264" t="s">
        <v>993</v>
      </c>
      <c r="F46" s="264"/>
      <c r="G46" s="270" t="s">
        <v>995</v>
      </c>
      <c r="H46" s="266">
        <v>44000</v>
      </c>
    </row>
    <row r="47" spans="1:8">
      <c r="A47" s="484"/>
      <c r="B47" s="482"/>
      <c r="C47" s="263" t="s">
        <v>992</v>
      </c>
      <c r="D47" s="392"/>
      <c r="E47" s="264" t="s">
        <v>994</v>
      </c>
      <c r="F47" s="264"/>
      <c r="G47" s="270" t="s">
        <v>996</v>
      </c>
      <c r="H47" s="266">
        <v>7400</v>
      </c>
    </row>
    <row r="48" spans="1:8">
      <c r="A48" s="484"/>
      <c r="B48" s="482"/>
      <c r="C48" s="263" t="s">
        <v>997</v>
      </c>
      <c r="D48" s="341" t="s">
        <v>964</v>
      </c>
      <c r="E48" s="264"/>
      <c r="F48" s="264"/>
      <c r="G48" s="270" t="s">
        <v>998</v>
      </c>
    </row>
    <row r="49" spans="1:9">
      <c r="A49" s="484"/>
      <c r="B49" s="483"/>
      <c r="C49" s="263" t="s">
        <v>990</v>
      </c>
      <c r="D49" s="271">
        <f>IF(D48="No",0,IF(D48="YES",D46*H46+D47*H47))</f>
        <v>0</v>
      </c>
      <c r="E49" s="264"/>
      <c r="F49" s="264"/>
      <c r="G49" s="270" t="s">
        <v>875</v>
      </c>
    </row>
    <row r="50" spans="1:9">
      <c r="A50" s="260" t="s">
        <v>876</v>
      </c>
      <c r="B50" s="272"/>
      <c r="C50" s="273"/>
      <c r="D50" s="274"/>
      <c r="E50" s="260"/>
    </row>
    <row r="51" spans="1:9">
      <c r="B51" s="272"/>
      <c r="C51" s="273"/>
      <c r="D51" s="274"/>
      <c r="E51" s="260"/>
    </row>
    <row r="52" spans="1:9">
      <c r="B52" s="272"/>
      <c r="C52" s="273"/>
      <c r="D52" s="274"/>
      <c r="E52" s="260"/>
      <c r="H52" s="275"/>
      <c r="I52" s="276"/>
    </row>
    <row r="53" spans="1:9">
      <c r="B53" s="272"/>
      <c r="C53" s="273"/>
      <c r="D53" s="274"/>
      <c r="E53" s="260"/>
    </row>
    <row r="54" spans="1:9">
      <c r="B54" s="272"/>
      <c r="C54" s="273"/>
      <c r="D54" s="274"/>
      <c r="E54" s="260"/>
    </row>
    <row r="55" spans="1:9">
      <c r="B55" s="272"/>
      <c r="C55" s="273"/>
      <c r="D55" s="274"/>
      <c r="E55" s="260"/>
    </row>
    <row r="56" spans="1:9">
      <c r="B56" s="272"/>
      <c r="C56" s="273"/>
      <c r="D56" s="274"/>
      <c r="E56" s="260"/>
    </row>
    <row r="57" spans="1:9">
      <c r="B57" s="272"/>
      <c r="C57" s="273"/>
      <c r="D57" s="274"/>
      <c r="E57" s="260"/>
    </row>
    <row r="58" spans="1:9">
      <c r="B58" s="272"/>
      <c r="C58" s="273"/>
      <c r="D58" s="274"/>
      <c r="E58" s="260"/>
    </row>
    <row r="59" spans="1:9">
      <c r="B59" s="272"/>
      <c r="C59" s="273"/>
      <c r="D59" s="274"/>
      <c r="E59" s="260"/>
    </row>
    <row r="68" spans="4:4" ht="16.149999999999999" customHeight="1"/>
    <row r="72" spans="4:4">
      <c r="D72" s="266"/>
    </row>
    <row r="73" spans="4:4">
      <c r="D73" s="266"/>
    </row>
  </sheetData>
  <sheetProtection algorithmName="SHA-512" hashValue="UK63B5mVxo1MkhdiR3fHzgV2YwOkmlEY+B19/AvMmgRl1DaJZs5NQi3N7ugWIdmPyAC8Al+cKp8sTLvBnWXaBQ==" saltValue="l+U6EtxTwRfOOlxElOSj4g==" spinCount="100000" sheet="1" objects="1" scenarios="1"/>
  <mergeCells count="12">
    <mergeCell ref="B46:B49"/>
    <mergeCell ref="A40:A49"/>
    <mergeCell ref="B40:B45"/>
    <mergeCell ref="A5:A38"/>
    <mergeCell ref="H2:I2"/>
    <mergeCell ref="B2:C2"/>
    <mergeCell ref="B8:B38"/>
    <mergeCell ref="B3:B7"/>
    <mergeCell ref="C10:C19"/>
    <mergeCell ref="C20:C28"/>
    <mergeCell ref="C29:C38"/>
    <mergeCell ref="B39:C39"/>
  </mergeCells>
  <phoneticPr fontId="5" type="noConversion"/>
  <dataValidations count="2">
    <dataValidation type="list" allowBlank="1" showInputMessage="1" showErrorMessage="1" sqref="D42" xr:uid="{DD220C36-8C93-4BF6-8336-83E2617CE70B}">
      <formula1>"공중공급,지중공급"</formula1>
    </dataValidation>
    <dataValidation type="list" allowBlank="1" showInputMessage="1" showErrorMessage="1" sqref="D41 D48" xr:uid="{68B14897-55CD-4ACC-9EEA-F0A9C8599F85}">
      <formula1>"Yes, No"</formula1>
    </dataValidation>
  </dataValidations>
  <printOptions horizontalCentered="1"/>
  <pageMargins left="0" right="0" top="0.55118110236220474" bottom="0.55118110236220474" header="0.31496062992125984" footer="0.31496062992125984"/>
  <pageSetup paperSize="9" scale="7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DB66-B317-4350-AAC5-C0DC84660EC7}">
  <sheetPr>
    <pageSetUpPr fitToPage="1"/>
  </sheetPr>
  <dimension ref="A1:N68"/>
  <sheetViews>
    <sheetView showGridLines="0" view="pageBreakPreview" topLeftCell="A14" zoomScale="70" zoomScaleNormal="80" zoomScaleSheetLayoutView="70" workbookViewId="0">
      <selection activeCell="I40" sqref="I40:J40"/>
    </sheetView>
  </sheetViews>
  <sheetFormatPr defaultColWidth="10" defaultRowHeight="13.5"/>
  <cols>
    <col min="1" max="2" width="7.625" style="284" customWidth="1"/>
    <col min="3" max="3" width="10.5" style="284" customWidth="1"/>
    <col min="4" max="4" width="7.625" style="284" customWidth="1"/>
    <col min="5" max="5" width="19.5" style="284" customWidth="1"/>
    <col min="6" max="6" width="22.25" style="284" customWidth="1"/>
    <col min="7" max="7" width="10.625" style="284" customWidth="1"/>
    <col min="8" max="8" width="3.625" style="284" customWidth="1"/>
    <col min="9" max="10" width="10.625" style="284" customWidth="1"/>
    <col min="11" max="12" width="14.25" style="284" customWidth="1"/>
    <col min="13" max="13" width="39.25" style="284" bestFit="1" customWidth="1"/>
    <col min="14" max="14" width="15.625" style="284" bestFit="1" customWidth="1"/>
    <col min="15" max="16384" width="10" style="284"/>
  </cols>
  <sheetData>
    <row r="1" spans="1:14" ht="17.25" customHeight="1">
      <c r="G1" s="507" t="s">
        <v>920</v>
      </c>
      <c r="H1" s="507"/>
      <c r="I1" s="507"/>
      <c r="J1" s="507"/>
      <c r="K1" s="507"/>
      <c r="L1" s="285"/>
    </row>
    <row r="2" spans="1:14" ht="17.25" customHeight="1">
      <c r="G2" s="508" t="s">
        <v>981</v>
      </c>
      <c r="H2" s="508"/>
      <c r="I2" s="508"/>
      <c r="J2" s="508"/>
      <c r="K2" s="508"/>
      <c r="L2" s="285"/>
    </row>
    <row r="3" spans="1:14" ht="17.25" customHeight="1">
      <c r="G3" s="509" t="s">
        <v>921</v>
      </c>
      <c r="H3" s="509"/>
      <c r="I3" s="509"/>
      <c r="J3" s="509"/>
      <c r="K3" s="509"/>
      <c r="L3" s="285"/>
    </row>
    <row r="4" spans="1:14" ht="17.25" customHeight="1">
      <c r="G4" s="509"/>
      <c r="H4" s="509"/>
      <c r="I4" s="509"/>
      <c r="J4" s="509"/>
      <c r="K4" s="509"/>
      <c r="L4" s="286"/>
    </row>
    <row r="5" spans="1:14" ht="5.25" customHeight="1">
      <c r="B5" s="287"/>
      <c r="C5" s="287"/>
      <c r="D5" s="287"/>
      <c r="E5" s="287"/>
      <c r="F5" s="287"/>
      <c r="G5" s="510"/>
      <c r="H5" s="510"/>
      <c r="I5" s="510"/>
      <c r="J5" s="510"/>
    </row>
    <row r="6" spans="1:14" ht="20.25">
      <c r="A6" s="288" t="str">
        <f>'2. 실사개요'!B3</f>
        <v>ㅇㅇㅇ아파트 플러그링크 충전인프라 구축사업</v>
      </c>
      <c r="B6" s="289"/>
      <c r="D6" s="290"/>
      <c r="E6" s="289"/>
      <c r="F6" s="289"/>
      <c r="G6" s="511"/>
      <c r="H6" s="511"/>
      <c r="I6" s="511"/>
      <c r="J6" s="512"/>
      <c r="K6" s="512"/>
      <c r="L6" s="291"/>
    </row>
    <row r="7" spans="1:14" ht="19.5" customHeight="1">
      <c r="A7" s="513" t="s">
        <v>923</v>
      </c>
      <c r="B7" s="513"/>
      <c r="C7" s="513"/>
      <c r="D7" s="513"/>
      <c r="E7" s="513"/>
      <c r="F7" s="513"/>
      <c r="G7" s="513"/>
      <c r="H7" s="513"/>
      <c r="I7" s="513"/>
      <c r="J7" s="513"/>
      <c r="K7" s="513"/>
      <c r="L7" s="291"/>
    </row>
    <row r="8" spans="1:14" ht="17.25" customHeight="1">
      <c r="A8" s="513"/>
      <c r="B8" s="513"/>
      <c r="C8" s="513"/>
      <c r="D8" s="513"/>
      <c r="E8" s="513"/>
      <c r="F8" s="513"/>
      <c r="G8" s="513"/>
      <c r="H8" s="513"/>
      <c r="I8" s="513"/>
      <c r="J8" s="513"/>
      <c r="K8" s="513"/>
      <c r="L8" s="292"/>
    </row>
    <row r="9" spans="1:14" ht="16.7" customHeight="1">
      <c r="A9" s="513"/>
      <c r="B9" s="513"/>
      <c r="C9" s="513"/>
      <c r="D9" s="513"/>
      <c r="E9" s="513"/>
      <c r="F9" s="513"/>
      <c r="G9" s="513"/>
      <c r="H9" s="513"/>
      <c r="I9" s="513"/>
      <c r="J9" s="513"/>
      <c r="K9" s="513"/>
      <c r="L9" s="292"/>
    </row>
    <row r="10" spans="1:14" ht="26.25" customHeight="1" thickBot="1">
      <c r="A10" s="293" t="s">
        <v>922</v>
      </c>
      <c r="B10" s="294"/>
      <c r="C10" s="294"/>
      <c r="D10" s="295"/>
      <c r="M10" s="296"/>
    </row>
    <row r="11" spans="1:14" s="296" customFormat="1" ht="27" customHeight="1" thickBot="1">
      <c r="A11" s="300" t="s">
        <v>877</v>
      </c>
      <c r="B11" s="514" t="s">
        <v>878</v>
      </c>
      <c r="C11" s="514"/>
      <c r="D11" s="514"/>
      <c r="E11" s="514" t="s">
        <v>924</v>
      </c>
      <c r="F11" s="514"/>
      <c r="G11" s="300" t="s">
        <v>926</v>
      </c>
      <c r="H11" s="300"/>
      <c r="I11" s="514" t="s">
        <v>925</v>
      </c>
      <c r="J11" s="514"/>
      <c r="K11" s="300" t="s">
        <v>927</v>
      </c>
      <c r="L11" s="297"/>
      <c r="M11" s="524" t="s">
        <v>962</v>
      </c>
      <c r="N11" s="525"/>
    </row>
    <row r="12" spans="1:14" s="296" customFormat="1" ht="17.25" customHeight="1" thickTop="1">
      <c r="A12" s="310" t="s">
        <v>928</v>
      </c>
      <c r="B12" s="311"/>
      <c r="C12" s="311"/>
      <c r="D12" s="311"/>
      <c r="E12" s="311"/>
      <c r="F12" s="312"/>
      <c r="G12" s="313"/>
      <c r="H12" s="313"/>
      <c r="I12" s="515"/>
      <c r="J12" s="515"/>
      <c r="K12" s="314"/>
      <c r="L12" s="298"/>
      <c r="M12" s="338" t="s">
        <v>954</v>
      </c>
      <c r="N12" s="339">
        <f>SUM(K14:K16)+SUM(K20:K50)+K51-K55+K52</f>
        <v>0</v>
      </c>
    </row>
    <row r="13" spans="1:14" s="296" customFormat="1" ht="17.25" customHeight="1">
      <c r="A13" s="516" t="s">
        <v>983</v>
      </c>
      <c r="B13" s="516"/>
      <c r="C13" s="516"/>
      <c r="D13" s="516"/>
      <c r="E13" s="516" t="str">
        <f>'5. 공사내역서(입력)'!F3</f>
        <v>7kW급 완속충전기</v>
      </c>
      <c r="F13" s="516"/>
      <c r="G13" s="301">
        <f>SUM('5. 공사내역서(입력)'!D3:D4)</f>
        <v>0</v>
      </c>
      <c r="H13" s="302" t="str">
        <f>'5. 공사내역서(입력)'!E3</f>
        <v>ea</v>
      </c>
      <c r="I13" s="504">
        <f>'5. 공사내역서(입력)'!H3</f>
        <v>550000</v>
      </c>
      <c r="J13" s="504"/>
      <c r="K13" s="303">
        <f t="shared" ref="K13:K16" si="0">G13*I13</f>
        <v>0</v>
      </c>
      <c r="L13" s="298"/>
      <c r="M13" s="334" t="s">
        <v>955</v>
      </c>
      <c r="N13" s="335" t="e">
        <f>N12/G13</f>
        <v>#DIV/0!</v>
      </c>
    </row>
    <row r="14" spans="1:14" s="296" customFormat="1" ht="17.25" customHeight="1">
      <c r="A14" s="498" t="s">
        <v>935</v>
      </c>
      <c r="B14" s="498"/>
      <c r="C14" s="498"/>
      <c r="D14" s="498"/>
      <c r="E14" s="498" t="str">
        <f>'5. 공사내역서(입력)'!F5</f>
        <v xml:space="preserve">W400 x D300 x H500 </v>
      </c>
      <c r="F14" s="498"/>
      <c r="G14" s="304">
        <f>'5. 공사내역서(입력)'!D5</f>
        <v>0</v>
      </c>
      <c r="H14" s="305" t="s">
        <v>205</v>
      </c>
      <c r="I14" s="499">
        <f>'5. 공사내역서(입력)'!H5</f>
        <v>70000</v>
      </c>
      <c r="J14" s="499"/>
      <c r="K14" s="306">
        <f t="shared" si="0"/>
        <v>0</v>
      </c>
      <c r="L14" s="298"/>
      <c r="M14" s="334" t="s">
        <v>952</v>
      </c>
      <c r="N14" s="335">
        <f>SUM(K14:K50)-K55+K52</f>
        <v>0</v>
      </c>
    </row>
    <row r="15" spans="1:14" s="296" customFormat="1" ht="17.25" customHeight="1">
      <c r="A15" s="498" t="s">
        <v>934</v>
      </c>
      <c r="B15" s="498"/>
      <c r="C15" s="498"/>
      <c r="D15" s="498"/>
      <c r="E15" s="498" t="str">
        <f>'5. 공사내역서(입력)'!F6</f>
        <v>W125xD75XH1550</v>
      </c>
      <c r="F15" s="498"/>
      <c r="G15" s="304">
        <f>'5. 공사내역서(입력)'!D6</f>
        <v>0</v>
      </c>
      <c r="H15" s="305" t="s">
        <v>205</v>
      </c>
      <c r="I15" s="499">
        <f>'5. 공사내역서(입력)'!H6</f>
        <v>65000</v>
      </c>
      <c r="J15" s="499"/>
      <c r="K15" s="306">
        <f t="shared" si="0"/>
        <v>0</v>
      </c>
      <c r="L15" s="298"/>
      <c r="M15" s="334" t="s">
        <v>953</v>
      </c>
      <c r="N15" s="335" t="e">
        <f>N14/G13</f>
        <v>#DIV/0!</v>
      </c>
    </row>
    <row r="16" spans="1:14" s="296" customFormat="1" ht="17.25" customHeight="1">
      <c r="A16" s="505" t="s">
        <v>936</v>
      </c>
      <c r="B16" s="505"/>
      <c r="C16" s="505"/>
      <c r="D16" s="505"/>
      <c r="E16" s="505" t="str">
        <f>'5. 공사내역서(입력)'!F7</f>
        <v>Ⅰ형 H700</v>
      </c>
      <c r="F16" s="505"/>
      <c r="G16" s="307">
        <f>'5. 공사내역서(입력)'!D7</f>
        <v>0</v>
      </c>
      <c r="H16" s="309" t="s">
        <v>205</v>
      </c>
      <c r="I16" s="506">
        <f>'5. 공사내역서(입력)'!H7</f>
        <v>40000</v>
      </c>
      <c r="J16" s="506"/>
      <c r="K16" s="308">
        <f t="shared" si="0"/>
        <v>0</v>
      </c>
      <c r="L16" s="298"/>
      <c r="M16" s="334" t="s">
        <v>956</v>
      </c>
      <c r="N16" s="335">
        <f>SUM(K13:K50)+K51-K55+K52</f>
        <v>0</v>
      </c>
    </row>
    <row r="17" spans="1:14" s="296" customFormat="1" ht="17.25" customHeight="1" thickBot="1">
      <c r="A17" s="317" t="s">
        <v>930</v>
      </c>
      <c r="B17" s="318"/>
      <c r="C17" s="318"/>
      <c r="D17" s="318"/>
      <c r="E17" s="318"/>
      <c r="F17" s="318"/>
      <c r="G17" s="319"/>
      <c r="H17" s="320"/>
      <c r="I17" s="321"/>
      <c r="J17" s="321"/>
      <c r="K17" s="321"/>
      <c r="L17" s="298"/>
      <c r="M17" s="336" t="s">
        <v>957</v>
      </c>
      <c r="N17" s="337" t="e">
        <f>N16/G13</f>
        <v>#DIV/0!</v>
      </c>
    </row>
    <row r="18" spans="1:14" s="296" customFormat="1" ht="17.25" customHeight="1">
      <c r="A18" s="516" t="s">
        <v>931</v>
      </c>
      <c r="B18" s="516"/>
      <c r="C18" s="516"/>
      <c r="D18" s="516"/>
      <c r="E18" s="523" t="s">
        <v>933</v>
      </c>
      <c r="F18" s="523"/>
      <c r="G18" s="301">
        <f>'5. 공사내역서(입력)'!D3</f>
        <v>0</v>
      </c>
      <c r="H18" s="323" t="s">
        <v>879</v>
      </c>
      <c r="I18" s="504">
        <v>900000</v>
      </c>
      <c r="J18" s="504"/>
      <c r="K18" s="303">
        <f>G18*I18</f>
        <v>0</v>
      </c>
      <c r="L18" s="298"/>
    </row>
    <row r="19" spans="1:14" s="296" customFormat="1" ht="17.25" customHeight="1">
      <c r="A19" s="498" t="s">
        <v>932</v>
      </c>
      <c r="B19" s="498"/>
      <c r="C19" s="498"/>
      <c r="D19" s="498"/>
      <c r="E19" s="500" t="s">
        <v>937</v>
      </c>
      <c r="F19" s="500"/>
      <c r="G19" s="304">
        <f>'5. 공사내역서(입력)'!D4</f>
        <v>0</v>
      </c>
      <c r="H19" s="324" t="s">
        <v>879</v>
      </c>
      <c r="I19" s="499">
        <v>250000</v>
      </c>
      <c r="J19" s="499"/>
      <c r="K19" s="303">
        <f>G19*I19</f>
        <v>0</v>
      </c>
      <c r="L19" s="298"/>
    </row>
    <row r="20" spans="1:14" s="296" customFormat="1" ht="17.25" customHeight="1">
      <c r="A20" s="498" t="str">
        <f>'5. 공사내역서(입력)'!C8</f>
        <v>도로커팅</v>
      </c>
      <c r="B20" s="498"/>
      <c r="C20" s="498"/>
      <c r="D20" s="498"/>
      <c r="E20" s="502">
        <f>'5. 공사내역서(입력)'!F8</f>
        <v>0</v>
      </c>
      <c r="F20" s="502"/>
      <c r="G20" s="304">
        <f>'5. 공사내역서(입력)'!D8</f>
        <v>0</v>
      </c>
      <c r="H20" s="326" t="s">
        <v>949</v>
      </c>
      <c r="I20" s="501">
        <f>'5. 공사내역서(입력)'!H8</f>
        <v>0</v>
      </c>
      <c r="J20" s="501"/>
      <c r="K20" s="325">
        <f t="shared" ref="K20:K40" si="1">G20*I20</f>
        <v>0</v>
      </c>
      <c r="L20" s="298"/>
    </row>
    <row r="21" spans="1:14" s="296" customFormat="1" ht="16.7" customHeight="1">
      <c r="A21" s="498" t="str">
        <f>'5. 공사내역서(입력)'!C9</f>
        <v>땅파기</v>
      </c>
      <c r="B21" s="498"/>
      <c r="C21" s="498"/>
      <c r="D21" s="498"/>
      <c r="E21" s="502">
        <f>'5. 공사내역서(입력)'!F9</f>
        <v>0</v>
      </c>
      <c r="F21" s="502"/>
      <c r="G21" s="304">
        <f>'5. 공사내역서(입력)'!D9</f>
        <v>0</v>
      </c>
      <c r="H21" s="326" t="s">
        <v>949</v>
      </c>
      <c r="I21" s="501">
        <f>'5. 공사내역서(입력)'!H9</f>
        <v>0</v>
      </c>
      <c r="J21" s="501"/>
      <c r="K21" s="325">
        <f t="shared" si="1"/>
        <v>0</v>
      </c>
      <c r="L21" s="298"/>
    </row>
    <row r="22" spans="1:14" s="296" customFormat="1" ht="17.25" customHeight="1">
      <c r="A22" s="517" t="str">
        <f>'5. 공사내역서(입력)'!C10</f>
        <v>추가 배선공사</v>
      </c>
      <c r="B22" s="517"/>
      <c r="C22" s="517"/>
      <c r="D22" s="517"/>
      <c r="E22" s="500" t="str">
        <f>IF(G22&gt;0,'5. 공사내역서(입력)'!F10," ")</f>
        <v xml:space="preserve"> </v>
      </c>
      <c r="F22" s="500"/>
      <c r="G22" s="304">
        <f>'5. 공사내역서(입력)'!D10</f>
        <v>0</v>
      </c>
      <c r="H22" s="326" t="str">
        <f>IF(G22&gt;0,"m","")</f>
        <v/>
      </c>
      <c r="I22" s="501">
        <f>'5. 공사내역서(입력)'!H10</f>
        <v>5150</v>
      </c>
      <c r="J22" s="501"/>
      <c r="K22" s="325">
        <f t="shared" si="1"/>
        <v>0</v>
      </c>
      <c r="L22" s="298"/>
    </row>
    <row r="23" spans="1:14" s="296" customFormat="1" ht="17.25" customHeight="1">
      <c r="A23" s="517"/>
      <c r="B23" s="517"/>
      <c r="C23" s="517"/>
      <c r="D23" s="517"/>
      <c r="E23" s="500" t="str">
        <f>IF(G23&gt;0,'5. 공사내역서(입력)'!F11," ")</f>
        <v xml:space="preserve"> </v>
      </c>
      <c r="F23" s="500"/>
      <c r="G23" s="304">
        <f>'5. 공사내역서(입력)'!D11</f>
        <v>0</v>
      </c>
      <c r="H23" s="326" t="str">
        <f t="shared" ref="H23:H40" si="2">IF(G23&gt;0,"m","")</f>
        <v/>
      </c>
      <c r="I23" s="501">
        <f>'5. 공사내역서(입력)'!H11</f>
        <v>8400</v>
      </c>
      <c r="J23" s="501"/>
      <c r="K23" s="325">
        <f t="shared" si="1"/>
        <v>0</v>
      </c>
      <c r="L23" s="298"/>
    </row>
    <row r="24" spans="1:14" s="296" customFormat="1" ht="17.25" customHeight="1">
      <c r="A24" s="517"/>
      <c r="B24" s="517"/>
      <c r="C24" s="517"/>
      <c r="D24" s="517"/>
      <c r="E24" s="500" t="str">
        <f>IF(G24&gt;0,'5. 공사내역서(입력)'!F12," ")</f>
        <v xml:space="preserve"> </v>
      </c>
      <c r="F24" s="500"/>
      <c r="G24" s="304">
        <f>'5. 공사내역서(입력)'!D12</f>
        <v>0</v>
      </c>
      <c r="H24" s="326" t="str">
        <f t="shared" si="2"/>
        <v/>
      </c>
      <c r="I24" s="501">
        <f>'5. 공사내역서(입력)'!H12</f>
        <v>12650</v>
      </c>
      <c r="J24" s="501"/>
      <c r="K24" s="325">
        <f t="shared" si="1"/>
        <v>0</v>
      </c>
      <c r="L24" s="298"/>
    </row>
    <row r="25" spans="1:14" s="296" customFormat="1" ht="17.25" customHeight="1">
      <c r="A25" s="517"/>
      <c r="B25" s="517"/>
      <c r="C25" s="517"/>
      <c r="D25" s="517"/>
      <c r="E25" s="500" t="str">
        <f>IF(G25&gt;0,'5. 공사내역서(입력)'!F13," ")</f>
        <v xml:space="preserve"> </v>
      </c>
      <c r="F25" s="500"/>
      <c r="G25" s="304">
        <f>'5. 공사내역서(입력)'!D13</f>
        <v>0</v>
      </c>
      <c r="H25" s="326" t="str">
        <f t="shared" si="2"/>
        <v/>
      </c>
      <c r="I25" s="501">
        <f>'5. 공사내역서(입력)'!H13</f>
        <v>19800</v>
      </c>
      <c r="J25" s="501"/>
      <c r="K25" s="325">
        <f t="shared" si="1"/>
        <v>0</v>
      </c>
      <c r="L25" s="298"/>
    </row>
    <row r="26" spans="1:14" s="296" customFormat="1" ht="17.25" customHeight="1">
      <c r="A26" s="517"/>
      <c r="B26" s="517"/>
      <c r="C26" s="517"/>
      <c r="D26" s="517"/>
      <c r="E26" s="500" t="str">
        <f>IF(G26&gt;0,'5. 공사내역서(입력)'!F14," ")</f>
        <v xml:space="preserve"> </v>
      </c>
      <c r="F26" s="500"/>
      <c r="G26" s="304">
        <f>'5. 공사내역서(입력)'!D14</f>
        <v>0</v>
      </c>
      <c r="H26" s="326" t="str">
        <f t="shared" si="2"/>
        <v/>
      </c>
      <c r="I26" s="501">
        <f>'5. 공사내역서(입력)'!H14</f>
        <v>27100</v>
      </c>
      <c r="J26" s="501"/>
      <c r="K26" s="325">
        <f t="shared" si="1"/>
        <v>0</v>
      </c>
      <c r="L26" s="298"/>
    </row>
    <row r="27" spans="1:14" s="296" customFormat="1" ht="17.25" customHeight="1">
      <c r="A27" s="517"/>
      <c r="B27" s="517"/>
      <c r="C27" s="517"/>
      <c r="D27" s="517"/>
      <c r="E27" s="500" t="str">
        <f>IF(G27&gt;0,'5. 공사내역서(입력)'!F15," ")</f>
        <v xml:space="preserve"> </v>
      </c>
      <c r="F27" s="500"/>
      <c r="G27" s="304">
        <f>'5. 공사내역서(입력)'!D15</f>
        <v>0</v>
      </c>
      <c r="H27" s="326" t="str">
        <f t="shared" si="2"/>
        <v/>
      </c>
      <c r="I27" s="501">
        <f>'5. 공사내역서(입력)'!H15</f>
        <v>36500</v>
      </c>
      <c r="J27" s="501"/>
      <c r="K27" s="325">
        <f t="shared" si="1"/>
        <v>0</v>
      </c>
      <c r="L27" s="298"/>
    </row>
    <row r="28" spans="1:14" s="296" customFormat="1" ht="17.25" customHeight="1">
      <c r="A28" s="517"/>
      <c r="B28" s="517"/>
      <c r="C28" s="517"/>
      <c r="D28" s="517"/>
      <c r="E28" s="500" t="str">
        <f>IF(G28&gt;0,'5. 공사내역서(입력)'!F16," ")</f>
        <v xml:space="preserve"> </v>
      </c>
      <c r="F28" s="500"/>
      <c r="G28" s="304">
        <f>'5. 공사내역서(입력)'!D16</f>
        <v>0</v>
      </c>
      <c r="H28" s="326" t="str">
        <f t="shared" si="2"/>
        <v/>
      </c>
      <c r="I28" s="501">
        <f>'5. 공사내역서(입력)'!H16</f>
        <v>51000</v>
      </c>
      <c r="J28" s="501"/>
      <c r="K28" s="325">
        <f t="shared" si="1"/>
        <v>0</v>
      </c>
      <c r="L28" s="298"/>
    </row>
    <row r="29" spans="1:14" s="296" customFormat="1" ht="17.25" customHeight="1">
      <c r="A29" s="517"/>
      <c r="B29" s="517"/>
      <c r="C29" s="517"/>
      <c r="D29" s="517"/>
      <c r="E29" s="500" t="str">
        <f>IF(G29&gt;0,'5. 공사내역서(입력)'!F17," ")</f>
        <v xml:space="preserve"> </v>
      </c>
      <c r="F29" s="500"/>
      <c r="G29" s="304">
        <f>'5. 공사내역서(입력)'!D17</f>
        <v>0</v>
      </c>
      <c r="H29" s="326" t="str">
        <f t="shared" si="2"/>
        <v/>
      </c>
      <c r="I29" s="501">
        <f>'5. 공사내역서(입력)'!H17</f>
        <v>70800</v>
      </c>
      <c r="J29" s="501"/>
      <c r="K29" s="325">
        <f t="shared" si="1"/>
        <v>0</v>
      </c>
      <c r="L29" s="298"/>
    </row>
    <row r="30" spans="1:14" s="296" customFormat="1" ht="17.25" customHeight="1">
      <c r="A30" s="517"/>
      <c r="B30" s="517"/>
      <c r="C30" s="517"/>
      <c r="D30" s="517"/>
      <c r="E30" s="500" t="str">
        <f>IF(G30&gt;0,'5. 공사내역서(입력)'!F18," ")</f>
        <v xml:space="preserve"> </v>
      </c>
      <c r="F30" s="500"/>
      <c r="G30" s="304">
        <f>'5. 공사내역서(입력)'!D18</f>
        <v>0</v>
      </c>
      <c r="H30" s="326" t="str">
        <f t="shared" si="2"/>
        <v/>
      </c>
      <c r="I30" s="501">
        <f>'5. 공사내역서(입력)'!H18</f>
        <v>88200</v>
      </c>
      <c r="J30" s="501"/>
      <c r="K30" s="325">
        <f t="shared" si="1"/>
        <v>0</v>
      </c>
      <c r="L30" s="298"/>
    </row>
    <row r="31" spans="1:14" s="296" customFormat="1" ht="17.25" customHeight="1">
      <c r="A31" s="517"/>
      <c r="B31" s="517"/>
      <c r="C31" s="517"/>
      <c r="D31" s="517"/>
      <c r="E31" s="500" t="str">
        <f>IF(G31&gt;0,'5. 공사내역서(입력)'!F19," ")</f>
        <v xml:space="preserve"> </v>
      </c>
      <c r="F31" s="500"/>
      <c r="G31" s="304">
        <f>'5. 공사내역서(입력)'!D19</f>
        <v>0</v>
      </c>
      <c r="H31" s="326" t="str">
        <f t="shared" si="2"/>
        <v/>
      </c>
      <c r="I31" s="501">
        <f>'5. 공사내역서(입력)'!H19</f>
        <v>109700</v>
      </c>
      <c r="J31" s="501"/>
      <c r="K31" s="325">
        <f t="shared" si="1"/>
        <v>0</v>
      </c>
      <c r="L31" s="298"/>
    </row>
    <row r="32" spans="1:14" s="296" customFormat="1" ht="17.25" customHeight="1">
      <c r="A32" s="517" t="str">
        <f>'5. 공사내역서(입력)'!C20</f>
        <v>추가 강제전선관
배관 공사</v>
      </c>
      <c r="B32" s="517"/>
      <c r="C32" s="517"/>
      <c r="D32" s="517"/>
      <c r="E32" s="500" t="str">
        <f>IF(G32&gt;0,'5. 공사내역서(입력)'!F20," ")</f>
        <v xml:space="preserve"> </v>
      </c>
      <c r="F32" s="500"/>
      <c r="G32" s="304">
        <f>'5. 공사내역서(입력)'!D20</f>
        <v>0</v>
      </c>
      <c r="H32" s="326" t="str">
        <f t="shared" si="2"/>
        <v/>
      </c>
      <c r="I32" s="501">
        <f>'5. 공사내역서(입력)'!H20</f>
        <v>3250</v>
      </c>
      <c r="J32" s="501"/>
      <c r="K32" s="325">
        <f t="shared" si="1"/>
        <v>0</v>
      </c>
      <c r="L32" s="298"/>
    </row>
    <row r="33" spans="1:12" s="296" customFormat="1" ht="17.25" customHeight="1">
      <c r="A33" s="517"/>
      <c r="B33" s="517"/>
      <c r="C33" s="517"/>
      <c r="D33" s="517"/>
      <c r="E33" s="500" t="str">
        <f>IF(G33&gt;0,'5. 공사내역서(입력)'!F21," ")</f>
        <v xml:space="preserve"> </v>
      </c>
      <c r="F33" s="500"/>
      <c r="G33" s="304">
        <f>'5. 공사내역서(입력)'!D21</f>
        <v>0</v>
      </c>
      <c r="H33" s="326" t="str">
        <f t="shared" si="2"/>
        <v/>
      </c>
      <c r="I33" s="501">
        <f>'5. 공사내역서(입력)'!H21</f>
        <v>4300</v>
      </c>
      <c r="J33" s="501"/>
      <c r="K33" s="325">
        <f t="shared" si="1"/>
        <v>0</v>
      </c>
      <c r="L33" s="298"/>
    </row>
    <row r="34" spans="1:12" s="296" customFormat="1" ht="17.25" customHeight="1">
      <c r="A34" s="517"/>
      <c r="B34" s="517"/>
      <c r="C34" s="517"/>
      <c r="D34" s="517"/>
      <c r="E34" s="500" t="str">
        <f>IF(G34&gt;0,'5. 공사내역서(입력)'!F22," ")</f>
        <v xml:space="preserve"> </v>
      </c>
      <c r="F34" s="500"/>
      <c r="G34" s="304">
        <f>'5. 공사내역서(입력)'!D22</f>
        <v>0</v>
      </c>
      <c r="H34" s="326" t="str">
        <f t="shared" si="2"/>
        <v/>
      </c>
      <c r="I34" s="501">
        <f>'5. 공사내역서(입력)'!H22</f>
        <v>5700</v>
      </c>
      <c r="J34" s="501"/>
      <c r="K34" s="325">
        <f t="shared" si="1"/>
        <v>0</v>
      </c>
      <c r="L34" s="298"/>
    </row>
    <row r="35" spans="1:12" s="296" customFormat="1" ht="17.25" customHeight="1">
      <c r="A35" s="517"/>
      <c r="B35" s="517"/>
      <c r="C35" s="517"/>
      <c r="D35" s="517"/>
      <c r="E35" s="500" t="str">
        <f>IF(G35&gt;0,'5. 공사내역서(입력)'!F23," ")</f>
        <v xml:space="preserve"> </v>
      </c>
      <c r="F35" s="500"/>
      <c r="G35" s="304">
        <f>'5. 공사내역서(입력)'!D23</f>
        <v>0</v>
      </c>
      <c r="H35" s="326" t="str">
        <f t="shared" si="2"/>
        <v/>
      </c>
      <c r="I35" s="501">
        <f>'5. 공사내역서(입력)'!H23</f>
        <v>7350</v>
      </c>
      <c r="J35" s="501"/>
      <c r="K35" s="325">
        <f t="shared" si="1"/>
        <v>0</v>
      </c>
      <c r="L35" s="298"/>
    </row>
    <row r="36" spans="1:12" s="296" customFormat="1" ht="17.25" customHeight="1">
      <c r="A36" s="517"/>
      <c r="B36" s="517"/>
      <c r="C36" s="517"/>
      <c r="D36" s="517"/>
      <c r="E36" s="500" t="str">
        <f>IF(G36&gt;0,'5. 공사내역서(입력)'!F24," ")</f>
        <v xml:space="preserve"> </v>
      </c>
      <c r="F36" s="500"/>
      <c r="G36" s="304">
        <f>'5. 공사내역서(입력)'!D24</f>
        <v>0</v>
      </c>
      <c r="H36" s="326" t="str">
        <f t="shared" si="2"/>
        <v/>
      </c>
      <c r="I36" s="501">
        <f>'5. 공사내역서(입력)'!H24</f>
        <v>8400</v>
      </c>
      <c r="J36" s="501"/>
      <c r="K36" s="325">
        <f t="shared" si="1"/>
        <v>0</v>
      </c>
      <c r="L36" s="298"/>
    </row>
    <row r="37" spans="1:12" s="296" customFormat="1" ht="17.25" customHeight="1">
      <c r="A37" s="517"/>
      <c r="B37" s="517"/>
      <c r="C37" s="517"/>
      <c r="D37" s="517"/>
      <c r="E37" s="500" t="str">
        <f>IF(G37&gt;0,'5. 공사내역서(입력)'!F25," ")</f>
        <v xml:space="preserve"> </v>
      </c>
      <c r="F37" s="500"/>
      <c r="G37" s="304">
        <f>'5. 공사내역서(입력)'!D25</f>
        <v>0</v>
      </c>
      <c r="H37" s="326" t="str">
        <f t="shared" si="2"/>
        <v/>
      </c>
      <c r="I37" s="501">
        <f>'5. 공사내역서(입력)'!H25</f>
        <v>11900</v>
      </c>
      <c r="J37" s="501"/>
      <c r="K37" s="325">
        <f t="shared" si="1"/>
        <v>0</v>
      </c>
      <c r="L37" s="298"/>
    </row>
    <row r="38" spans="1:12" s="296" customFormat="1" ht="17.25" customHeight="1">
      <c r="A38" s="517"/>
      <c r="B38" s="517"/>
      <c r="C38" s="517"/>
      <c r="D38" s="517"/>
      <c r="E38" s="500" t="str">
        <f>IF(G38&gt;0,'5. 공사내역서(입력)'!F26," ")</f>
        <v xml:space="preserve"> </v>
      </c>
      <c r="F38" s="500"/>
      <c r="G38" s="304">
        <f>'5. 공사내역서(입력)'!D26</f>
        <v>0</v>
      </c>
      <c r="H38" s="326" t="str">
        <f t="shared" si="2"/>
        <v/>
      </c>
      <c r="I38" s="501">
        <f>'5. 공사내역서(입력)'!H26</f>
        <v>15100</v>
      </c>
      <c r="J38" s="501"/>
      <c r="K38" s="325">
        <f t="shared" si="1"/>
        <v>0</v>
      </c>
      <c r="L38" s="298"/>
    </row>
    <row r="39" spans="1:12" s="296" customFormat="1" ht="17.25" customHeight="1">
      <c r="A39" s="517"/>
      <c r="B39" s="517"/>
      <c r="C39" s="517"/>
      <c r="D39" s="517"/>
      <c r="E39" s="500" t="str">
        <f>IF(G39&gt;0,'5. 공사내역서(입력)'!F27," ")</f>
        <v xml:space="preserve"> </v>
      </c>
      <c r="F39" s="500"/>
      <c r="G39" s="304">
        <f>'5. 공사내역서(입력)'!D27</f>
        <v>0</v>
      </c>
      <c r="H39" s="326" t="str">
        <f t="shared" si="2"/>
        <v/>
      </c>
      <c r="I39" s="501">
        <f>'5. 공사내역서(입력)'!H27</f>
        <v>17400</v>
      </c>
      <c r="J39" s="501"/>
      <c r="K39" s="325">
        <f t="shared" si="1"/>
        <v>0</v>
      </c>
      <c r="L39" s="298"/>
    </row>
    <row r="40" spans="1:12" s="296" customFormat="1" ht="17.25" customHeight="1">
      <c r="A40" s="517"/>
      <c r="B40" s="517"/>
      <c r="C40" s="517"/>
      <c r="D40" s="517"/>
      <c r="E40" s="500" t="str">
        <f>IF(G40&gt;0,'5. 공사내역서(입력)'!F28," ")</f>
        <v xml:space="preserve"> </v>
      </c>
      <c r="F40" s="500"/>
      <c r="G40" s="304">
        <f>'5. 공사내역서(입력)'!D28</f>
        <v>0</v>
      </c>
      <c r="H40" s="326" t="str">
        <f t="shared" si="2"/>
        <v/>
      </c>
      <c r="I40" s="501">
        <f>'5. 공사내역서(입력)'!H28</f>
        <v>28200</v>
      </c>
      <c r="J40" s="501"/>
      <c r="K40" s="325">
        <f t="shared" si="1"/>
        <v>0</v>
      </c>
      <c r="L40" s="298"/>
    </row>
    <row r="41" spans="1:12" s="296" customFormat="1" ht="16.7" customHeight="1">
      <c r="A41" s="522" t="str">
        <f>'5. 공사내역서(입력)'!C29</f>
        <v>기타비용</v>
      </c>
      <c r="B41" s="522"/>
      <c r="C41" s="522"/>
      <c r="D41" s="522"/>
      <c r="E41" s="502" t="str">
        <f>'5. 공사내역서(입력)'!F29</f>
        <v>인건비</v>
      </c>
      <c r="F41" s="502"/>
      <c r="G41" s="304">
        <f>'5. 공사내역서(입력)'!D29</f>
        <v>0</v>
      </c>
      <c r="H41" s="304">
        <f>'5. 공사내역서(입력)'!E29</f>
        <v>0</v>
      </c>
      <c r="I41" s="501">
        <f>'5. 공사내역서(입력)'!H29</f>
        <v>250000</v>
      </c>
      <c r="J41" s="501"/>
      <c r="K41" s="327">
        <f t="shared" ref="K41:K50" si="3">G41*I41</f>
        <v>0</v>
      </c>
      <c r="L41" s="298"/>
    </row>
    <row r="42" spans="1:12" s="296" customFormat="1" ht="16.7" customHeight="1">
      <c r="A42" s="522"/>
      <c r="B42" s="522"/>
      <c r="C42" s="522"/>
      <c r="D42" s="522"/>
      <c r="E42" s="502">
        <f>'5. 공사내역서(입력)'!F30</f>
        <v>0</v>
      </c>
      <c r="F42" s="502"/>
      <c r="G42" s="304">
        <f>'5. 공사내역서(입력)'!D30</f>
        <v>0</v>
      </c>
      <c r="H42" s="304">
        <f>'5. 공사내역서(입력)'!E30</f>
        <v>0</v>
      </c>
      <c r="I42" s="501">
        <f>'5. 공사내역서(입력)'!H30</f>
        <v>0</v>
      </c>
      <c r="J42" s="501"/>
      <c r="K42" s="327">
        <f t="shared" si="3"/>
        <v>0</v>
      </c>
      <c r="L42" s="298"/>
    </row>
    <row r="43" spans="1:12" s="296" customFormat="1" ht="17.25" customHeight="1">
      <c r="A43" s="522"/>
      <c r="B43" s="522"/>
      <c r="C43" s="522"/>
      <c r="D43" s="522"/>
      <c r="E43" s="502">
        <f>'5. 공사내역서(입력)'!F31</f>
        <v>0</v>
      </c>
      <c r="F43" s="502"/>
      <c r="G43" s="304">
        <f>'5. 공사내역서(입력)'!D31</f>
        <v>0</v>
      </c>
      <c r="H43" s="304">
        <f>'5. 공사내역서(입력)'!E31</f>
        <v>0</v>
      </c>
      <c r="I43" s="501">
        <f>'5. 공사내역서(입력)'!H31</f>
        <v>0</v>
      </c>
      <c r="J43" s="501"/>
      <c r="K43" s="327">
        <f t="shared" si="3"/>
        <v>0</v>
      </c>
      <c r="L43" s="298"/>
    </row>
    <row r="44" spans="1:12" s="296" customFormat="1" ht="17.25" customHeight="1">
      <c r="A44" s="522"/>
      <c r="B44" s="522"/>
      <c r="C44" s="522"/>
      <c r="D44" s="522"/>
      <c r="E44" s="502">
        <f>'5. 공사내역서(입력)'!F32</f>
        <v>0</v>
      </c>
      <c r="F44" s="502"/>
      <c r="G44" s="304">
        <f>'5. 공사내역서(입력)'!D32</f>
        <v>0</v>
      </c>
      <c r="H44" s="304">
        <f>'5. 공사내역서(입력)'!E32</f>
        <v>0</v>
      </c>
      <c r="I44" s="501">
        <f>'5. 공사내역서(입력)'!H32</f>
        <v>0</v>
      </c>
      <c r="J44" s="501"/>
      <c r="K44" s="327">
        <f t="shared" si="3"/>
        <v>0</v>
      </c>
      <c r="L44" s="298"/>
    </row>
    <row r="45" spans="1:12" s="296" customFormat="1" ht="17.25" customHeight="1">
      <c r="A45" s="522"/>
      <c r="B45" s="522"/>
      <c r="C45" s="522"/>
      <c r="D45" s="522"/>
      <c r="E45" s="502">
        <f>'5. 공사내역서(입력)'!F33</f>
        <v>0</v>
      </c>
      <c r="F45" s="502"/>
      <c r="G45" s="304">
        <f>'5. 공사내역서(입력)'!D33</f>
        <v>0</v>
      </c>
      <c r="H45" s="304">
        <f>'5. 공사내역서(입력)'!E33</f>
        <v>0</v>
      </c>
      <c r="I45" s="501">
        <f>'5. 공사내역서(입력)'!H33</f>
        <v>0</v>
      </c>
      <c r="J45" s="501"/>
      <c r="K45" s="327">
        <f t="shared" si="3"/>
        <v>0</v>
      </c>
      <c r="L45" s="298"/>
    </row>
    <row r="46" spans="1:12" s="296" customFormat="1" ht="17.25" customHeight="1">
      <c r="A46" s="522"/>
      <c r="B46" s="522"/>
      <c r="C46" s="522"/>
      <c r="D46" s="522"/>
      <c r="E46" s="502">
        <f>'5. 공사내역서(입력)'!F34</f>
        <v>0</v>
      </c>
      <c r="F46" s="502"/>
      <c r="G46" s="304">
        <f>'5. 공사내역서(입력)'!D34</f>
        <v>0</v>
      </c>
      <c r="H46" s="304">
        <f>'5. 공사내역서(입력)'!E34</f>
        <v>0</v>
      </c>
      <c r="I46" s="501">
        <f>'5. 공사내역서(입력)'!H34</f>
        <v>0</v>
      </c>
      <c r="J46" s="501"/>
      <c r="K46" s="327">
        <f t="shared" si="3"/>
        <v>0</v>
      </c>
      <c r="L46" s="298"/>
    </row>
    <row r="47" spans="1:12" s="296" customFormat="1" ht="17.25" customHeight="1">
      <c r="A47" s="522"/>
      <c r="B47" s="522"/>
      <c r="C47" s="522"/>
      <c r="D47" s="522"/>
      <c r="E47" s="502">
        <f>'5. 공사내역서(입력)'!F35</f>
        <v>0</v>
      </c>
      <c r="F47" s="502"/>
      <c r="G47" s="304">
        <f>'5. 공사내역서(입력)'!D35</f>
        <v>0</v>
      </c>
      <c r="H47" s="304">
        <f>'5. 공사내역서(입력)'!E35</f>
        <v>0</v>
      </c>
      <c r="I47" s="501">
        <f>'5. 공사내역서(입력)'!H35</f>
        <v>0</v>
      </c>
      <c r="J47" s="501"/>
      <c r="K47" s="327">
        <f t="shared" si="3"/>
        <v>0</v>
      </c>
      <c r="L47" s="298"/>
    </row>
    <row r="48" spans="1:12" s="296" customFormat="1" ht="17.25" customHeight="1">
      <c r="A48" s="522"/>
      <c r="B48" s="522"/>
      <c r="C48" s="522"/>
      <c r="D48" s="522"/>
      <c r="E48" s="502">
        <f>'5. 공사내역서(입력)'!F36</f>
        <v>0</v>
      </c>
      <c r="F48" s="502"/>
      <c r="G48" s="304">
        <f>'5. 공사내역서(입력)'!D36</f>
        <v>0</v>
      </c>
      <c r="H48" s="304">
        <f>'5. 공사내역서(입력)'!E36</f>
        <v>0</v>
      </c>
      <c r="I48" s="501">
        <f>'5. 공사내역서(입력)'!H36</f>
        <v>0</v>
      </c>
      <c r="J48" s="501"/>
      <c r="K48" s="327">
        <f t="shared" si="3"/>
        <v>0</v>
      </c>
      <c r="L48" s="298"/>
    </row>
    <row r="49" spans="1:12" s="296" customFormat="1" ht="17.25" customHeight="1">
      <c r="A49" s="522"/>
      <c r="B49" s="522"/>
      <c r="C49" s="522"/>
      <c r="D49" s="522"/>
      <c r="E49" s="502">
        <f>'5. 공사내역서(입력)'!F37</f>
        <v>0</v>
      </c>
      <c r="F49" s="502"/>
      <c r="G49" s="304">
        <f>'5. 공사내역서(입력)'!D37</f>
        <v>0</v>
      </c>
      <c r="H49" s="304">
        <f>'5. 공사내역서(입력)'!E37</f>
        <v>0</v>
      </c>
      <c r="I49" s="501">
        <f>'5. 공사내역서(입력)'!H37</f>
        <v>0</v>
      </c>
      <c r="J49" s="501"/>
      <c r="K49" s="327">
        <f t="shared" si="3"/>
        <v>0</v>
      </c>
      <c r="L49" s="298"/>
    </row>
    <row r="50" spans="1:12" s="296" customFormat="1" ht="17.25" customHeight="1">
      <c r="A50" s="518"/>
      <c r="B50" s="518"/>
      <c r="C50" s="518"/>
      <c r="D50" s="518"/>
      <c r="E50" s="521">
        <f>'5. 공사내역서(입력)'!F38</f>
        <v>0</v>
      </c>
      <c r="F50" s="521"/>
      <c r="G50" s="304">
        <f>'5. 공사내역서(입력)'!D38</f>
        <v>0</v>
      </c>
      <c r="H50" s="304">
        <f>'5. 공사내역서(입력)'!E38</f>
        <v>0</v>
      </c>
      <c r="I50" s="501">
        <f>'5. 공사내역서(입력)'!H38</f>
        <v>0</v>
      </c>
      <c r="J50" s="501"/>
      <c r="K50" s="328">
        <f t="shared" si="3"/>
        <v>0</v>
      </c>
      <c r="L50" s="298"/>
    </row>
    <row r="51" spans="1:12" s="296" customFormat="1" ht="17.25" customHeight="1">
      <c r="A51" s="503" t="str">
        <f>'5. 공사내역서(입력)'!C45</f>
        <v>예상계통연계비</v>
      </c>
      <c r="B51" s="503"/>
      <c r="C51" s="503"/>
      <c r="D51" s="503"/>
      <c r="E51" s="500" t="str">
        <f>IF('5. 공사내역서(입력)'!D41="YES",CONCATENATE('5. 공사내역서(입력)'!D40,'5. 공사내역서(입력)'!E40," ",'5. 공사내역서(입력)'!D42," 계통연계비"),"")</f>
        <v/>
      </c>
      <c r="F51" s="500"/>
      <c r="G51" s="304">
        <v>1</v>
      </c>
      <c r="H51" s="324" t="s">
        <v>879</v>
      </c>
      <c r="I51" s="501">
        <f>'5. 공사내역서(입력)'!D45</f>
        <v>0</v>
      </c>
      <c r="J51" s="501"/>
      <c r="K51" s="325">
        <f>G51*I51</f>
        <v>0</v>
      </c>
      <c r="L51" s="298"/>
    </row>
    <row r="52" spans="1:12" s="296" customFormat="1" ht="17.25" customHeight="1">
      <c r="A52" s="503" t="str">
        <f>'5. 공사내역서(입력)'!C49</f>
        <v>전기안전점검 수수료</v>
      </c>
      <c r="B52" s="503"/>
      <c r="C52" s="503"/>
      <c r="D52" s="503"/>
      <c r="E52" s="391"/>
      <c r="F52" s="391"/>
      <c r="G52" s="304">
        <v>1</v>
      </c>
      <c r="H52" s="324" t="s">
        <v>879</v>
      </c>
      <c r="I52" s="501">
        <f>'5. 공사내역서(입력)'!D49</f>
        <v>0</v>
      </c>
      <c r="J52" s="501"/>
      <c r="K52" s="325">
        <f>G52*I52</f>
        <v>0</v>
      </c>
      <c r="L52" s="298"/>
    </row>
    <row r="53" spans="1:12" s="296" customFormat="1" ht="17.25" customHeight="1" thickBot="1">
      <c r="A53" s="330"/>
      <c r="B53" s="330"/>
      <c r="C53" s="330"/>
      <c r="D53" s="330"/>
      <c r="E53" s="299"/>
      <c r="F53" s="299"/>
      <c r="G53" s="526" t="s">
        <v>939</v>
      </c>
      <c r="H53" s="526"/>
      <c r="I53" s="526"/>
      <c r="J53" s="526"/>
      <c r="K53" s="340">
        <f>SUM(K13:K52)</f>
        <v>0</v>
      </c>
      <c r="L53" s="298"/>
    </row>
    <row r="54" spans="1:12" s="296" customFormat="1" ht="17.25" customHeight="1" thickTop="1">
      <c r="A54" s="330"/>
      <c r="B54" s="330"/>
      <c r="C54" s="330"/>
      <c r="D54" s="330"/>
      <c r="E54" s="299"/>
      <c r="F54" s="299"/>
      <c r="G54" s="527" t="s">
        <v>938</v>
      </c>
      <c r="H54" s="527"/>
      <c r="I54" s="527"/>
      <c r="J54" s="527"/>
      <c r="K54" s="332">
        <f>K53*1.1</f>
        <v>0</v>
      </c>
      <c r="L54" s="298"/>
    </row>
    <row r="55" spans="1:12" s="296" customFormat="1" ht="17.25" customHeight="1">
      <c r="A55" s="518" t="s">
        <v>965</v>
      </c>
      <c r="B55" s="518"/>
      <c r="C55" s="518"/>
      <c r="D55" s="518"/>
      <c r="E55" s="502" t="str">
        <f>'5. 공사내역서(입력)'!B39</f>
        <v>시공사 부담금</v>
      </c>
      <c r="F55" s="502"/>
      <c r="G55" s="307">
        <v>1</v>
      </c>
      <c r="H55" s="307" t="s">
        <v>879</v>
      </c>
      <c r="I55" s="501"/>
      <c r="J55" s="501"/>
      <c r="K55" s="328">
        <f>'5. 공사내역서(입력)'!D39</f>
        <v>0</v>
      </c>
      <c r="L55" s="298"/>
    </row>
    <row r="56" spans="1:12" s="296" customFormat="1" ht="17.25" customHeight="1">
      <c r="A56" s="519"/>
      <c r="B56" s="519"/>
      <c r="C56" s="519"/>
      <c r="D56" s="519"/>
      <c r="E56" s="502" t="s">
        <v>966</v>
      </c>
      <c r="F56" s="502"/>
      <c r="G56" s="307">
        <v>1</v>
      </c>
      <c r="H56" s="307" t="s">
        <v>879</v>
      </c>
      <c r="I56" s="353"/>
      <c r="J56" s="353"/>
      <c r="K56" s="328">
        <f>SUM(K14:K16,K20:K52)-K55</f>
        <v>0</v>
      </c>
      <c r="L56" s="298"/>
    </row>
    <row r="57" spans="1:12" s="296" customFormat="1" ht="17.25" customHeight="1">
      <c r="A57" s="520"/>
      <c r="B57" s="520"/>
      <c r="C57" s="520"/>
      <c r="D57" s="520"/>
      <c r="E57" s="502" t="s">
        <v>967</v>
      </c>
      <c r="F57" s="502"/>
      <c r="G57" s="304">
        <v>1</v>
      </c>
      <c r="H57" s="304" t="s">
        <v>879</v>
      </c>
      <c r="I57" s="353"/>
      <c r="J57" s="353"/>
      <c r="K57" s="327">
        <f>SUM(K13,K18:K19)</f>
        <v>0</v>
      </c>
      <c r="L57" s="298"/>
    </row>
    <row r="58" spans="1:12" s="296" customFormat="1" ht="17.25" customHeight="1">
      <c r="A58" s="494" t="s">
        <v>969</v>
      </c>
      <c r="B58" s="494"/>
      <c r="C58" s="494"/>
      <c r="D58" s="494"/>
      <c r="E58" s="496" t="s">
        <v>971</v>
      </c>
      <c r="F58" s="496"/>
      <c r="G58" s="354">
        <v>1</v>
      </c>
      <c r="H58" s="354" t="s">
        <v>879</v>
      </c>
      <c r="I58" s="497"/>
      <c r="J58" s="497"/>
      <c r="K58" s="356">
        <f>-K56</f>
        <v>0</v>
      </c>
      <c r="L58" s="298"/>
    </row>
    <row r="59" spans="1:12" s="296" customFormat="1" ht="17.25" customHeight="1">
      <c r="A59" s="495"/>
      <c r="B59" s="495"/>
      <c r="C59" s="495"/>
      <c r="D59" s="495"/>
      <c r="E59" s="496" t="s">
        <v>970</v>
      </c>
      <c r="F59" s="496"/>
      <c r="G59" s="357">
        <v>1</v>
      </c>
      <c r="H59" s="357" t="s">
        <v>879</v>
      </c>
      <c r="I59" s="355"/>
      <c r="J59" s="355"/>
      <c r="K59" s="358">
        <f>SUM(K14:K16,K18:K50)-K55</f>
        <v>0</v>
      </c>
      <c r="L59" s="298"/>
    </row>
    <row r="60" spans="1:12" s="296" customFormat="1" ht="17.25" customHeight="1">
      <c r="A60" s="293" t="s">
        <v>951</v>
      </c>
      <c r="B60" s="330"/>
      <c r="C60" s="330"/>
      <c r="D60" s="330"/>
      <c r="E60" s="322"/>
      <c r="F60" s="322"/>
      <c r="G60" s="315"/>
      <c r="H60" s="316"/>
      <c r="I60" s="329"/>
      <c r="J60" s="329"/>
      <c r="K60" s="331"/>
      <c r="L60" s="298"/>
    </row>
    <row r="61" spans="1:12" s="296" customFormat="1" ht="17.25" customHeight="1">
      <c r="A61" s="293" t="s">
        <v>958</v>
      </c>
      <c r="B61" s="330"/>
      <c r="C61" s="330"/>
      <c r="D61" s="330"/>
      <c r="E61" s="322"/>
      <c r="F61" s="322"/>
      <c r="G61" s="315"/>
      <c r="H61" s="316"/>
      <c r="I61" s="329"/>
      <c r="J61" s="329"/>
      <c r="K61" s="331"/>
      <c r="L61" s="298"/>
    </row>
    <row r="62" spans="1:12" s="296" customFormat="1" ht="17.25" customHeight="1">
      <c r="A62" s="333" t="s">
        <v>972</v>
      </c>
      <c r="B62" s="330"/>
      <c r="C62" s="330"/>
      <c r="D62" s="330"/>
      <c r="E62" s="322"/>
      <c r="F62" s="322"/>
      <c r="G62" s="315"/>
      <c r="H62" s="316"/>
      <c r="I62" s="329"/>
      <c r="J62" s="329"/>
      <c r="K62" s="331"/>
      <c r="L62" s="298"/>
    </row>
    <row r="63" spans="1:12" ht="19.5" customHeight="1">
      <c r="I63" s="296"/>
      <c r="J63" s="299"/>
      <c r="K63" s="296"/>
      <c r="L63" s="296"/>
    </row>
    <row r="64" spans="1:12" ht="8.25" customHeight="1">
      <c r="I64" s="296"/>
      <c r="J64" s="299"/>
      <c r="K64" s="296"/>
      <c r="L64" s="296"/>
    </row>
    <row r="65" spans="9:12" ht="16.5">
      <c r="I65" s="296"/>
      <c r="J65" s="299"/>
      <c r="K65" s="296"/>
      <c r="L65" s="296"/>
    </row>
    <row r="66" spans="9:12" ht="16.5">
      <c r="I66" s="296"/>
      <c r="J66" s="299"/>
      <c r="K66" s="296"/>
      <c r="L66" s="296"/>
    </row>
    <row r="67" spans="9:12" ht="16.5">
      <c r="I67" s="296"/>
      <c r="J67" s="299"/>
      <c r="K67" s="296"/>
    </row>
    <row r="68" spans="9:12" ht="16.5">
      <c r="I68" s="296"/>
      <c r="J68" s="299"/>
      <c r="K68" s="296"/>
    </row>
  </sheetData>
  <sheetProtection algorithmName="SHA-512" hashValue="hWMjPyGG5pS0dCdI0uVBZZ0sZQllD1IBYJyQqLF671034802xCkdZbIIymGW/albvyHYFdEesd0I+Dgo9NFmjA==" saltValue="AMYPAs85ufGBBdBr1UuJRg==" spinCount="100000" sheet="1" objects="1" scenarios="1"/>
  <mergeCells count="114">
    <mergeCell ref="M11:N11"/>
    <mergeCell ref="G53:J53"/>
    <mergeCell ref="G54:J54"/>
    <mergeCell ref="I49:J49"/>
    <mergeCell ref="I50:J50"/>
    <mergeCell ref="I47:J47"/>
    <mergeCell ref="I39:J39"/>
    <mergeCell ref="I40:J40"/>
    <mergeCell ref="E51:F51"/>
    <mergeCell ref="I51:J51"/>
    <mergeCell ref="I31:J31"/>
    <mergeCell ref="I32:J32"/>
    <mergeCell ref="I33:J33"/>
    <mergeCell ref="I34:J34"/>
    <mergeCell ref="I28:J28"/>
    <mergeCell ref="I29:J29"/>
    <mergeCell ref="I30:J30"/>
    <mergeCell ref="E25:F25"/>
    <mergeCell ref="I25:J25"/>
    <mergeCell ref="E26:F26"/>
    <mergeCell ref="I26:J26"/>
    <mergeCell ref="E27:F27"/>
    <mergeCell ref="I27:J27"/>
    <mergeCell ref="E21:F21"/>
    <mergeCell ref="A20:D20"/>
    <mergeCell ref="E55:F55"/>
    <mergeCell ref="A13:D13"/>
    <mergeCell ref="A14:D14"/>
    <mergeCell ref="A15:D15"/>
    <mergeCell ref="A16:D16"/>
    <mergeCell ref="A18:D18"/>
    <mergeCell ref="E49:F49"/>
    <mergeCell ref="E50:F50"/>
    <mergeCell ref="A41:D50"/>
    <mergeCell ref="E47:F47"/>
    <mergeCell ref="E48:F48"/>
    <mergeCell ref="E39:F39"/>
    <mergeCell ref="E40:F40"/>
    <mergeCell ref="A32:D40"/>
    <mergeCell ref="E31:F31"/>
    <mergeCell ref="E32:F32"/>
    <mergeCell ref="E33:F33"/>
    <mergeCell ref="E34:F34"/>
    <mergeCell ref="E28:F28"/>
    <mergeCell ref="E29:F29"/>
    <mergeCell ref="E30:F30"/>
    <mergeCell ref="E35:F35"/>
    <mergeCell ref="E18:F18"/>
    <mergeCell ref="E42:F42"/>
    <mergeCell ref="I42:J42"/>
    <mergeCell ref="I55:J55"/>
    <mergeCell ref="A22:D31"/>
    <mergeCell ref="A21:D21"/>
    <mergeCell ref="I37:J37"/>
    <mergeCell ref="E38:F38"/>
    <mergeCell ref="I38:J38"/>
    <mergeCell ref="I45:J45"/>
    <mergeCell ref="E46:F46"/>
    <mergeCell ref="I46:J46"/>
    <mergeCell ref="E43:F43"/>
    <mergeCell ref="I43:J43"/>
    <mergeCell ref="E44:F44"/>
    <mergeCell ref="I44:J44"/>
    <mergeCell ref="E41:F41"/>
    <mergeCell ref="A55:D57"/>
    <mergeCell ref="E56:F56"/>
    <mergeCell ref="E57:F57"/>
    <mergeCell ref="A52:D52"/>
    <mergeCell ref="I52:J52"/>
    <mergeCell ref="I18:J18"/>
    <mergeCell ref="E16:F16"/>
    <mergeCell ref="I16:J16"/>
    <mergeCell ref="G1:K1"/>
    <mergeCell ref="G2:K2"/>
    <mergeCell ref="G4:K4"/>
    <mergeCell ref="G5:J5"/>
    <mergeCell ref="G6:I6"/>
    <mergeCell ref="J6:K6"/>
    <mergeCell ref="G3:K3"/>
    <mergeCell ref="A7:K9"/>
    <mergeCell ref="E14:F14"/>
    <mergeCell ref="I14:J14"/>
    <mergeCell ref="B11:D11"/>
    <mergeCell ref="E11:F11"/>
    <mergeCell ref="I11:J11"/>
    <mergeCell ref="I12:J12"/>
    <mergeCell ref="E13:F13"/>
    <mergeCell ref="I13:J13"/>
    <mergeCell ref="E15:F15"/>
    <mergeCell ref="I15:J15"/>
    <mergeCell ref="A58:D59"/>
    <mergeCell ref="E58:F58"/>
    <mergeCell ref="I58:J58"/>
    <mergeCell ref="E59:F59"/>
    <mergeCell ref="A19:D19"/>
    <mergeCell ref="I19:J19"/>
    <mergeCell ref="E19:F19"/>
    <mergeCell ref="I21:J21"/>
    <mergeCell ref="E22:F22"/>
    <mergeCell ref="I22:J22"/>
    <mergeCell ref="E23:F23"/>
    <mergeCell ref="I23:J23"/>
    <mergeCell ref="E24:F24"/>
    <mergeCell ref="I24:J24"/>
    <mergeCell ref="E20:F20"/>
    <mergeCell ref="I20:J20"/>
    <mergeCell ref="A51:D51"/>
    <mergeCell ref="I35:J35"/>
    <mergeCell ref="E36:F36"/>
    <mergeCell ref="I36:J36"/>
    <mergeCell ref="E37:F37"/>
    <mergeCell ref="I48:J48"/>
    <mergeCell ref="E45:F45"/>
    <mergeCell ref="I41:J41"/>
  </mergeCells>
  <phoneticPr fontId="5" type="noConversion"/>
  <pageMargins left="0.47916666666666669" right="0.41666666666666669" top="0.78740157480314965" bottom="0.59055118110236227" header="0.51181102362204722" footer="0.31496062992125984"/>
  <pageSetup paperSize="9" scale="63" orientation="portrait" r:id="rId1"/>
  <headerFooter scaleWithDoc="0"/>
  <ignoredErrors>
    <ignoredError sqref="G13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F68E-DDFC-4543-9CC4-A1C1D52A1A0E}">
  <sheetPr>
    <tabColor rgb="FFFF0000"/>
    <pageSetUpPr fitToPage="1"/>
  </sheetPr>
  <dimension ref="A1"/>
  <sheetViews>
    <sheetView view="pageBreakPreview" zoomScale="85" zoomScaleNormal="100" zoomScaleSheetLayoutView="85" workbookViewId="0">
      <selection activeCell="A7" sqref="A7:K9"/>
    </sheetView>
  </sheetViews>
  <sheetFormatPr defaultRowHeight="12"/>
  <cols>
    <col min="14" max="14" width="7" customWidth="1"/>
    <col min="15" max="15" width="6.375" customWidth="1"/>
  </cols>
  <sheetData/>
  <sheetProtection algorithmName="SHA-512" hashValue="Xhs6pU98qNtF4RA/Crb6nOz7p23e7vaIVVEbwVcBIZle15ba2NoGPTnWgA1SAr6OsEL5Et+pq7OKOR7Ew+w1NQ==" saltValue="XxP3UC6PXbk4pWhoddOxYg==" spinCount="100000" sheet="1" objects="1" scenarios="1"/>
  <phoneticPr fontId="5" type="noConversion"/>
  <printOptions horizontalCentered="1" verticalCentered="1"/>
  <pageMargins left="0" right="0" top="0" bottom="0" header="0" footer="0"/>
  <pageSetup paperSize="9" fitToWidth="0" orientation="landscape" r:id="rId1"/>
  <headerFooter>
    <oddFooter>&amp;R&amp;G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611B-1931-4C57-B54F-39AFDFB09571}">
  <sheetPr>
    <tabColor theme="9" tint="0.79998168889431442"/>
  </sheetPr>
  <dimension ref="A1:Z1208"/>
  <sheetViews>
    <sheetView workbookViewId="0">
      <pane ySplit="6" topLeftCell="A7" activePane="bottomLeft" state="frozen"/>
      <selection activeCell="L24" sqref="L24"/>
      <selection pane="bottomLeft" activeCell="L24" sqref="L24"/>
    </sheetView>
  </sheetViews>
  <sheetFormatPr defaultColWidth="12.625" defaultRowHeight="15" customHeight="1"/>
  <cols>
    <col min="1" max="1" width="11.375" style="2" customWidth="1"/>
    <col min="2" max="3" width="24.625" style="2" customWidth="1"/>
    <col min="4" max="4" width="4.875" style="2" customWidth="1"/>
    <col min="5" max="5" width="7.5" style="2" customWidth="1"/>
    <col min="6" max="9" width="9.25" style="2" customWidth="1"/>
    <col min="10" max="10" width="6.25" style="2" customWidth="1"/>
    <col min="11" max="11" width="8.375" style="2" customWidth="1"/>
    <col min="12" max="12" width="9" style="2" hidden="1" customWidth="1"/>
    <col min="13" max="13" width="9.25" style="2" customWidth="1"/>
    <col min="14" max="14" width="7.5" style="2" customWidth="1"/>
    <col min="15" max="26" width="7.875" style="2" customWidth="1"/>
    <col min="27" max="16384" width="12.625" style="2"/>
  </cols>
  <sheetData>
    <row r="1" spans="1:26" ht="30" customHeight="1">
      <c r="A1" s="1"/>
      <c r="B1" s="531" t="s">
        <v>235</v>
      </c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>
      <c r="A2" s="1"/>
      <c r="B2" s="531" t="s">
        <v>236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>
      <c r="A3" s="3"/>
      <c r="B3" s="4" t="s">
        <v>237</v>
      </c>
      <c r="C3" s="3"/>
      <c r="D3" s="3"/>
      <c r="E3" s="3"/>
      <c r="F3" s="3"/>
      <c r="G3" s="3"/>
      <c r="H3" s="3"/>
      <c r="I3" s="3"/>
      <c r="J3" s="3"/>
      <c r="K3" s="3"/>
      <c r="L3" s="5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3"/>
      <c r="B4" s="4" t="s">
        <v>802</v>
      </c>
      <c r="C4" s="7"/>
      <c r="D4" s="7"/>
      <c r="E4" s="7"/>
      <c r="F4" s="7"/>
      <c r="G4" s="7"/>
      <c r="H4" s="7"/>
      <c r="I4" s="7"/>
      <c r="J4" s="7"/>
      <c r="K4" s="7"/>
      <c r="L4" s="8"/>
      <c r="M4" s="9"/>
      <c r="N4" s="9" t="s">
        <v>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533" t="s">
        <v>10</v>
      </c>
      <c r="B5" s="530" t="s">
        <v>238</v>
      </c>
      <c r="C5" s="530" t="s">
        <v>11</v>
      </c>
      <c r="D5" s="528" t="s">
        <v>12</v>
      </c>
      <c r="E5" s="528" t="s">
        <v>239</v>
      </c>
      <c r="F5" s="534" t="s">
        <v>13</v>
      </c>
      <c r="G5" s="535"/>
      <c r="H5" s="534" t="s">
        <v>14</v>
      </c>
      <c r="I5" s="535"/>
      <c r="J5" s="534" t="s">
        <v>15</v>
      </c>
      <c r="K5" s="535"/>
      <c r="L5" s="11"/>
      <c r="M5" s="528" t="s">
        <v>16</v>
      </c>
      <c r="N5" s="530" t="s">
        <v>17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9.5" customHeight="1">
      <c r="A6" s="532"/>
      <c r="B6" s="529"/>
      <c r="C6" s="529"/>
      <c r="D6" s="529"/>
      <c r="E6" s="529"/>
      <c r="F6" s="11" t="s">
        <v>18</v>
      </c>
      <c r="G6" s="11" t="s">
        <v>19</v>
      </c>
      <c r="H6" s="11" t="s">
        <v>18</v>
      </c>
      <c r="I6" s="11" t="s">
        <v>19</v>
      </c>
      <c r="J6" s="11" t="s">
        <v>18</v>
      </c>
      <c r="K6" s="11" t="s">
        <v>19</v>
      </c>
      <c r="L6" s="11" t="s">
        <v>18</v>
      </c>
      <c r="M6" s="529"/>
      <c r="N6" s="52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9.5" customHeight="1">
      <c r="A7" s="12" t="str">
        <f t="shared" ref="A7:A261" si="0">+TRIM(CONCATENATE(B7,C7,D7))</f>
        <v>[제 1-1호] 강제전선관(노출) 아연도 16 mm [M]</v>
      </c>
      <c r="B7" s="13" t="s">
        <v>240</v>
      </c>
      <c r="C7" s="13"/>
      <c r="D7" s="14" t="s">
        <v>25</v>
      </c>
      <c r="E7" s="15"/>
      <c r="F7" s="16"/>
      <c r="G7" s="16" t="str">
        <f>IF(E7*F7&lt;&gt;0, TRUNC(E7*F7, 1), "")</f>
        <v/>
      </c>
      <c r="H7" s="16"/>
      <c r="I7" s="16" t="str">
        <f>IF(E7*H7&lt;&gt;0,TRUNC(E7*H7, 1),"")</f>
        <v/>
      </c>
      <c r="J7" s="16"/>
      <c r="K7" s="16" t="str">
        <f t="shared" ref="K7:K9" si="1">IF(E7*J7&lt;&gt;0,TRUNC(E7*J7, 1),"")</f>
        <v/>
      </c>
      <c r="L7" s="16" t="str">
        <f t="shared" ref="L7:L79" si="2">IF((F7+H7+J7)=0, "", (F7+H7+J7))</f>
        <v/>
      </c>
      <c r="M7" s="16" t="str">
        <f>IF(SUM(G7,I7,K7)&lt;&gt;0,TRUNC(SUM(G7,I7,K7),1),"")</f>
        <v/>
      </c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5" customHeight="1">
      <c r="A8" s="12" t="str">
        <f t="shared" si="0"/>
        <v>강제전선관(노출)아연도 16 mmM</v>
      </c>
      <c r="B8" s="13" t="s">
        <v>20</v>
      </c>
      <c r="C8" s="13" t="s">
        <v>21</v>
      </c>
      <c r="D8" s="14" t="s">
        <v>22</v>
      </c>
      <c r="E8" s="15">
        <v>1</v>
      </c>
      <c r="F8" s="17">
        <f>+VLOOKUP(A8,단가표!$A:$Q,17,FALSE)</f>
        <v>2150</v>
      </c>
      <c r="G8" s="17">
        <f t="shared" ref="G8:G9" si="3">INT(E8*F8)</f>
        <v>2150</v>
      </c>
      <c r="H8" s="17"/>
      <c r="I8" s="17">
        <f t="shared" ref="I8:I9" si="4">INT(E8*H8)</f>
        <v>0</v>
      </c>
      <c r="J8" s="17"/>
      <c r="K8" s="17" t="str">
        <f t="shared" si="1"/>
        <v/>
      </c>
      <c r="L8" s="17">
        <f t="shared" si="2"/>
        <v>2150</v>
      </c>
      <c r="M8" s="17">
        <f t="shared" ref="M8:M9" si="5">SUM(G8,I8,K8)</f>
        <v>2150</v>
      </c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5" customHeight="1">
      <c r="A9" s="12" t="str">
        <f t="shared" si="0"/>
        <v>노 무 비내선전공인</v>
      </c>
      <c r="B9" s="13" t="s">
        <v>241</v>
      </c>
      <c r="C9" s="13" t="s">
        <v>242</v>
      </c>
      <c r="D9" s="14" t="s">
        <v>243</v>
      </c>
      <c r="E9" s="15">
        <f>+일위수량!E9</f>
        <v>9.6000000000000002E-2</v>
      </c>
      <c r="F9" s="17"/>
      <c r="G9" s="17">
        <f t="shared" si="3"/>
        <v>0</v>
      </c>
      <c r="H9" s="17">
        <f>+VLOOKUP(C9,단가표!$A:$Q,17,FALSE)</f>
        <v>220079</v>
      </c>
      <c r="I9" s="17">
        <f t="shared" si="4"/>
        <v>21127</v>
      </c>
      <c r="J9" s="17"/>
      <c r="K9" s="17" t="str">
        <f t="shared" si="1"/>
        <v/>
      </c>
      <c r="L9" s="17">
        <f t="shared" si="2"/>
        <v>220079</v>
      </c>
      <c r="M9" s="17">
        <f t="shared" si="5"/>
        <v>21127</v>
      </c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9.5" customHeight="1">
      <c r="A10" s="12" t="str">
        <f t="shared" si="0"/>
        <v>( 합 계 )</v>
      </c>
      <c r="B10" s="13" t="s">
        <v>244</v>
      </c>
      <c r="C10" s="13"/>
      <c r="D10" s="14"/>
      <c r="E10" s="15"/>
      <c r="F10" s="17"/>
      <c r="G10" s="17">
        <f>SUM(G8:G9)</f>
        <v>2150</v>
      </c>
      <c r="H10" s="17"/>
      <c r="I10" s="17">
        <f>SUM(I8:I9)</f>
        <v>21127</v>
      </c>
      <c r="J10" s="17"/>
      <c r="K10" s="17">
        <f>SUM(K8:K9)</f>
        <v>0</v>
      </c>
      <c r="L10" s="17" t="str">
        <f t="shared" si="2"/>
        <v/>
      </c>
      <c r="M10" s="17">
        <f>SUM(M8:M9)</f>
        <v>23277</v>
      </c>
      <c r="N10" s="1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5" customHeight="1">
      <c r="A11" s="12" t="str">
        <f t="shared" si="0"/>
        <v/>
      </c>
      <c r="B11" s="13"/>
      <c r="C11" s="13"/>
      <c r="D11" s="14"/>
      <c r="E11" s="15"/>
      <c r="F11" s="17"/>
      <c r="G11" s="17">
        <f>INT(E11*F11)</f>
        <v>0</v>
      </c>
      <c r="H11" s="17"/>
      <c r="I11" s="17">
        <f>INT(E11*H11)</f>
        <v>0</v>
      </c>
      <c r="J11" s="17"/>
      <c r="K11" s="17" t="str">
        <f t="shared" ref="K11:K14" si="6">IF(E11*J11&lt;&gt;0,TRUNC(E11*J11, 1),"")</f>
        <v/>
      </c>
      <c r="L11" s="17" t="str">
        <f t="shared" si="2"/>
        <v/>
      </c>
      <c r="M11" s="17">
        <f>SUM(G11,I11,K11)</f>
        <v>0</v>
      </c>
      <c r="N11" s="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9.5" customHeight="1">
      <c r="A12" s="12" t="str">
        <f t="shared" si="0"/>
        <v>[제 1-2호] 강제전선관(노출) 아연도 22 mm [M]</v>
      </c>
      <c r="B12" s="13" t="s">
        <v>245</v>
      </c>
      <c r="C12" s="13"/>
      <c r="D12" s="14" t="s">
        <v>25</v>
      </c>
      <c r="E12" s="15"/>
      <c r="F12" s="17"/>
      <c r="G12" s="17" t="str">
        <f>IF(E12*F12&lt;&gt;0, TRUNC(E12*F12, 1), "")</f>
        <v/>
      </c>
      <c r="H12" s="17"/>
      <c r="I12" s="17" t="str">
        <f>IF(E12*H12&lt;&gt;0,TRUNC(E12*H12, 1),"")</f>
        <v/>
      </c>
      <c r="J12" s="17"/>
      <c r="K12" s="17" t="str">
        <f t="shared" si="6"/>
        <v/>
      </c>
      <c r="L12" s="17" t="str">
        <f t="shared" si="2"/>
        <v/>
      </c>
      <c r="M12" s="17" t="str">
        <f>IF(SUM(G12,I12,K12)&lt;&gt;0,TRUNC(SUM(G12,I12,K12),1),"")</f>
        <v/>
      </c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9.5" customHeight="1">
      <c r="A13" s="12" t="str">
        <f t="shared" si="0"/>
        <v>강제전선관(노출)아연도 22 mmM</v>
      </c>
      <c r="B13" s="13" t="s">
        <v>20</v>
      </c>
      <c r="C13" s="13" t="s">
        <v>23</v>
      </c>
      <c r="D13" s="14" t="s">
        <v>22</v>
      </c>
      <c r="E13" s="15">
        <v>1</v>
      </c>
      <c r="F13" s="17">
        <f>+VLOOKUP(A13,단가표!$A:$Q,17,FALSE)</f>
        <v>2780</v>
      </c>
      <c r="G13" s="17">
        <f t="shared" ref="G13:G14" si="7">INT(E13*F13)</f>
        <v>2780</v>
      </c>
      <c r="H13" s="17"/>
      <c r="I13" s="17">
        <f t="shared" ref="I13:I14" si="8">INT(E13*H13)</f>
        <v>0</v>
      </c>
      <c r="J13" s="17"/>
      <c r="K13" s="17" t="str">
        <f t="shared" si="6"/>
        <v/>
      </c>
      <c r="L13" s="17">
        <f t="shared" si="2"/>
        <v>2780</v>
      </c>
      <c r="M13" s="17">
        <f t="shared" ref="M13:M14" si="9">SUM(G13,I13,K13)</f>
        <v>2780</v>
      </c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9.5" customHeight="1">
      <c r="A14" s="12" t="str">
        <f t="shared" si="0"/>
        <v>노 무 비내선전공인</v>
      </c>
      <c r="B14" s="13" t="s">
        <v>241</v>
      </c>
      <c r="C14" s="13" t="s">
        <v>242</v>
      </c>
      <c r="D14" s="14" t="s">
        <v>243</v>
      </c>
      <c r="E14" s="15">
        <f>일위수량!E12</f>
        <v>0.13200000000000001</v>
      </c>
      <c r="F14" s="17"/>
      <c r="G14" s="17">
        <f t="shared" si="7"/>
        <v>0</v>
      </c>
      <c r="H14" s="17">
        <f>+VLOOKUP(C14,단가표!$A:$Q,17,FALSE)</f>
        <v>220079</v>
      </c>
      <c r="I14" s="17">
        <f t="shared" si="8"/>
        <v>29050</v>
      </c>
      <c r="J14" s="17"/>
      <c r="K14" s="17" t="str">
        <f t="shared" si="6"/>
        <v/>
      </c>
      <c r="L14" s="17">
        <f t="shared" si="2"/>
        <v>220079</v>
      </c>
      <c r="M14" s="17">
        <f t="shared" si="9"/>
        <v>29050</v>
      </c>
      <c r="N14" s="1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>
      <c r="A15" s="12" t="str">
        <f t="shared" si="0"/>
        <v>( 합 계 )</v>
      </c>
      <c r="B15" s="13" t="s">
        <v>244</v>
      </c>
      <c r="C15" s="13"/>
      <c r="D15" s="14"/>
      <c r="E15" s="15"/>
      <c r="F15" s="17"/>
      <c r="G15" s="17">
        <f>SUM(G13:G14)</f>
        <v>2780</v>
      </c>
      <c r="H15" s="17"/>
      <c r="I15" s="17">
        <f>SUM(I13:I14)</f>
        <v>29050</v>
      </c>
      <c r="J15" s="17"/>
      <c r="K15" s="17">
        <f>SUM(K13:K14)</f>
        <v>0</v>
      </c>
      <c r="L15" s="17" t="str">
        <f t="shared" si="2"/>
        <v/>
      </c>
      <c r="M15" s="17">
        <f>SUM(M13:M14)</f>
        <v>31830</v>
      </c>
      <c r="N15" s="1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>
      <c r="A16" s="12" t="str">
        <f t="shared" si="0"/>
        <v/>
      </c>
      <c r="B16" s="13"/>
      <c r="C16" s="13"/>
      <c r="D16" s="14"/>
      <c r="E16" s="15"/>
      <c r="F16" s="17"/>
      <c r="G16" s="17">
        <f t="shared" ref="G16:G19" si="10">INT(E16*F16)</f>
        <v>0</v>
      </c>
      <c r="H16" s="17"/>
      <c r="I16" s="17">
        <f t="shared" ref="I16:I19" si="11">INT(E16*H16)</f>
        <v>0</v>
      </c>
      <c r="J16" s="17"/>
      <c r="K16" s="17" t="str">
        <f t="shared" ref="K16:K19" si="12">IF(E16*J16&lt;&gt;0,TRUNC(E16*J16, 1),"")</f>
        <v/>
      </c>
      <c r="L16" s="17" t="str">
        <f t="shared" si="2"/>
        <v/>
      </c>
      <c r="M16" s="17">
        <f t="shared" ref="M16:M19" si="13">SUM(G16,I16,K16)</f>
        <v>0</v>
      </c>
      <c r="N16" s="13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>
      <c r="A17" s="12" t="str">
        <f t="shared" si="0"/>
        <v>[제 1-3호] 강제전선관(노출) 아연도 28 mm [M]</v>
      </c>
      <c r="B17" s="13" t="s">
        <v>246</v>
      </c>
      <c r="C17" s="13"/>
      <c r="D17" s="14"/>
      <c r="E17" s="15"/>
      <c r="F17" s="17"/>
      <c r="G17" s="17">
        <f t="shared" si="10"/>
        <v>0</v>
      </c>
      <c r="H17" s="17"/>
      <c r="I17" s="17">
        <f t="shared" si="11"/>
        <v>0</v>
      </c>
      <c r="J17" s="17"/>
      <c r="K17" s="17" t="str">
        <f t="shared" si="12"/>
        <v/>
      </c>
      <c r="L17" s="17" t="str">
        <f t="shared" si="2"/>
        <v/>
      </c>
      <c r="M17" s="17">
        <f t="shared" si="13"/>
        <v>0</v>
      </c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9.5" customHeight="1">
      <c r="A18" s="12" t="str">
        <f t="shared" si="0"/>
        <v>강제전선관(노출)아연도 28 mmM</v>
      </c>
      <c r="B18" s="13" t="s">
        <v>20</v>
      </c>
      <c r="C18" s="13" t="s">
        <v>24</v>
      </c>
      <c r="D18" s="14" t="s">
        <v>22</v>
      </c>
      <c r="E18" s="15">
        <v>1</v>
      </c>
      <c r="F18" s="17">
        <f>+VLOOKUP(A18,단가표!$A:$Q,17,FALSE)</f>
        <v>3620</v>
      </c>
      <c r="G18" s="17">
        <f t="shared" si="10"/>
        <v>3620</v>
      </c>
      <c r="H18" s="17"/>
      <c r="I18" s="17">
        <f t="shared" si="11"/>
        <v>0</v>
      </c>
      <c r="J18" s="17"/>
      <c r="K18" s="17" t="str">
        <f t="shared" si="12"/>
        <v/>
      </c>
      <c r="L18" s="17">
        <f t="shared" si="2"/>
        <v>3620</v>
      </c>
      <c r="M18" s="17">
        <f t="shared" si="13"/>
        <v>3620</v>
      </c>
      <c r="N18" s="1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>
      <c r="A19" s="12" t="str">
        <f t="shared" si="0"/>
        <v>노 무 비내선전공인</v>
      </c>
      <c r="B19" s="13" t="s">
        <v>241</v>
      </c>
      <c r="C19" s="13" t="s">
        <v>242</v>
      </c>
      <c r="D19" s="14" t="s">
        <v>243</v>
      </c>
      <c r="E19" s="15">
        <f>일위수량!E15</f>
        <v>0.16800000000000001</v>
      </c>
      <c r="F19" s="17"/>
      <c r="G19" s="17">
        <f t="shared" si="10"/>
        <v>0</v>
      </c>
      <c r="H19" s="17">
        <f>+VLOOKUP(C19,단가표!$A:$Q,17,FALSE)</f>
        <v>220079</v>
      </c>
      <c r="I19" s="17">
        <f t="shared" si="11"/>
        <v>36973</v>
      </c>
      <c r="J19" s="17"/>
      <c r="K19" s="17" t="str">
        <f t="shared" si="12"/>
        <v/>
      </c>
      <c r="L19" s="17">
        <f t="shared" si="2"/>
        <v>220079</v>
      </c>
      <c r="M19" s="17">
        <f t="shared" si="13"/>
        <v>36973</v>
      </c>
      <c r="N19" s="13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9.5" customHeight="1">
      <c r="A20" s="12" t="str">
        <f t="shared" si="0"/>
        <v>( 합 계 )</v>
      </c>
      <c r="B20" s="13" t="s">
        <v>244</v>
      </c>
      <c r="C20" s="13"/>
      <c r="D20" s="14"/>
      <c r="E20" s="15"/>
      <c r="F20" s="17"/>
      <c r="G20" s="17">
        <f>SUM(G18:G19)</f>
        <v>3620</v>
      </c>
      <c r="H20" s="17"/>
      <c r="I20" s="17">
        <f>SUM(I18:I19)</f>
        <v>36973</v>
      </c>
      <c r="J20" s="17"/>
      <c r="K20" s="17">
        <f>SUM(K16:K19)</f>
        <v>0</v>
      </c>
      <c r="L20" s="17" t="str">
        <f t="shared" si="2"/>
        <v/>
      </c>
      <c r="M20" s="17">
        <f>SUM(M18:M19)</f>
        <v>40593</v>
      </c>
      <c r="N20" s="13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9.5" customHeight="1">
      <c r="A21" s="12" t="str">
        <f t="shared" si="0"/>
        <v/>
      </c>
      <c r="B21" s="13"/>
      <c r="C21" s="13"/>
      <c r="D21" s="14"/>
      <c r="E21" s="15"/>
      <c r="F21" s="17"/>
      <c r="G21" s="17">
        <f t="shared" ref="G21:G24" si="14">INT(E21*F21)</f>
        <v>0</v>
      </c>
      <c r="H21" s="17"/>
      <c r="I21" s="17">
        <f t="shared" ref="I21:I24" si="15">INT(E21*H21)</f>
        <v>0</v>
      </c>
      <c r="J21" s="17"/>
      <c r="K21" s="17" t="str">
        <f t="shared" ref="K21:K24" si="16">IF(E21*J21&lt;&gt;0,TRUNC(E21*J21, 1),"")</f>
        <v/>
      </c>
      <c r="L21" s="17" t="str">
        <f t="shared" si="2"/>
        <v/>
      </c>
      <c r="M21" s="17">
        <f t="shared" ref="M21:M24" si="17">SUM(G21,I21,K21)</f>
        <v>0</v>
      </c>
      <c r="N21" s="1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9.5" customHeight="1">
      <c r="A22" s="12" t="str">
        <f t="shared" si="0"/>
        <v>[제 1-4호] 강제전선관(노출) 아연도 36 mm [M]</v>
      </c>
      <c r="B22" s="18" t="s">
        <v>247</v>
      </c>
      <c r="C22" s="18"/>
      <c r="D22" s="19"/>
      <c r="E22" s="20"/>
      <c r="F22" s="21"/>
      <c r="G22" s="21">
        <f t="shared" si="14"/>
        <v>0</v>
      </c>
      <c r="H22" s="21"/>
      <c r="I22" s="21">
        <f t="shared" si="15"/>
        <v>0</v>
      </c>
      <c r="J22" s="21"/>
      <c r="K22" s="21" t="str">
        <f t="shared" si="16"/>
        <v/>
      </c>
      <c r="L22" s="21" t="str">
        <f t="shared" si="2"/>
        <v/>
      </c>
      <c r="M22" s="21">
        <f t="shared" si="17"/>
        <v>0</v>
      </c>
      <c r="N22" s="18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9.5" customHeight="1">
      <c r="A23" s="12" t="str">
        <f t="shared" si="0"/>
        <v>강제전선관(노출)아연도 36 mmM</v>
      </c>
      <c r="B23" s="18" t="s">
        <v>20</v>
      </c>
      <c r="C23" s="18" t="s">
        <v>26</v>
      </c>
      <c r="D23" s="19" t="s">
        <v>22</v>
      </c>
      <c r="E23" s="20">
        <v>1</v>
      </c>
      <c r="F23" s="21">
        <f>+VLOOKUP(A23,단가표!$A:$Q,17,FALSE)</f>
        <v>4650</v>
      </c>
      <c r="G23" s="21">
        <f t="shared" si="14"/>
        <v>4650</v>
      </c>
      <c r="H23" s="21"/>
      <c r="I23" s="21">
        <f t="shared" si="15"/>
        <v>0</v>
      </c>
      <c r="J23" s="21"/>
      <c r="K23" s="21" t="str">
        <f t="shared" si="16"/>
        <v/>
      </c>
      <c r="L23" s="21">
        <f t="shared" si="2"/>
        <v>4650</v>
      </c>
      <c r="M23" s="21">
        <f t="shared" si="17"/>
        <v>4650</v>
      </c>
      <c r="N23" s="18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9.5" customHeight="1">
      <c r="A24" s="12" t="str">
        <f t="shared" si="0"/>
        <v>노 무 비내선전공인</v>
      </c>
      <c r="B24" s="18" t="s">
        <v>241</v>
      </c>
      <c r="C24" s="18" t="s">
        <v>242</v>
      </c>
      <c r="D24" s="19" t="s">
        <v>243</v>
      </c>
      <c r="E24" s="20">
        <f>일위수량!E18</f>
        <v>0.24</v>
      </c>
      <c r="F24" s="21"/>
      <c r="G24" s="21">
        <f t="shared" si="14"/>
        <v>0</v>
      </c>
      <c r="H24" s="21">
        <f>+VLOOKUP(C24,단가표!$A:$Q,17,FALSE)</f>
        <v>220079</v>
      </c>
      <c r="I24" s="21">
        <f t="shared" si="15"/>
        <v>52818</v>
      </c>
      <c r="J24" s="21"/>
      <c r="K24" s="21" t="str">
        <f t="shared" si="16"/>
        <v/>
      </c>
      <c r="L24" s="21">
        <f t="shared" si="2"/>
        <v>220079</v>
      </c>
      <c r="M24" s="21">
        <f t="shared" si="17"/>
        <v>52818</v>
      </c>
      <c r="N24" s="18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9.5" customHeight="1">
      <c r="A25" s="12" t="str">
        <f t="shared" si="0"/>
        <v>( 합 계 )</v>
      </c>
      <c r="B25" s="18" t="s">
        <v>244</v>
      </c>
      <c r="C25" s="18"/>
      <c r="D25" s="19"/>
      <c r="E25" s="20"/>
      <c r="F25" s="21"/>
      <c r="G25" s="21">
        <f>SUM(G23:G24)</f>
        <v>4650</v>
      </c>
      <c r="H25" s="21"/>
      <c r="I25" s="21">
        <f>SUM(I23:I24)</f>
        <v>52818</v>
      </c>
      <c r="J25" s="21"/>
      <c r="K25" s="21">
        <f>SUM(K21:K24)</f>
        <v>0</v>
      </c>
      <c r="L25" s="21" t="str">
        <f t="shared" si="2"/>
        <v/>
      </c>
      <c r="M25" s="21">
        <f>SUM(M23:M24)</f>
        <v>57468</v>
      </c>
      <c r="N25" s="18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9.5" customHeight="1">
      <c r="A26" s="12" t="str">
        <f t="shared" si="0"/>
        <v/>
      </c>
      <c r="B26" s="13"/>
      <c r="C26" s="13"/>
      <c r="D26" s="14"/>
      <c r="E26" s="15"/>
      <c r="F26" s="17"/>
      <c r="G26" s="17">
        <f t="shared" ref="G26:G29" si="18">INT(E26*F26)</f>
        <v>0</v>
      </c>
      <c r="H26" s="17"/>
      <c r="I26" s="17">
        <f t="shared" ref="I26:I29" si="19">INT(E26*H26)</f>
        <v>0</v>
      </c>
      <c r="J26" s="17"/>
      <c r="K26" s="17" t="str">
        <f t="shared" ref="K26:K29" si="20">IF(E26*J26&lt;&gt;0,TRUNC(E26*J26, 1),"")</f>
        <v/>
      </c>
      <c r="L26" s="17" t="str">
        <f t="shared" si="2"/>
        <v/>
      </c>
      <c r="M26" s="17">
        <f t="shared" ref="M26:M29" si="21">SUM(G26,I26,K26)</f>
        <v>0</v>
      </c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>
      <c r="A27" s="12" t="str">
        <f t="shared" si="0"/>
        <v>[제 1-5호] 강제전선관(노출) 아연도 42 mm [M]</v>
      </c>
      <c r="B27" s="13" t="s">
        <v>248</v>
      </c>
      <c r="C27" s="13"/>
      <c r="D27" s="14"/>
      <c r="E27" s="15"/>
      <c r="F27" s="17"/>
      <c r="G27" s="17">
        <f t="shared" si="18"/>
        <v>0</v>
      </c>
      <c r="H27" s="17"/>
      <c r="I27" s="17">
        <f t="shared" si="19"/>
        <v>0</v>
      </c>
      <c r="J27" s="17"/>
      <c r="K27" s="17" t="str">
        <f t="shared" si="20"/>
        <v/>
      </c>
      <c r="L27" s="17" t="str">
        <f t="shared" si="2"/>
        <v/>
      </c>
      <c r="M27" s="17">
        <f t="shared" si="21"/>
        <v>0</v>
      </c>
      <c r="N27" s="1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>
      <c r="A28" s="12" t="str">
        <f t="shared" si="0"/>
        <v>강제전선관(노출)아연도 42 mmM</v>
      </c>
      <c r="B28" s="13" t="s">
        <v>20</v>
      </c>
      <c r="C28" s="13" t="s">
        <v>27</v>
      </c>
      <c r="D28" s="14" t="s">
        <v>22</v>
      </c>
      <c r="E28" s="15">
        <v>1</v>
      </c>
      <c r="F28" s="17">
        <f>+VLOOKUP(A28,단가표!$A:$Q,17,FALSE)</f>
        <v>5320</v>
      </c>
      <c r="G28" s="17">
        <f t="shared" si="18"/>
        <v>5320</v>
      </c>
      <c r="H28" s="17"/>
      <c r="I28" s="17">
        <f t="shared" si="19"/>
        <v>0</v>
      </c>
      <c r="J28" s="17"/>
      <c r="K28" s="17" t="str">
        <f t="shared" si="20"/>
        <v/>
      </c>
      <c r="L28" s="17">
        <f t="shared" si="2"/>
        <v>5320</v>
      </c>
      <c r="M28" s="17">
        <f t="shared" si="21"/>
        <v>5320</v>
      </c>
      <c r="N28" s="1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>
      <c r="A29" s="12" t="str">
        <f t="shared" si="0"/>
        <v>노 무 비내선전공인</v>
      </c>
      <c r="B29" s="13" t="s">
        <v>241</v>
      </c>
      <c r="C29" s="13" t="s">
        <v>242</v>
      </c>
      <c r="D29" s="14" t="s">
        <v>243</v>
      </c>
      <c r="E29" s="15">
        <f>일위수량!E21</f>
        <v>0.3</v>
      </c>
      <c r="F29" s="17"/>
      <c r="G29" s="17">
        <f t="shared" si="18"/>
        <v>0</v>
      </c>
      <c r="H29" s="17">
        <f>+VLOOKUP(C29,단가표!$A:$Q,17,FALSE)</f>
        <v>220079</v>
      </c>
      <c r="I29" s="17">
        <f t="shared" si="19"/>
        <v>66023</v>
      </c>
      <c r="J29" s="17"/>
      <c r="K29" s="17" t="str">
        <f t="shared" si="20"/>
        <v/>
      </c>
      <c r="L29" s="17">
        <f t="shared" si="2"/>
        <v>220079</v>
      </c>
      <c r="M29" s="17">
        <f t="shared" si="21"/>
        <v>66023</v>
      </c>
      <c r="N29" s="13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>
      <c r="A30" s="12" t="str">
        <f t="shared" si="0"/>
        <v>( 합 계 )</v>
      </c>
      <c r="B30" s="13" t="s">
        <v>244</v>
      </c>
      <c r="C30" s="13"/>
      <c r="D30" s="14"/>
      <c r="E30" s="15"/>
      <c r="F30" s="17"/>
      <c r="G30" s="17">
        <f>SUM(G28:G29)</f>
        <v>5320</v>
      </c>
      <c r="H30" s="17"/>
      <c r="I30" s="17">
        <f>SUM(I28:I29)</f>
        <v>66023</v>
      </c>
      <c r="J30" s="17"/>
      <c r="K30" s="17">
        <f>SUM(K26:K29)</f>
        <v>0</v>
      </c>
      <c r="L30" s="17" t="str">
        <f t="shared" si="2"/>
        <v/>
      </c>
      <c r="M30" s="17">
        <f>SUM(M28:M29)</f>
        <v>71343</v>
      </c>
      <c r="N30" s="13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>
      <c r="A31" s="12" t="str">
        <f t="shared" si="0"/>
        <v>[제 1-6호] 강제전선관(노출) 아연도 54 mm [M]</v>
      </c>
      <c r="B31" s="13" t="s">
        <v>249</v>
      </c>
      <c r="C31" s="13"/>
      <c r="D31" s="14"/>
      <c r="E31" s="15"/>
      <c r="F31" s="17"/>
      <c r="G31" s="17">
        <f t="shared" ref="G31:G33" si="22">INT(E31*F31)</f>
        <v>0</v>
      </c>
      <c r="H31" s="17"/>
      <c r="I31" s="17">
        <f t="shared" ref="I31:I33" si="23">INT(E31*H31)</f>
        <v>0</v>
      </c>
      <c r="J31" s="17"/>
      <c r="K31" s="17" t="str">
        <f t="shared" ref="K31:K33" si="24">IF(E31*J31&lt;&gt;0,TRUNC(E31*J31, 1),"")</f>
        <v/>
      </c>
      <c r="L31" s="17" t="str">
        <f t="shared" si="2"/>
        <v/>
      </c>
      <c r="M31" s="17">
        <f t="shared" ref="M31:M33" si="25">SUM(G31,I31,K31)</f>
        <v>0</v>
      </c>
      <c r="N31" s="1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>
      <c r="A32" s="12" t="str">
        <f t="shared" si="0"/>
        <v>강제전선관(노출)아연도 54 mmM</v>
      </c>
      <c r="B32" s="13" t="s">
        <v>20</v>
      </c>
      <c r="C32" s="13" t="s">
        <v>28</v>
      </c>
      <c r="D32" s="14" t="s">
        <v>22</v>
      </c>
      <c r="E32" s="15">
        <v>1</v>
      </c>
      <c r="F32" s="17">
        <f>+VLOOKUP(A32,단가표!$A:$Q,17,FALSE)</f>
        <v>7510</v>
      </c>
      <c r="G32" s="17">
        <f t="shared" si="22"/>
        <v>7510</v>
      </c>
      <c r="H32" s="17"/>
      <c r="I32" s="17">
        <f t="shared" si="23"/>
        <v>0</v>
      </c>
      <c r="J32" s="17"/>
      <c r="K32" s="17" t="str">
        <f t="shared" si="24"/>
        <v/>
      </c>
      <c r="L32" s="17">
        <f t="shared" si="2"/>
        <v>7510</v>
      </c>
      <c r="M32" s="17">
        <f t="shared" si="25"/>
        <v>7510</v>
      </c>
      <c r="N32" s="13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>
      <c r="A33" s="12" t="str">
        <f t="shared" si="0"/>
        <v>노 무 비내선전공인</v>
      </c>
      <c r="B33" s="13" t="s">
        <v>241</v>
      </c>
      <c r="C33" s="13" t="s">
        <v>242</v>
      </c>
      <c r="D33" s="14" t="s">
        <v>243</v>
      </c>
      <c r="E33" s="15">
        <f>일위수량!E24</f>
        <v>0.40800000000000003</v>
      </c>
      <c r="F33" s="17"/>
      <c r="G33" s="17">
        <f t="shared" si="22"/>
        <v>0</v>
      </c>
      <c r="H33" s="17">
        <f>+VLOOKUP(C33,단가표!$A:$Q,17,FALSE)</f>
        <v>220079</v>
      </c>
      <c r="I33" s="17">
        <f t="shared" si="23"/>
        <v>89792</v>
      </c>
      <c r="J33" s="17"/>
      <c r="K33" s="17" t="str">
        <f t="shared" si="24"/>
        <v/>
      </c>
      <c r="L33" s="17">
        <f t="shared" si="2"/>
        <v>220079</v>
      </c>
      <c r="M33" s="17">
        <f t="shared" si="25"/>
        <v>89792</v>
      </c>
      <c r="N33" s="13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>
      <c r="A34" s="12" t="str">
        <f t="shared" si="0"/>
        <v>( 합 계 )</v>
      </c>
      <c r="B34" s="13" t="s">
        <v>244</v>
      </c>
      <c r="C34" s="13"/>
      <c r="D34" s="14"/>
      <c r="E34" s="15"/>
      <c r="F34" s="17"/>
      <c r="G34" s="17">
        <f>SUM(G32:G33)</f>
        <v>7510</v>
      </c>
      <c r="H34" s="17"/>
      <c r="I34" s="17">
        <f>SUM(I32:I33)</f>
        <v>89792</v>
      </c>
      <c r="J34" s="17"/>
      <c r="K34" s="17">
        <f>SUM(K31:K33)</f>
        <v>0</v>
      </c>
      <c r="L34" s="17" t="str">
        <f t="shared" si="2"/>
        <v/>
      </c>
      <c r="M34" s="17">
        <f>SUM(M32:M33)</f>
        <v>97302</v>
      </c>
      <c r="N34" s="1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>
      <c r="A35" s="12" t="str">
        <f t="shared" si="0"/>
        <v/>
      </c>
      <c r="B35" s="13"/>
      <c r="C35" s="13"/>
      <c r="D35" s="14"/>
      <c r="E35" s="15"/>
      <c r="F35" s="17"/>
      <c r="G35" s="17">
        <f t="shared" ref="G35:G38" si="26">INT(E35*F35)</f>
        <v>0</v>
      </c>
      <c r="H35" s="17"/>
      <c r="I35" s="17">
        <f t="shared" ref="I35:I38" si="27">INT(E35*H35)</f>
        <v>0</v>
      </c>
      <c r="J35" s="17"/>
      <c r="K35" s="17" t="str">
        <f t="shared" ref="K35:K38" si="28">IF(E35*J35&lt;&gt;0,TRUNC(E35*J35, 1),"")</f>
        <v/>
      </c>
      <c r="L35" s="17" t="str">
        <f t="shared" si="2"/>
        <v/>
      </c>
      <c r="M35" s="17">
        <f t="shared" ref="M35:M38" si="29">SUM(G35,I35,K35)</f>
        <v>0</v>
      </c>
      <c r="N35" s="13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>
      <c r="A36" s="12" t="str">
        <f t="shared" si="0"/>
        <v>[제 1-7호] 강제전선관(노출) 아연도 70 mm [M]</v>
      </c>
      <c r="B36" s="13" t="s">
        <v>250</v>
      </c>
      <c r="C36" s="13"/>
      <c r="D36" s="14"/>
      <c r="E36" s="15"/>
      <c r="F36" s="17"/>
      <c r="G36" s="17">
        <f t="shared" si="26"/>
        <v>0</v>
      </c>
      <c r="H36" s="17"/>
      <c r="I36" s="17">
        <f t="shared" si="27"/>
        <v>0</v>
      </c>
      <c r="J36" s="17"/>
      <c r="K36" s="17" t="str">
        <f t="shared" si="28"/>
        <v/>
      </c>
      <c r="L36" s="17" t="str">
        <f t="shared" si="2"/>
        <v/>
      </c>
      <c r="M36" s="17">
        <f t="shared" si="29"/>
        <v>0</v>
      </c>
      <c r="N36" s="1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>
      <c r="A37" s="12" t="str">
        <f t="shared" si="0"/>
        <v>강제전선관(노출)아연도 70 mmM</v>
      </c>
      <c r="B37" s="13" t="s">
        <v>20</v>
      </c>
      <c r="C37" s="13" t="s">
        <v>29</v>
      </c>
      <c r="D37" s="14" t="s">
        <v>22</v>
      </c>
      <c r="E37" s="15">
        <v>1</v>
      </c>
      <c r="F37" s="17">
        <f>+VLOOKUP(A37,단가표!$A:$Q,17,FALSE)</f>
        <v>9570</v>
      </c>
      <c r="G37" s="17">
        <f t="shared" si="26"/>
        <v>9570</v>
      </c>
      <c r="H37" s="17"/>
      <c r="I37" s="17">
        <f t="shared" si="27"/>
        <v>0</v>
      </c>
      <c r="J37" s="17"/>
      <c r="K37" s="17" t="str">
        <f t="shared" si="28"/>
        <v/>
      </c>
      <c r="L37" s="17">
        <f t="shared" si="2"/>
        <v>9570</v>
      </c>
      <c r="M37" s="17">
        <f t="shared" si="29"/>
        <v>9570</v>
      </c>
      <c r="N37" s="1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>
      <c r="A38" s="12" t="str">
        <f t="shared" si="0"/>
        <v>노 무 비내선전공인</v>
      </c>
      <c r="B38" s="13" t="s">
        <v>241</v>
      </c>
      <c r="C38" s="13" t="s">
        <v>242</v>
      </c>
      <c r="D38" s="14" t="s">
        <v>243</v>
      </c>
      <c r="E38" s="15">
        <f>+일위수량!E27</f>
        <v>0.52800000000000002</v>
      </c>
      <c r="F38" s="17"/>
      <c r="G38" s="17">
        <f t="shared" si="26"/>
        <v>0</v>
      </c>
      <c r="H38" s="17">
        <f>+VLOOKUP(C38,단가표!$A:$Q,17,FALSE)</f>
        <v>220079</v>
      </c>
      <c r="I38" s="17">
        <f t="shared" si="27"/>
        <v>116201</v>
      </c>
      <c r="J38" s="17"/>
      <c r="K38" s="17" t="str">
        <f t="shared" si="28"/>
        <v/>
      </c>
      <c r="L38" s="17">
        <f t="shared" si="2"/>
        <v>220079</v>
      </c>
      <c r="M38" s="17">
        <f t="shared" si="29"/>
        <v>116201</v>
      </c>
      <c r="N38" s="13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>
      <c r="A39" s="12" t="str">
        <f t="shared" si="0"/>
        <v>( 합 계 )</v>
      </c>
      <c r="B39" s="13" t="s">
        <v>244</v>
      </c>
      <c r="C39" s="13"/>
      <c r="D39" s="14"/>
      <c r="E39" s="15"/>
      <c r="F39" s="17"/>
      <c r="G39" s="17">
        <f>SUM(G37:G38)</f>
        <v>9570</v>
      </c>
      <c r="H39" s="17"/>
      <c r="I39" s="17">
        <f>SUM(I37:I38)</f>
        <v>116201</v>
      </c>
      <c r="J39" s="17"/>
      <c r="K39" s="17">
        <f>SUM(K35:K38)</f>
        <v>0</v>
      </c>
      <c r="L39" s="17" t="str">
        <f t="shared" si="2"/>
        <v/>
      </c>
      <c r="M39" s="17">
        <f>SUM(M37:M38)</f>
        <v>125771</v>
      </c>
      <c r="N39" s="13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>
      <c r="A40" s="12" t="str">
        <f t="shared" si="0"/>
        <v/>
      </c>
      <c r="B40" s="13"/>
      <c r="C40" s="13"/>
      <c r="D40" s="14"/>
      <c r="E40" s="15"/>
      <c r="F40" s="17"/>
      <c r="G40" s="17">
        <f t="shared" ref="G40:G43" si="30">INT(E40*F40)</f>
        <v>0</v>
      </c>
      <c r="H40" s="17"/>
      <c r="I40" s="17">
        <f t="shared" ref="I40:I43" si="31">INT(E40*H40)</f>
        <v>0</v>
      </c>
      <c r="J40" s="17"/>
      <c r="K40" s="17" t="str">
        <f t="shared" ref="K40:K43" si="32">IF(E40*J40&lt;&gt;0,TRUNC(E40*J40, 1),"")</f>
        <v/>
      </c>
      <c r="L40" s="17" t="str">
        <f t="shared" si="2"/>
        <v/>
      </c>
      <c r="M40" s="17">
        <f t="shared" ref="M40:M43" si="33">SUM(G40,I40,K40)</f>
        <v>0</v>
      </c>
      <c r="N40" s="13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9.5" customHeight="1">
      <c r="A41" s="12" t="str">
        <f t="shared" si="0"/>
        <v>[제 1-8호] 강제전선관(노출) 아연도 82 mm [M]</v>
      </c>
      <c r="B41" s="13" t="s">
        <v>251</v>
      </c>
      <c r="C41" s="13"/>
      <c r="D41" s="14"/>
      <c r="E41" s="15"/>
      <c r="F41" s="17"/>
      <c r="G41" s="17">
        <f t="shared" si="30"/>
        <v>0</v>
      </c>
      <c r="H41" s="17"/>
      <c r="I41" s="17">
        <f t="shared" si="31"/>
        <v>0</v>
      </c>
      <c r="J41" s="17"/>
      <c r="K41" s="17" t="str">
        <f t="shared" si="32"/>
        <v/>
      </c>
      <c r="L41" s="17" t="str">
        <f t="shared" si="2"/>
        <v/>
      </c>
      <c r="M41" s="17">
        <f t="shared" si="33"/>
        <v>0</v>
      </c>
      <c r="N41" s="13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9.5" customHeight="1">
      <c r="A42" s="12" t="str">
        <f t="shared" si="0"/>
        <v>강제전선관(노출)아연도 82 mmM</v>
      </c>
      <c r="B42" s="13" t="s">
        <v>20</v>
      </c>
      <c r="C42" s="13" t="s">
        <v>30</v>
      </c>
      <c r="D42" s="14" t="s">
        <v>22</v>
      </c>
      <c r="E42" s="15">
        <v>1</v>
      </c>
      <c r="F42" s="17">
        <f>+VLOOKUP(A42,단가표!$A:$Q,17,FALSE)</f>
        <v>11020</v>
      </c>
      <c r="G42" s="17">
        <f t="shared" si="30"/>
        <v>11020</v>
      </c>
      <c r="H42" s="17"/>
      <c r="I42" s="17">
        <f t="shared" si="31"/>
        <v>0</v>
      </c>
      <c r="J42" s="17"/>
      <c r="K42" s="17" t="str">
        <f t="shared" si="32"/>
        <v/>
      </c>
      <c r="L42" s="17">
        <f t="shared" si="2"/>
        <v>11020</v>
      </c>
      <c r="M42" s="17">
        <f t="shared" si="33"/>
        <v>11020</v>
      </c>
      <c r="N42" s="13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9.5" customHeight="1">
      <c r="A43" s="12" t="str">
        <f t="shared" si="0"/>
        <v>노 무 비내선전공인</v>
      </c>
      <c r="B43" s="13" t="s">
        <v>241</v>
      </c>
      <c r="C43" s="13" t="s">
        <v>242</v>
      </c>
      <c r="D43" s="14" t="s">
        <v>243</v>
      </c>
      <c r="E43" s="15">
        <f>+일위수량!E30</f>
        <v>0.64800000000000002</v>
      </c>
      <c r="F43" s="17"/>
      <c r="G43" s="17">
        <f t="shared" si="30"/>
        <v>0</v>
      </c>
      <c r="H43" s="17">
        <f>+VLOOKUP(C43,단가표!$A:$Q,17,FALSE)</f>
        <v>220079</v>
      </c>
      <c r="I43" s="17">
        <f t="shared" si="31"/>
        <v>142611</v>
      </c>
      <c r="J43" s="17"/>
      <c r="K43" s="17" t="str">
        <f t="shared" si="32"/>
        <v/>
      </c>
      <c r="L43" s="17">
        <f t="shared" si="2"/>
        <v>220079</v>
      </c>
      <c r="M43" s="17">
        <f t="shared" si="33"/>
        <v>142611</v>
      </c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9.5" customHeight="1">
      <c r="A44" s="12" t="str">
        <f t="shared" si="0"/>
        <v>( 합 계 )</v>
      </c>
      <c r="B44" s="13" t="s">
        <v>244</v>
      </c>
      <c r="C44" s="13"/>
      <c r="D44" s="14"/>
      <c r="E44" s="15"/>
      <c r="F44" s="17"/>
      <c r="G44" s="17">
        <f>SUM(G42:G43)</f>
        <v>11020</v>
      </c>
      <c r="H44" s="17"/>
      <c r="I44" s="17">
        <f>SUM(I42:I43)</f>
        <v>142611</v>
      </c>
      <c r="J44" s="17"/>
      <c r="K44" s="17">
        <f>SUM(K40:K43)</f>
        <v>0</v>
      </c>
      <c r="L44" s="17" t="str">
        <f t="shared" si="2"/>
        <v/>
      </c>
      <c r="M44" s="17">
        <f>SUM(M42:M43)</f>
        <v>153631</v>
      </c>
      <c r="N44" s="13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9.5" customHeight="1">
      <c r="A45" s="12" t="str">
        <f t="shared" si="0"/>
        <v/>
      </c>
      <c r="B45" s="13"/>
      <c r="C45" s="13"/>
      <c r="D45" s="14"/>
      <c r="E45" s="15"/>
      <c r="F45" s="17"/>
      <c r="G45" s="17">
        <f t="shared" ref="G45:G48" si="34">INT(E45*F45)</f>
        <v>0</v>
      </c>
      <c r="H45" s="17"/>
      <c r="I45" s="17">
        <f t="shared" ref="I45:I48" si="35">INT(E45*H45)</f>
        <v>0</v>
      </c>
      <c r="J45" s="17"/>
      <c r="K45" s="17" t="str">
        <f t="shared" ref="K45:K48" si="36">IF(E45*J45&lt;&gt;0,TRUNC(E45*J45, 1),"")</f>
        <v/>
      </c>
      <c r="L45" s="17" t="str">
        <f t="shared" si="2"/>
        <v/>
      </c>
      <c r="M45" s="17">
        <f t="shared" ref="M45:M48" si="37">SUM(G45,I45,K45)</f>
        <v>0</v>
      </c>
      <c r="N45" s="13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9.5" customHeight="1">
      <c r="A46" s="12" t="str">
        <f t="shared" si="0"/>
        <v>[제 1-9호] 강제전선관(노출) 아연도 104 mm [M]</v>
      </c>
      <c r="B46" s="13" t="s">
        <v>252</v>
      </c>
      <c r="C46" s="13"/>
      <c r="D46" s="14"/>
      <c r="E46" s="15"/>
      <c r="F46" s="17"/>
      <c r="G46" s="17">
        <f t="shared" si="34"/>
        <v>0</v>
      </c>
      <c r="H46" s="17"/>
      <c r="I46" s="17">
        <f t="shared" si="35"/>
        <v>0</v>
      </c>
      <c r="J46" s="17"/>
      <c r="K46" s="17" t="str">
        <f t="shared" si="36"/>
        <v/>
      </c>
      <c r="L46" s="17" t="str">
        <f t="shared" si="2"/>
        <v/>
      </c>
      <c r="M46" s="17">
        <f t="shared" si="37"/>
        <v>0</v>
      </c>
      <c r="N46" s="13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9.5" customHeight="1">
      <c r="A47" s="12" t="str">
        <f t="shared" si="0"/>
        <v>강제전선관(노출)아연도 104 mmM</v>
      </c>
      <c r="B47" s="13" t="s">
        <v>20</v>
      </c>
      <c r="C47" s="13" t="s">
        <v>31</v>
      </c>
      <c r="D47" s="14" t="s">
        <v>22</v>
      </c>
      <c r="E47" s="15">
        <v>1</v>
      </c>
      <c r="F47" s="17">
        <f>+VLOOKUP(A47,단가표!$A:$Q,17,FALSE)</f>
        <v>17710</v>
      </c>
      <c r="G47" s="17">
        <f t="shared" si="34"/>
        <v>17710</v>
      </c>
      <c r="H47" s="17"/>
      <c r="I47" s="17">
        <f t="shared" si="35"/>
        <v>0</v>
      </c>
      <c r="J47" s="17"/>
      <c r="K47" s="17" t="str">
        <f t="shared" si="36"/>
        <v/>
      </c>
      <c r="L47" s="17">
        <f t="shared" si="2"/>
        <v>17710</v>
      </c>
      <c r="M47" s="17">
        <f t="shared" si="37"/>
        <v>17710</v>
      </c>
      <c r="N47" s="13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9.5" customHeight="1">
      <c r="A48" s="12" t="str">
        <f t="shared" si="0"/>
        <v>노 무 비내선전공인</v>
      </c>
      <c r="B48" s="13" t="s">
        <v>241</v>
      </c>
      <c r="C48" s="13" t="s">
        <v>242</v>
      </c>
      <c r="D48" s="14" t="s">
        <v>243</v>
      </c>
      <c r="E48" s="15">
        <f>+일위수량!E33</f>
        <v>0.85199999999999998</v>
      </c>
      <c r="F48" s="17"/>
      <c r="G48" s="17">
        <f t="shared" si="34"/>
        <v>0</v>
      </c>
      <c r="H48" s="17">
        <f>+VLOOKUP(C48,단가표!$A:$Q,17,FALSE)</f>
        <v>220079</v>
      </c>
      <c r="I48" s="17">
        <f t="shared" si="35"/>
        <v>187507</v>
      </c>
      <c r="J48" s="17"/>
      <c r="K48" s="17" t="str">
        <f t="shared" si="36"/>
        <v/>
      </c>
      <c r="L48" s="17">
        <f t="shared" si="2"/>
        <v>220079</v>
      </c>
      <c r="M48" s="17">
        <f t="shared" si="37"/>
        <v>187507</v>
      </c>
      <c r="N48" s="13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9.5" customHeight="1">
      <c r="A49" s="12" t="str">
        <f t="shared" si="0"/>
        <v>( 합 계 )</v>
      </c>
      <c r="B49" s="13" t="s">
        <v>244</v>
      </c>
      <c r="C49" s="13"/>
      <c r="D49" s="14"/>
      <c r="E49" s="15"/>
      <c r="F49" s="17"/>
      <c r="G49" s="17">
        <f>SUM(G47:G48)</f>
        <v>17710</v>
      </c>
      <c r="H49" s="17"/>
      <c r="I49" s="17">
        <f>SUM(I47:I48)</f>
        <v>187507</v>
      </c>
      <c r="J49" s="17"/>
      <c r="K49" s="17">
        <f>SUM(K45:K48)</f>
        <v>0</v>
      </c>
      <c r="L49" s="17" t="str">
        <f t="shared" si="2"/>
        <v/>
      </c>
      <c r="M49" s="17">
        <f>SUM(M47:M48)</f>
        <v>205217</v>
      </c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9.5" customHeight="1">
      <c r="A50" s="12" t="str">
        <f t="shared" si="0"/>
        <v/>
      </c>
      <c r="B50" s="13"/>
      <c r="C50" s="13"/>
      <c r="D50" s="14"/>
      <c r="E50" s="15"/>
      <c r="F50" s="17"/>
      <c r="G50" s="17">
        <f t="shared" ref="G50:G53" si="38">INT(E50*F50)</f>
        <v>0</v>
      </c>
      <c r="H50" s="17"/>
      <c r="I50" s="17">
        <f t="shared" ref="I50:I53" si="39">INT(E50*H50)</f>
        <v>0</v>
      </c>
      <c r="J50" s="17"/>
      <c r="K50" s="17" t="str">
        <f t="shared" ref="K50:K53" si="40">IF(E50*J50&lt;&gt;0,TRUNC(E50*J50, 1),"")</f>
        <v/>
      </c>
      <c r="L50" s="17" t="str">
        <f t="shared" si="2"/>
        <v/>
      </c>
      <c r="M50" s="17">
        <f t="shared" ref="M50:M53" si="41">SUM(G50,I50,K50)</f>
        <v>0</v>
      </c>
      <c r="N50" s="1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9.5" customHeight="1">
      <c r="A51" s="12" t="str">
        <f t="shared" si="0"/>
        <v>[제 2-1호] 경질비닐전선관 HI 22 mm [M]</v>
      </c>
      <c r="B51" s="13" t="s">
        <v>253</v>
      </c>
      <c r="C51" s="13"/>
      <c r="D51" s="14"/>
      <c r="E51" s="15"/>
      <c r="F51" s="17"/>
      <c r="G51" s="17">
        <f t="shared" si="38"/>
        <v>0</v>
      </c>
      <c r="H51" s="17"/>
      <c r="I51" s="17">
        <f t="shared" si="39"/>
        <v>0</v>
      </c>
      <c r="J51" s="17"/>
      <c r="K51" s="17" t="str">
        <f t="shared" si="40"/>
        <v/>
      </c>
      <c r="L51" s="17" t="str">
        <f t="shared" si="2"/>
        <v/>
      </c>
      <c r="M51" s="17">
        <f t="shared" si="41"/>
        <v>0</v>
      </c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9.5" customHeight="1">
      <c r="A52" s="12" t="str">
        <f t="shared" si="0"/>
        <v>경질비닐전선관HI 22 mmM</v>
      </c>
      <c r="B52" s="23" t="s">
        <v>32</v>
      </c>
      <c r="C52" s="23" t="s">
        <v>33</v>
      </c>
      <c r="D52" s="14" t="s">
        <v>22</v>
      </c>
      <c r="E52" s="15">
        <v>1</v>
      </c>
      <c r="F52" s="17">
        <f>+VLOOKUP(A52,단가표!$A:$Q,17,FALSE)</f>
        <v>290</v>
      </c>
      <c r="G52" s="17">
        <f t="shared" si="38"/>
        <v>290</v>
      </c>
      <c r="H52" s="17"/>
      <c r="I52" s="17">
        <f t="shared" si="39"/>
        <v>0</v>
      </c>
      <c r="J52" s="17"/>
      <c r="K52" s="17" t="str">
        <f t="shared" si="40"/>
        <v/>
      </c>
      <c r="L52" s="17">
        <f t="shared" si="2"/>
        <v>290</v>
      </c>
      <c r="M52" s="17">
        <f t="shared" si="41"/>
        <v>290</v>
      </c>
      <c r="N52" s="13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9.5" customHeight="1">
      <c r="A53" s="12" t="str">
        <f t="shared" si="0"/>
        <v>노 무 비내선전공인</v>
      </c>
      <c r="B53" s="13" t="s">
        <v>241</v>
      </c>
      <c r="C53" s="13" t="s">
        <v>242</v>
      </c>
      <c r="D53" s="14" t="s">
        <v>243</v>
      </c>
      <c r="E53" s="15">
        <f>+일위수량!E36</f>
        <v>0.06</v>
      </c>
      <c r="F53" s="17"/>
      <c r="G53" s="17">
        <f t="shared" si="38"/>
        <v>0</v>
      </c>
      <c r="H53" s="17">
        <f>+VLOOKUP(C53,단가표!$A:$Q,17,FALSE)</f>
        <v>220079</v>
      </c>
      <c r="I53" s="17">
        <f t="shared" si="39"/>
        <v>13204</v>
      </c>
      <c r="J53" s="17"/>
      <c r="K53" s="17" t="str">
        <f t="shared" si="40"/>
        <v/>
      </c>
      <c r="L53" s="17">
        <f t="shared" si="2"/>
        <v>220079</v>
      </c>
      <c r="M53" s="17">
        <f t="shared" si="41"/>
        <v>13204</v>
      </c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9.5" customHeight="1">
      <c r="A54" s="12" t="str">
        <f t="shared" si="0"/>
        <v>( 합 계 )</v>
      </c>
      <c r="B54" s="13" t="s">
        <v>244</v>
      </c>
      <c r="C54" s="13"/>
      <c r="D54" s="14"/>
      <c r="E54" s="15"/>
      <c r="F54" s="17"/>
      <c r="G54" s="17">
        <f>SUM(G52:G53)</f>
        <v>290</v>
      </c>
      <c r="H54" s="17"/>
      <c r="I54" s="17">
        <f>SUM(I52:I53)</f>
        <v>13204</v>
      </c>
      <c r="J54" s="17"/>
      <c r="K54" s="17">
        <f>SUM(K35:K53)</f>
        <v>0</v>
      </c>
      <c r="L54" s="17" t="str">
        <f t="shared" si="2"/>
        <v/>
      </c>
      <c r="M54" s="17">
        <f>SUM(M52:M53)</f>
        <v>13494</v>
      </c>
      <c r="N54" s="13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9.5" customHeight="1">
      <c r="A55" s="12" t="str">
        <f t="shared" si="0"/>
        <v/>
      </c>
      <c r="B55" s="13"/>
      <c r="C55" s="13"/>
      <c r="D55" s="14"/>
      <c r="E55" s="15"/>
      <c r="F55" s="17"/>
      <c r="G55" s="17">
        <f t="shared" ref="G55:G58" si="42">INT(E55*F55)</f>
        <v>0</v>
      </c>
      <c r="H55" s="17"/>
      <c r="I55" s="17">
        <f t="shared" ref="I55:I58" si="43">INT(E55*H55)</f>
        <v>0</v>
      </c>
      <c r="J55" s="17"/>
      <c r="K55" s="17" t="str">
        <f t="shared" ref="K55:K58" si="44">IF(E55*J55&lt;&gt;0,TRUNC(E55*J55, 1),"")</f>
        <v/>
      </c>
      <c r="L55" s="17" t="str">
        <f t="shared" si="2"/>
        <v/>
      </c>
      <c r="M55" s="17">
        <f t="shared" ref="M55:M58" si="45">SUM(G55,I55,K55)</f>
        <v>0</v>
      </c>
      <c r="N55" s="1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9.5" customHeight="1">
      <c r="A56" s="12" t="str">
        <f t="shared" si="0"/>
        <v>[제 2-2호] 경질비닐전선관 HI 28 mm [M]</v>
      </c>
      <c r="B56" s="13" t="s">
        <v>254</v>
      </c>
      <c r="C56" s="13"/>
      <c r="D56" s="14"/>
      <c r="E56" s="15"/>
      <c r="F56" s="17"/>
      <c r="G56" s="17">
        <f t="shared" si="42"/>
        <v>0</v>
      </c>
      <c r="H56" s="17"/>
      <c r="I56" s="17">
        <f t="shared" si="43"/>
        <v>0</v>
      </c>
      <c r="J56" s="17"/>
      <c r="K56" s="17" t="str">
        <f t="shared" si="44"/>
        <v/>
      </c>
      <c r="L56" s="17" t="str">
        <f t="shared" si="2"/>
        <v/>
      </c>
      <c r="M56" s="17">
        <f t="shared" si="45"/>
        <v>0</v>
      </c>
      <c r="N56" s="1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9.5" customHeight="1">
      <c r="A57" s="12" t="str">
        <f t="shared" si="0"/>
        <v>경질비닐전선관HI 28 mmM</v>
      </c>
      <c r="B57" s="23" t="s">
        <v>32</v>
      </c>
      <c r="C57" s="23" t="s">
        <v>34</v>
      </c>
      <c r="D57" s="14" t="s">
        <v>22</v>
      </c>
      <c r="E57" s="15">
        <v>1</v>
      </c>
      <c r="F57" s="17">
        <f>+VLOOKUP(A57,단가표!$A:$Q,17,FALSE)</f>
        <v>590</v>
      </c>
      <c r="G57" s="17">
        <f t="shared" si="42"/>
        <v>590</v>
      </c>
      <c r="H57" s="17"/>
      <c r="I57" s="17">
        <f t="shared" si="43"/>
        <v>0</v>
      </c>
      <c r="J57" s="17"/>
      <c r="K57" s="17" t="str">
        <f t="shared" si="44"/>
        <v/>
      </c>
      <c r="L57" s="17">
        <f t="shared" si="2"/>
        <v>590</v>
      </c>
      <c r="M57" s="17">
        <f t="shared" si="45"/>
        <v>590</v>
      </c>
      <c r="N57" s="13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9.5" customHeight="1">
      <c r="A58" s="12" t="str">
        <f t="shared" si="0"/>
        <v>노 무 비내선전공인</v>
      </c>
      <c r="B58" s="13" t="s">
        <v>241</v>
      </c>
      <c r="C58" s="13" t="s">
        <v>242</v>
      </c>
      <c r="D58" s="14" t="s">
        <v>243</v>
      </c>
      <c r="E58" s="15">
        <f>+일위수량!E39</f>
        <v>0.08</v>
      </c>
      <c r="F58" s="17"/>
      <c r="G58" s="17">
        <f t="shared" si="42"/>
        <v>0</v>
      </c>
      <c r="H58" s="17">
        <f>+VLOOKUP(C58,단가표!$A:$Q,17,FALSE)</f>
        <v>220079</v>
      </c>
      <c r="I58" s="17">
        <f t="shared" si="43"/>
        <v>17606</v>
      </c>
      <c r="J58" s="17"/>
      <c r="K58" s="17" t="str">
        <f t="shared" si="44"/>
        <v/>
      </c>
      <c r="L58" s="17">
        <f t="shared" si="2"/>
        <v>220079</v>
      </c>
      <c r="M58" s="17">
        <f t="shared" si="45"/>
        <v>17606</v>
      </c>
      <c r="N58" s="1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9.5" customHeight="1">
      <c r="A59" s="12" t="str">
        <f t="shared" si="0"/>
        <v>( 합 계 )</v>
      </c>
      <c r="B59" s="13" t="s">
        <v>244</v>
      </c>
      <c r="C59" s="13"/>
      <c r="D59" s="14"/>
      <c r="E59" s="15"/>
      <c r="F59" s="17"/>
      <c r="G59" s="17">
        <f>SUM(G57:G58)</f>
        <v>590</v>
      </c>
      <c r="H59" s="17"/>
      <c r="I59" s="17">
        <f>SUM(I57:I58)</f>
        <v>17606</v>
      </c>
      <c r="J59" s="17"/>
      <c r="K59" s="17">
        <f>SUM(K55:K58)</f>
        <v>0</v>
      </c>
      <c r="L59" s="17" t="str">
        <f t="shared" si="2"/>
        <v/>
      </c>
      <c r="M59" s="17">
        <f>SUM(M57:M58)</f>
        <v>18196</v>
      </c>
      <c r="N59" s="13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9.5" customHeight="1">
      <c r="A60" s="12" t="str">
        <f t="shared" si="0"/>
        <v/>
      </c>
      <c r="B60" s="13"/>
      <c r="C60" s="13"/>
      <c r="D60" s="14"/>
      <c r="E60" s="15"/>
      <c r="F60" s="17"/>
      <c r="G60" s="17">
        <f t="shared" ref="G60:G63" si="46">INT(E60*F60)</f>
        <v>0</v>
      </c>
      <c r="H60" s="17"/>
      <c r="I60" s="17">
        <f t="shared" ref="I60:I63" si="47">INT(E60*H60)</f>
        <v>0</v>
      </c>
      <c r="J60" s="17"/>
      <c r="K60" s="17" t="str">
        <f t="shared" ref="K60:K63" si="48">IF(E60*J60&lt;&gt;0,TRUNC(E60*J60, 1),"")</f>
        <v/>
      </c>
      <c r="L60" s="17" t="str">
        <f t="shared" si="2"/>
        <v/>
      </c>
      <c r="M60" s="17">
        <f t="shared" ref="M60:M63" si="49">SUM(G60,I60,K60)</f>
        <v>0</v>
      </c>
      <c r="N60" s="13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9.5" customHeight="1">
      <c r="A61" s="12" t="str">
        <f t="shared" si="0"/>
        <v>[제 2-3호] 경질비닐전선관 HI 36 mm [M]</v>
      </c>
      <c r="B61" s="13" t="s">
        <v>255</v>
      </c>
      <c r="C61" s="13"/>
      <c r="D61" s="14"/>
      <c r="E61" s="15"/>
      <c r="F61" s="17"/>
      <c r="G61" s="17">
        <f t="shared" si="46"/>
        <v>0</v>
      </c>
      <c r="H61" s="17"/>
      <c r="I61" s="17">
        <f t="shared" si="47"/>
        <v>0</v>
      </c>
      <c r="J61" s="17"/>
      <c r="K61" s="17" t="str">
        <f t="shared" si="48"/>
        <v/>
      </c>
      <c r="L61" s="17" t="str">
        <f t="shared" si="2"/>
        <v/>
      </c>
      <c r="M61" s="17">
        <f t="shared" si="49"/>
        <v>0</v>
      </c>
      <c r="N61" s="13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9.5" customHeight="1">
      <c r="A62" s="12" t="str">
        <f t="shared" si="0"/>
        <v>경질비닐전선관HI 36 mmM</v>
      </c>
      <c r="B62" s="23" t="s">
        <v>32</v>
      </c>
      <c r="C62" s="23" t="s">
        <v>35</v>
      </c>
      <c r="D62" s="14" t="s">
        <v>22</v>
      </c>
      <c r="E62" s="15">
        <v>1</v>
      </c>
      <c r="F62" s="17">
        <f>+VLOOKUP(A62,단가표!$A:$Q,17,FALSE)</f>
        <v>820</v>
      </c>
      <c r="G62" s="17">
        <f t="shared" si="46"/>
        <v>820</v>
      </c>
      <c r="H62" s="17"/>
      <c r="I62" s="17">
        <f t="shared" si="47"/>
        <v>0</v>
      </c>
      <c r="J62" s="17"/>
      <c r="K62" s="17" t="str">
        <f t="shared" si="48"/>
        <v/>
      </c>
      <c r="L62" s="17">
        <f t="shared" si="2"/>
        <v>820</v>
      </c>
      <c r="M62" s="17">
        <f t="shared" si="49"/>
        <v>820</v>
      </c>
      <c r="N62" s="13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9.5" customHeight="1">
      <c r="A63" s="12" t="str">
        <f t="shared" si="0"/>
        <v>노 무 비내선전공인</v>
      </c>
      <c r="B63" s="13" t="s">
        <v>241</v>
      </c>
      <c r="C63" s="13" t="s">
        <v>242</v>
      </c>
      <c r="D63" s="14" t="s">
        <v>243</v>
      </c>
      <c r="E63" s="15">
        <f>+일위수량!E42</f>
        <v>0.1</v>
      </c>
      <c r="F63" s="17"/>
      <c r="G63" s="17">
        <f t="shared" si="46"/>
        <v>0</v>
      </c>
      <c r="H63" s="17">
        <f>+VLOOKUP(C63,단가표!$A:$Q,17,FALSE)</f>
        <v>220079</v>
      </c>
      <c r="I63" s="17">
        <f t="shared" si="47"/>
        <v>22007</v>
      </c>
      <c r="J63" s="17"/>
      <c r="K63" s="17" t="str">
        <f t="shared" si="48"/>
        <v/>
      </c>
      <c r="L63" s="17">
        <f t="shared" si="2"/>
        <v>220079</v>
      </c>
      <c r="M63" s="17">
        <f t="shared" si="49"/>
        <v>22007</v>
      </c>
      <c r="N63" s="13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9.5" customHeight="1">
      <c r="A64" s="12" t="str">
        <f t="shared" si="0"/>
        <v>( 합 계 )</v>
      </c>
      <c r="B64" s="13" t="s">
        <v>244</v>
      </c>
      <c r="C64" s="13"/>
      <c r="D64" s="14"/>
      <c r="E64" s="15"/>
      <c r="F64" s="17"/>
      <c r="G64" s="17">
        <f>SUM(G62:G63)</f>
        <v>820</v>
      </c>
      <c r="H64" s="17"/>
      <c r="I64" s="17">
        <f>SUM(I62:I63)</f>
        <v>22007</v>
      </c>
      <c r="J64" s="17"/>
      <c r="K64" s="17">
        <f>SUM(K60:K63)</f>
        <v>0</v>
      </c>
      <c r="L64" s="17" t="str">
        <f t="shared" si="2"/>
        <v/>
      </c>
      <c r="M64" s="17">
        <f>SUM(M62:M63)</f>
        <v>22827</v>
      </c>
      <c r="N64" s="13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9.5" customHeight="1">
      <c r="A65" s="12" t="str">
        <f t="shared" si="0"/>
        <v/>
      </c>
      <c r="B65" s="13"/>
      <c r="C65" s="13"/>
      <c r="D65" s="14"/>
      <c r="E65" s="15"/>
      <c r="F65" s="17"/>
      <c r="G65" s="17">
        <f t="shared" ref="G65:G68" si="50">INT(E65*F65)</f>
        <v>0</v>
      </c>
      <c r="H65" s="17"/>
      <c r="I65" s="17">
        <f t="shared" ref="I65:I68" si="51">INT(E65*H65)</f>
        <v>0</v>
      </c>
      <c r="J65" s="17"/>
      <c r="K65" s="17" t="str">
        <f t="shared" ref="K65:K68" si="52">IF(E65*J65&lt;&gt;0,TRUNC(E65*J65, 1),"")</f>
        <v/>
      </c>
      <c r="L65" s="17" t="str">
        <f t="shared" si="2"/>
        <v/>
      </c>
      <c r="M65" s="17">
        <f t="shared" ref="M65:M68" si="53">SUM(G65,I65,K65)</f>
        <v>0</v>
      </c>
      <c r="N65" s="13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9.5" customHeight="1">
      <c r="A66" s="12" t="str">
        <f t="shared" si="0"/>
        <v>[제 2-4호] 경질비닐전선관 HI 42 mm [M]</v>
      </c>
      <c r="B66" s="13" t="s">
        <v>256</v>
      </c>
      <c r="C66" s="13"/>
      <c r="D66" s="14"/>
      <c r="E66" s="15"/>
      <c r="F66" s="17"/>
      <c r="G66" s="17">
        <f t="shared" si="50"/>
        <v>0</v>
      </c>
      <c r="H66" s="17"/>
      <c r="I66" s="17">
        <f t="shared" si="51"/>
        <v>0</v>
      </c>
      <c r="J66" s="17"/>
      <c r="K66" s="17" t="str">
        <f t="shared" si="52"/>
        <v/>
      </c>
      <c r="L66" s="17" t="str">
        <f t="shared" si="2"/>
        <v/>
      </c>
      <c r="M66" s="17">
        <f t="shared" si="53"/>
        <v>0</v>
      </c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9.5" customHeight="1">
      <c r="A67" s="12" t="str">
        <f t="shared" si="0"/>
        <v>경질비닐전선관HI 42 mmM</v>
      </c>
      <c r="B67" s="23" t="s">
        <v>32</v>
      </c>
      <c r="C67" s="23" t="s">
        <v>36</v>
      </c>
      <c r="D67" s="14" t="s">
        <v>22</v>
      </c>
      <c r="E67" s="15">
        <v>1</v>
      </c>
      <c r="F67" s="17">
        <f>+VLOOKUP(A67,단가표!$A:$Q,17,FALSE)</f>
        <v>1020</v>
      </c>
      <c r="G67" s="17">
        <f t="shared" si="50"/>
        <v>1020</v>
      </c>
      <c r="H67" s="17"/>
      <c r="I67" s="17">
        <f t="shared" si="51"/>
        <v>0</v>
      </c>
      <c r="J67" s="17"/>
      <c r="K67" s="17" t="str">
        <f t="shared" si="52"/>
        <v/>
      </c>
      <c r="L67" s="17">
        <f t="shared" si="2"/>
        <v>1020</v>
      </c>
      <c r="M67" s="17">
        <f t="shared" si="53"/>
        <v>1020</v>
      </c>
      <c r="N67" s="13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9.5" customHeight="1">
      <c r="A68" s="12" t="str">
        <f t="shared" si="0"/>
        <v>노 무 비내선전공인</v>
      </c>
      <c r="B68" s="13" t="s">
        <v>241</v>
      </c>
      <c r="C68" s="13" t="s">
        <v>242</v>
      </c>
      <c r="D68" s="14" t="s">
        <v>243</v>
      </c>
      <c r="E68" s="15">
        <f>+일위수량!E45</f>
        <v>0.13</v>
      </c>
      <c r="F68" s="17"/>
      <c r="G68" s="17">
        <f t="shared" si="50"/>
        <v>0</v>
      </c>
      <c r="H68" s="17">
        <f>+VLOOKUP(C68,단가표!$A:$Q,17,FALSE)</f>
        <v>220079</v>
      </c>
      <c r="I68" s="17">
        <f t="shared" si="51"/>
        <v>28610</v>
      </c>
      <c r="J68" s="17"/>
      <c r="K68" s="17" t="str">
        <f t="shared" si="52"/>
        <v/>
      </c>
      <c r="L68" s="17">
        <f t="shared" si="2"/>
        <v>220079</v>
      </c>
      <c r="M68" s="17">
        <f t="shared" si="53"/>
        <v>28610</v>
      </c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9.5" customHeight="1">
      <c r="A69" s="12" t="str">
        <f t="shared" si="0"/>
        <v>( 합 계 )</v>
      </c>
      <c r="B69" s="13" t="s">
        <v>244</v>
      </c>
      <c r="C69" s="13"/>
      <c r="D69" s="14"/>
      <c r="E69" s="15"/>
      <c r="F69" s="17"/>
      <c r="G69" s="17">
        <f>SUM(G67:G68)</f>
        <v>1020</v>
      </c>
      <c r="H69" s="17"/>
      <c r="I69" s="17">
        <f>SUM(I67:I68)</f>
        <v>28610</v>
      </c>
      <c r="J69" s="17"/>
      <c r="K69" s="17">
        <f>SUM(K65:K68)</f>
        <v>0</v>
      </c>
      <c r="L69" s="17" t="str">
        <f t="shared" si="2"/>
        <v/>
      </c>
      <c r="M69" s="17">
        <f>SUM(M67:M68)</f>
        <v>29630</v>
      </c>
      <c r="N69" s="13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9.5" customHeight="1">
      <c r="A70" s="12" t="str">
        <f t="shared" si="0"/>
        <v/>
      </c>
      <c r="B70" s="13"/>
      <c r="C70" s="13"/>
      <c r="D70" s="14"/>
      <c r="E70" s="15"/>
      <c r="F70" s="17"/>
      <c r="G70" s="17">
        <f t="shared" ref="G70:G73" si="54">INT(E70*F70)</f>
        <v>0</v>
      </c>
      <c r="H70" s="17"/>
      <c r="I70" s="17">
        <f t="shared" ref="I70:I73" si="55">INT(E70*H70)</f>
        <v>0</v>
      </c>
      <c r="J70" s="17"/>
      <c r="K70" s="17" t="str">
        <f t="shared" ref="K70:K73" si="56">IF(E70*J70&lt;&gt;0,TRUNC(E70*J70, 1),"")</f>
        <v/>
      </c>
      <c r="L70" s="17" t="str">
        <f t="shared" si="2"/>
        <v/>
      </c>
      <c r="M70" s="17">
        <f t="shared" ref="M70:M73" si="57">SUM(G70,I70,K70)</f>
        <v>0</v>
      </c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9.5" customHeight="1">
      <c r="A71" s="12" t="str">
        <f t="shared" si="0"/>
        <v>[제 2-5호] 경질비닐전선관 HI 54 mm [M]</v>
      </c>
      <c r="B71" s="13" t="s">
        <v>257</v>
      </c>
      <c r="C71" s="13"/>
      <c r="D71" s="14"/>
      <c r="E71" s="15"/>
      <c r="F71" s="17"/>
      <c r="G71" s="17">
        <f t="shared" si="54"/>
        <v>0</v>
      </c>
      <c r="H71" s="17"/>
      <c r="I71" s="17">
        <f t="shared" si="55"/>
        <v>0</v>
      </c>
      <c r="J71" s="17"/>
      <c r="K71" s="17" t="str">
        <f t="shared" si="56"/>
        <v/>
      </c>
      <c r="L71" s="17" t="str">
        <f t="shared" si="2"/>
        <v/>
      </c>
      <c r="M71" s="17">
        <f t="shared" si="57"/>
        <v>0</v>
      </c>
      <c r="N71" s="13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9.5" customHeight="1">
      <c r="A72" s="12" t="str">
        <f t="shared" si="0"/>
        <v>경질비닐전선관HI 54 mmM</v>
      </c>
      <c r="B72" s="23" t="s">
        <v>32</v>
      </c>
      <c r="C72" s="23" t="s">
        <v>37</v>
      </c>
      <c r="D72" s="14" t="s">
        <v>22</v>
      </c>
      <c r="E72" s="15">
        <v>1</v>
      </c>
      <c r="F72" s="17">
        <f>+VLOOKUP(A72,단가표!$A:$Q,17,FALSE)</f>
        <v>1520</v>
      </c>
      <c r="G72" s="17">
        <f t="shared" si="54"/>
        <v>1520</v>
      </c>
      <c r="H72" s="17"/>
      <c r="I72" s="17">
        <f t="shared" si="55"/>
        <v>0</v>
      </c>
      <c r="J72" s="17"/>
      <c r="K72" s="17" t="str">
        <f t="shared" si="56"/>
        <v/>
      </c>
      <c r="L72" s="17">
        <f t="shared" si="2"/>
        <v>1520</v>
      </c>
      <c r="M72" s="17">
        <f t="shared" si="57"/>
        <v>1520</v>
      </c>
      <c r="N72" s="13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9.5" customHeight="1">
      <c r="A73" s="12" t="str">
        <f t="shared" si="0"/>
        <v>노 무 비내선전공인</v>
      </c>
      <c r="B73" s="13" t="s">
        <v>241</v>
      </c>
      <c r="C73" s="13" t="s">
        <v>242</v>
      </c>
      <c r="D73" s="14" t="s">
        <v>243</v>
      </c>
      <c r="E73" s="15">
        <f>+일위수량!E48</f>
        <v>0.19</v>
      </c>
      <c r="F73" s="17"/>
      <c r="G73" s="17">
        <f t="shared" si="54"/>
        <v>0</v>
      </c>
      <c r="H73" s="17">
        <f>+VLOOKUP(C73,단가표!$A:$Q,17,FALSE)</f>
        <v>220079</v>
      </c>
      <c r="I73" s="17">
        <f t="shared" si="55"/>
        <v>41815</v>
      </c>
      <c r="J73" s="17"/>
      <c r="K73" s="17" t="str">
        <f t="shared" si="56"/>
        <v/>
      </c>
      <c r="L73" s="17">
        <f t="shared" si="2"/>
        <v>220079</v>
      </c>
      <c r="M73" s="17">
        <f t="shared" si="57"/>
        <v>41815</v>
      </c>
      <c r="N73" s="13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9.5" customHeight="1">
      <c r="A74" s="12" t="str">
        <f t="shared" si="0"/>
        <v>( 합 계 )</v>
      </c>
      <c r="B74" s="13" t="s">
        <v>244</v>
      </c>
      <c r="C74" s="13"/>
      <c r="D74" s="14"/>
      <c r="E74" s="15"/>
      <c r="F74" s="17"/>
      <c r="G74" s="17">
        <f>SUM(G72:G73)</f>
        <v>1520</v>
      </c>
      <c r="H74" s="17"/>
      <c r="I74" s="17">
        <f>SUM(I72:I73)</f>
        <v>41815</v>
      </c>
      <c r="J74" s="17"/>
      <c r="K74" s="17">
        <f>SUM(K70:K73)</f>
        <v>0</v>
      </c>
      <c r="L74" s="17" t="str">
        <f t="shared" si="2"/>
        <v/>
      </c>
      <c r="M74" s="17">
        <f>SUM(M72:M73)</f>
        <v>43335</v>
      </c>
      <c r="N74" s="13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9.5" customHeight="1">
      <c r="A75" s="12" t="str">
        <f t="shared" si="0"/>
        <v/>
      </c>
      <c r="B75" s="13"/>
      <c r="C75" s="13"/>
      <c r="D75" s="14"/>
      <c r="E75" s="15"/>
      <c r="F75" s="17"/>
      <c r="G75" s="17">
        <f t="shared" ref="G75:G78" si="58">INT(E75*F75)</f>
        <v>0</v>
      </c>
      <c r="H75" s="17"/>
      <c r="I75" s="17">
        <f t="shared" ref="I75:I78" si="59">INT(E75*H75)</f>
        <v>0</v>
      </c>
      <c r="J75" s="17"/>
      <c r="K75" s="17" t="str">
        <f t="shared" ref="K75:K78" si="60">IF(E75*J75&lt;&gt;0,TRUNC(E75*J75, 1),"")</f>
        <v/>
      </c>
      <c r="L75" s="17" t="str">
        <f t="shared" si="2"/>
        <v/>
      </c>
      <c r="M75" s="17">
        <f t="shared" ref="M75:M78" si="61">SUM(G75,I75,K75)</f>
        <v>0</v>
      </c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9.5" customHeight="1">
      <c r="A76" s="12" t="str">
        <f t="shared" si="0"/>
        <v>[제 2-6호] 경질비닐전선관 HI 16 mm [M]</v>
      </c>
      <c r="B76" s="13" t="s">
        <v>258</v>
      </c>
      <c r="C76" s="13"/>
      <c r="D76" s="14"/>
      <c r="E76" s="15"/>
      <c r="F76" s="17"/>
      <c r="G76" s="17">
        <f t="shared" si="58"/>
        <v>0</v>
      </c>
      <c r="H76" s="17"/>
      <c r="I76" s="17">
        <f t="shared" si="59"/>
        <v>0</v>
      </c>
      <c r="J76" s="17"/>
      <c r="K76" s="17" t="str">
        <f t="shared" si="60"/>
        <v/>
      </c>
      <c r="L76" s="17" t="str">
        <f t="shared" si="2"/>
        <v/>
      </c>
      <c r="M76" s="17">
        <f t="shared" si="61"/>
        <v>0</v>
      </c>
      <c r="N76" s="13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9.5" customHeight="1">
      <c r="A77" s="12" t="str">
        <f t="shared" si="0"/>
        <v>경질비닐전선관HI 16 mmM</v>
      </c>
      <c r="B77" s="23" t="s">
        <v>32</v>
      </c>
      <c r="C77" s="23" t="s">
        <v>38</v>
      </c>
      <c r="D77" s="14" t="s">
        <v>22</v>
      </c>
      <c r="E77" s="15">
        <v>1</v>
      </c>
      <c r="F77" s="17">
        <f>+VLOOKUP(A77,단가표!$A:$Q,17,FALSE)</f>
        <v>240</v>
      </c>
      <c r="G77" s="17">
        <f t="shared" si="58"/>
        <v>240</v>
      </c>
      <c r="H77" s="17"/>
      <c r="I77" s="17">
        <f t="shared" si="59"/>
        <v>0</v>
      </c>
      <c r="J77" s="17"/>
      <c r="K77" s="17" t="str">
        <f t="shared" si="60"/>
        <v/>
      </c>
      <c r="L77" s="17">
        <f t="shared" si="2"/>
        <v>240</v>
      </c>
      <c r="M77" s="17">
        <f t="shared" si="61"/>
        <v>240</v>
      </c>
      <c r="N77" s="13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9.5" customHeight="1">
      <c r="A78" s="12" t="str">
        <f t="shared" si="0"/>
        <v>노 무 비내선전공인</v>
      </c>
      <c r="B78" s="13" t="s">
        <v>241</v>
      </c>
      <c r="C78" s="13" t="s">
        <v>242</v>
      </c>
      <c r="D78" s="14" t="s">
        <v>243</v>
      </c>
      <c r="E78" s="15">
        <f>+일위수량!E51</f>
        <v>0.05</v>
      </c>
      <c r="F78" s="17"/>
      <c r="G78" s="17">
        <f t="shared" si="58"/>
        <v>0</v>
      </c>
      <c r="H78" s="17">
        <f>+VLOOKUP(C78,단가표!$A:$Q,17,FALSE)</f>
        <v>220079</v>
      </c>
      <c r="I78" s="17">
        <f t="shared" si="59"/>
        <v>11003</v>
      </c>
      <c r="J78" s="17"/>
      <c r="K78" s="17" t="str">
        <f t="shared" si="60"/>
        <v/>
      </c>
      <c r="L78" s="17">
        <f t="shared" si="2"/>
        <v>220079</v>
      </c>
      <c r="M78" s="17">
        <f t="shared" si="61"/>
        <v>11003</v>
      </c>
      <c r="N78" s="13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9.5" customHeight="1">
      <c r="A79" s="12" t="str">
        <f t="shared" si="0"/>
        <v>( 합 계 )</v>
      </c>
      <c r="B79" s="13" t="s">
        <v>244</v>
      </c>
      <c r="C79" s="13"/>
      <c r="D79" s="14"/>
      <c r="E79" s="15"/>
      <c r="F79" s="17"/>
      <c r="G79" s="17">
        <f>SUM(G77:G78)</f>
        <v>240</v>
      </c>
      <c r="H79" s="17"/>
      <c r="I79" s="17">
        <f>SUM(I77:I78)</f>
        <v>11003</v>
      </c>
      <c r="J79" s="17"/>
      <c r="K79" s="17">
        <f>SUM(K77:K78)</f>
        <v>0</v>
      </c>
      <c r="L79" s="17" t="str">
        <f t="shared" si="2"/>
        <v/>
      </c>
      <c r="M79" s="17">
        <f>SUM(M77:M78)</f>
        <v>11243</v>
      </c>
      <c r="N79" s="13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9.5" customHeight="1">
      <c r="A80" s="12" t="str">
        <f t="shared" si="0"/>
        <v/>
      </c>
      <c r="B80" s="13"/>
      <c r="C80" s="13"/>
      <c r="D80" s="14"/>
      <c r="E80" s="15"/>
      <c r="F80" s="17"/>
      <c r="G80" s="17"/>
      <c r="H80" s="17"/>
      <c r="I80" s="17"/>
      <c r="J80" s="17"/>
      <c r="K80" s="17"/>
      <c r="L80" s="17"/>
      <c r="M80" s="17"/>
      <c r="N80" s="13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1" customHeight="1">
      <c r="A81" s="12" t="str">
        <f t="shared" si="0"/>
        <v>[제 3-1호] 파상형 폴리에틸렌 전선관 30㎜ [M]</v>
      </c>
      <c r="B81" s="13" t="s">
        <v>259</v>
      </c>
      <c r="C81" s="13"/>
      <c r="D81" s="14"/>
      <c r="E81" s="15"/>
      <c r="F81" s="17"/>
      <c r="G81" s="17">
        <f t="shared" ref="G81:G84" si="62">INT(E81*F81)</f>
        <v>0</v>
      </c>
      <c r="H81" s="17"/>
      <c r="I81" s="17">
        <f t="shared" ref="I81:I84" si="63">INT(E81*H81)</f>
        <v>0</v>
      </c>
      <c r="J81" s="17"/>
      <c r="K81" s="17" t="str">
        <f t="shared" ref="K81:K84" si="64">IF(E81*J81&lt;&gt;0,TRUNC(E81*J81, 1),"")</f>
        <v/>
      </c>
      <c r="L81" s="17" t="str">
        <f t="shared" ref="L81:L109" si="65">IF((F81+H81+J81)=0, "", (F81+H81+J81))</f>
        <v/>
      </c>
      <c r="M81" s="17">
        <f t="shared" ref="M81:M84" si="66">SUM(G81,I81,K81)</f>
        <v>0</v>
      </c>
      <c r="N81" s="13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1" customHeight="1">
      <c r="A82" s="12" t="str">
        <f t="shared" si="0"/>
        <v>파상형 폴리에틸렌 전선관30㎜M</v>
      </c>
      <c r="B82" s="13" t="s">
        <v>39</v>
      </c>
      <c r="C82" s="13" t="s">
        <v>40</v>
      </c>
      <c r="D82" s="14" t="s">
        <v>22</v>
      </c>
      <c r="E82" s="15">
        <v>1</v>
      </c>
      <c r="F82" s="17">
        <f>+VLOOKUP(A82,단가표!$A:$Q,17,FALSE)</f>
        <v>290</v>
      </c>
      <c r="G82" s="17">
        <f t="shared" si="62"/>
        <v>290</v>
      </c>
      <c r="H82" s="17"/>
      <c r="I82" s="17">
        <f t="shared" si="63"/>
        <v>0</v>
      </c>
      <c r="J82" s="17"/>
      <c r="K82" s="17" t="str">
        <f t="shared" si="64"/>
        <v/>
      </c>
      <c r="L82" s="17">
        <f t="shared" si="65"/>
        <v>290</v>
      </c>
      <c r="M82" s="17">
        <f t="shared" si="66"/>
        <v>290</v>
      </c>
      <c r="N82" s="13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1" customHeight="1">
      <c r="A83" s="12" t="str">
        <f t="shared" si="0"/>
        <v>노 무 비배전전공인</v>
      </c>
      <c r="B83" s="13" t="s">
        <v>241</v>
      </c>
      <c r="C83" s="13" t="s">
        <v>260</v>
      </c>
      <c r="D83" s="14" t="s">
        <v>243</v>
      </c>
      <c r="E83" s="15">
        <f>+일위수량!E55</f>
        <v>6.0000000000000001E-3</v>
      </c>
      <c r="F83" s="17"/>
      <c r="G83" s="17">
        <f t="shared" si="62"/>
        <v>0</v>
      </c>
      <c r="H83" s="17">
        <f>+VLOOKUP(C83,단가표!$A:$Q,17,FALSE)</f>
        <v>322716</v>
      </c>
      <c r="I83" s="17">
        <f t="shared" si="63"/>
        <v>1936</v>
      </c>
      <c r="J83" s="17"/>
      <c r="K83" s="17" t="str">
        <f t="shared" si="64"/>
        <v/>
      </c>
      <c r="L83" s="17">
        <f t="shared" si="65"/>
        <v>322716</v>
      </c>
      <c r="M83" s="17">
        <f t="shared" si="66"/>
        <v>1936</v>
      </c>
      <c r="N83" s="13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1" customHeight="1">
      <c r="A84" s="12" t="str">
        <f t="shared" si="0"/>
        <v>노 무 비보통인부인</v>
      </c>
      <c r="B84" s="13" t="s">
        <v>241</v>
      </c>
      <c r="C84" s="13" t="s">
        <v>261</v>
      </c>
      <c r="D84" s="14" t="s">
        <v>243</v>
      </c>
      <c r="E84" s="15">
        <f>+일위수량!E56</f>
        <v>1.4E-2</v>
      </c>
      <c r="F84" s="17"/>
      <c r="G84" s="17">
        <f t="shared" si="62"/>
        <v>0</v>
      </c>
      <c r="H84" s="17">
        <f>+VLOOKUP(C84,단가표!$A:$Q,17,FALSE)</f>
        <v>126233</v>
      </c>
      <c r="I84" s="17">
        <f t="shared" si="63"/>
        <v>1767</v>
      </c>
      <c r="J84" s="17"/>
      <c r="K84" s="17" t="str">
        <f t="shared" si="64"/>
        <v/>
      </c>
      <c r="L84" s="17">
        <f t="shared" si="65"/>
        <v>126233</v>
      </c>
      <c r="M84" s="17">
        <f t="shared" si="66"/>
        <v>1767</v>
      </c>
      <c r="N84" s="13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1" customHeight="1">
      <c r="A85" s="12" t="str">
        <f t="shared" si="0"/>
        <v>( 합 계 )</v>
      </c>
      <c r="B85" s="13" t="s">
        <v>244</v>
      </c>
      <c r="C85" s="13"/>
      <c r="D85" s="14"/>
      <c r="E85" s="15"/>
      <c r="F85" s="17"/>
      <c r="G85" s="17">
        <f>SUM(G82:G84)</f>
        <v>290</v>
      </c>
      <c r="H85" s="17"/>
      <c r="I85" s="17">
        <f>SUM(I82:I84)</f>
        <v>3703</v>
      </c>
      <c r="J85" s="17"/>
      <c r="K85" s="17">
        <f>SUM(K34:K84)</f>
        <v>0</v>
      </c>
      <c r="L85" s="17" t="str">
        <f t="shared" si="65"/>
        <v/>
      </c>
      <c r="M85" s="17">
        <f>SUM(M82:M84)</f>
        <v>3993</v>
      </c>
      <c r="N85" s="13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1" customHeight="1">
      <c r="A86" s="12" t="str">
        <f t="shared" si="0"/>
        <v/>
      </c>
      <c r="B86" s="13"/>
      <c r="C86" s="13"/>
      <c r="D86" s="14"/>
      <c r="E86" s="15"/>
      <c r="F86" s="17"/>
      <c r="G86" s="17">
        <f t="shared" ref="G86:G90" si="67">INT(E86*F86)</f>
        <v>0</v>
      </c>
      <c r="H86" s="17"/>
      <c r="I86" s="17">
        <f t="shared" ref="I86:I90" si="68">INT(E86*H86)</f>
        <v>0</v>
      </c>
      <c r="J86" s="17"/>
      <c r="K86" s="17" t="str">
        <f t="shared" ref="K86:K90" si="69">IF(E86*J86&lt;&gt;0,TRUNC(E86*J86, 1),"")</f>
        <v/>
      </c>
      <c r="L86" s="17" t="str">
        <f t="shared" si="65"/>
        <v/>
      </c>
      <c r="M86" s="17">
        <f t="shared" ref="M86:M90" si="70">SUM(G86,I86,K86)</f>
        <v>0</v>
      </c>
      <c r="N86" s="13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1" customHeight="1">
      <c r="A87" s="12" t="str">
        <f t="shared" si="0"/>
        <v>[제 3-2호] 파상형 폴리에틸렌 전선관 40㎜ [M]</v>
      </c>
      <c r="B87" s="13" t="s">
        <v>262</v>
      </c>
      <c r="C87" s="13"/>
      <c r="D87" s="14"/>
      <c r="E87" s="15"/>
      <c r="F87" s="17"/>
      <c r="G87" s="17">
        <f t="shared" si="67"/>
        <v>0</v>
      </c>
      <c r="H87" s="17"/>
      <c r="I87" s="17">
        <f t="shared" si="68"/>
        <v>0</v>
      </c>
      <c r="J87" s="17"/>
      <c r="K87" s="17" t="str">
        <f t="shared" si="69"/>
        <v/>
      </c>
      <c r="L87" s="17" t="str">
        <f t="shared" si="65"/>
        <v/>
      </c>
      <c r="M87" s="17">
        <f t="shared" si="70"/>
        <v>0</v>
      </c>
      <c r="N87" s="13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1" customHeight="1">
      <c r="A88" s="12" t="str">
        <f t="shared" si="0"/>
        <v>파상형 폴리에틸렌 전선관40㎜M</v>
      </c>
      <c r="B88" s="13" t="s">
        <v>39</v>
      </c>
      <c r="C88" s="13" t="s">
        <v>41</v>
      </c>
      <c r="D88" s="14" t="s">
        <v>22</v>
      </c>
      <c r="E88" s="15">
        <v>1</v>
      </c>
      <c r="F88" s="17">
        <f>+VLOOKUP(A88,단가표!$A:$Q,17,FALSE)</f>
        <v>440</v>
      </c>
      <c r="G88" s="17">
        <f t="shared" si="67"/>
        <v>440</v>
      </c>
      <c r="H88" s="17"/>
      <c r="I88" s="17">
        <f t="shared" si="68"/>
        <v>0</v>
      </c>
      <c r="J88" s="17"/>
      <c r="K88" s="17" t="str">
        <f t="shared" si="69"/>
        <v/>
      </c>
      <c r="L88" s="17">
        <f t="shared" si="65"/>
        <v>440</v>
      </c>
      <c r="M88" s="17">
        <f t="shared" si="70"/>
        <v>440</v>
      </c>
      <c r="N88" s="13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1" customHeight="1">
      <c r="A89" s="12" t="str">
        <f t="shared" si="0"/>
        <v>노 무 비배전전공인</v>
      </c>
      <c r="B89" s="13" t="s">
        <v>241</v>
      </c>
      <c r="C89" s="13" t="s">
        <v>260</v>
      </c>
      <c r="D89" s="14" t="s">
        <v>243</v>
      </c>
      <c r="E89" s="15">
        <f>일위수량!E60</f>
        <v>7.0000000000000001E-3</v>
      </c>
      <c r="F89" s="17"/>
      <c r="G89" s="17">
        <f t="shared" si="67"/>
        <v>0</v>
      </c>
      <c r="H89" s="17">
        <f>+VLOOKUP(C89,단가표!$A:$Q,17,FALSE)</f>
        <v>322716</v>
      </c>
      <c r="I89" s="17">
        <f t="shared" si="68"/>
        <v>2259</v>
      </c>
      <c r="J89" s="17"/>
      <c r="K89" s="17" t="str">
        <f t="shared" si="69"/>
        <v/>
      </c>
      <c r="L89" s="17">
        <f t="shared" si="65"/>
        <v>322716</v>
      </c>
      <c r="M89" s="17">
        <f t="shared" si="70"/>
        <v>2259</v>
      </c>
      <c r="N89" s="13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1" customHeight="1">
      <c r="A90" s="12" t="str">
        <f t="shared" si="0"/>
        <v>노 무 비보통인부인</v>
      </c>
      <c r="B90" s="13" t="s">
        <v>241</v>
      </c>
      <c r="C90" s="13" t="s">
        <v>261</v>
      </c>
      <c r="D90" s="14" t="s">
        <v>243</v>
      </c>
      <c r="E90" s="15">
        <f>일위수량!E61</f>
        <v>1.7999999999999999E-2</v>
      </c>
      <c r="F90" s="17"/>
      <c r="G90" s="17">
        <f t="shared" si="67"/>
        <v>0</v>
      </c>
      <c r="H90" s="17">
        <f>+VLOOKUP(C90,단가표!$A:$Q,17,FALSE)</f>
        <v>126233</v>
      </c>
      <c r="I90" s="17">
        <f t="shared" si="68"/>
        <v>2272</v>
      </c>
      <c r="J90" s="17"/>
      <c r="K90" s="17" t="str">
        <f t="shared" si="69"/>
        <v/>
      </c>
      <c r="L90" s="17">
        <f t="shared" si="65"/>
        <v>126233</v>
      </c>
      <c r="M90" s="17">
        <f t="shared" si="70"/>
        <v>2272</v>
      </c>
      <c r="N90" s="13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1" customHeight="1">
      <c r="A91" s="12" t="str">
        <f t="shared" si="0"/>
        <v>( 합 계 )</v>
      </c>
      <c r="B91" s="13" t="s">
        <v>244</v>
      </c>
      <c r="C91" s="13"/>
      <c r="D91" s="14"/>
      <c r="E91" s="15"/>
      <c r="F91" s="17"/>
      <c r="G91" s="17">
        <f>SUM(G88:G90)</f>
        <v>440</v>
      </c>
      <c r="H91" s="17"/>
      <c r="I91" s="17">
        <f>SUM(I88:I90)</f>
        <v>4531</v>
      </c>
      <c r="J91" s="17"/>
      <c r="K91" s="17">
        <f>SUM(K55:K90)</f>
        <v>0</v>
      </c>
      <c r="L91" s="17" t="str">
        <f t="shared" si="65"/>
        <v/>
      </c>
      <c r="M91" s="17">
        <f>SUM(M88:M90)</f>
        <v>4971</v>
      </c>
      <c r="N91" s="13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1" customHeight="1">
      <c r="A92" s="12" t="str">
        <f t="shared" si="0"/>
        <v/>
      </c>
      <c r="B92" s="13"/>
      <c r="C92" s="13"/>
      <c r="D92" s="14"/>
      <c r="E92" s="15"/>
      <c r="F92" s="17"/>
      <c r="G92" s="17">
        <f t="shared" ref="G92:G96" si="71">INT(E92*F92)</f>
        <v>0</v>
      </c>
      <c r="H92" s="17"/>
      <c r="I92" s="17">
        <f t="shared" ref="I92:I96" si="72">INT(E92*H92)</f>
        <v>0</v>
      </c>
      <c r="J92" s="17"/>
      <c r="K92" s="17" t="str">
        <f t="shared" ref="K92:K96" si="73">IF(E92*J92&lt;&gt;0,TRUNC(E92*J92, 1),"")</f>
        <v/>
      </c>
      <c r="L92" s="17" t="str">
        <f t="shared" si="65"/>
        <v/>
      </c>
      <c r="M92" s="17">
        <f t="shared" ref="M92:M96" si="74">SUM(G92,I92,K92)</f>
        <v>0</v>
      </c>
      <c r="N92" s="13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1" customHeight="1">
      <c r="A93" s="12" t="str">
        <f t="shared" si="0"/>
        <v>[제 3-3호] 파상형 폴리에틸렌 전선관 50㎜ [M]</v>
      </c>
      <c r="B93" s="13" t="s">
        <v>263</v>
      </c>
      <c r="C93" s="13"/>
      <c r="D93" s="14"/>
      <c r="E93" s="15"/>
      <c r="F93" s="17"/>
      <c r="G93" s="17">
        <f t="shared" si="71"/>
        <v>0</v>
      </c>
      <c r="H93" s="17"/>
      <c r="I93" s="17">
        <f t="shared" si="72"/>
        <v>0</v>
      </c>
      <c r="J93" s="17"/>
      <c r="K93" s="17" t="str">
        <f t="shared" si="73"/>
        <v/>
      </c>
      <c r="L93" s="17" t="str">
        <f t="shared" si="65"/>
        <v/>
      </c>
      <c r="M93" s="17">
        <f t="shared" si="74"/>
        <v>0</v>
      </c>
      <c r="N93" s="13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1" customHeight="1">
      <c r="A94" s="12" t="str">
        <f t="shared" si="0"/>
        <v>파상형 폴리에틸렌 전선관50㎜M</v>
      </c>
      <c r="B94" s="13" t="s">
        <v>39</v>
      </c>
      <c r="C94" s="13" t="s">
        <v>42</v>
      </c>
      <c r="D94" s="14" t="s">
        <v>22</v>
      </c>
      <c r="E94" s="15">
        <v>1</v>
      </c>
      <c r="F94" s="17">
        <f>+VLOOKUP(A94,단가표!$A:$Q,17,FALSE)</f>
        <v>570</v>
      </c>
      <c r="G94" s="17">
        <f t="shared" si="71"/>
        <v>570</v>
      </c>
      <c r="H94" s="17"/>
      <c r="I94" s="17">
        <f t="shared" si="72"/>
        <v>0</v>
      </c>
      <c r="J94" s="17"/>
      <c r="K94" s="17" t="str">
        <f t="shared" si="73"/>
        <v/>
      </c>
      <c r="L94" s="17">
        <f t="shared" si="65"/>
        <v>570</v>
      </c>
      <c r="M94" s="17">
        <f t="shared" si="74"/>
        <v>570</v>
      </c>
      <c r="N94" s="13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1" customHeight="1">
      <c r="A95" s="12" t="str">
        <f t="shared" si="0"/>
        <v>노 무 비배전전공인</v>
      </c>
      <c r="B95" s="13" t="s">
        <v>241</v>
      </c>
      <c r="C95" s="13" t="s">
        <v>260</v>
      </c>
      <c r="D95" s="14" t="s">
        <v>243</v>
      </c>
      <c r="E95" s="15">
        <f>일위수량!E65</f>
        <v>7.0000000000000001E-3</v>
      </c>
      <c r="F95" s="17"/>
      <c r="G95" s="17">
        <f t="shared" si="71"/>
        <v>0</v>
      </c>
      <c r="H95" s="17">
        <f>+VLOOKUP(C95,단가표!$A:$Q,17,FALSE)</f>
        <v>322716</v>
      </c>
      <c r="I95" s="17">
        <f t="shared" si="72"/>
        <v>2259</v>
      </c>
      <c r="J95" s="17"/>
      <c r="K95" s="17" t="str">
        <f t="shared" si="73"/>
        <v/>
      </c>
      <c r="L95" s="17">
        <f t="shared" si="65"/>
        <v>322716</v>
      </c>
      <c r="M95" s="17">
        <f t="shared" si="74"/>
        <v>2259</v>
      </c>
      <c r="N95" s="13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1" customHeight="1">
      <c r="A96" s="12" t="str">
        <f t="shared" si="0"/>
        <v>노 무 비보통인부인</v>
      </c>
      <c r="B96" s="13" t="s">
        <v>241</v>
      </c>
      <c r="C96" s="13" t="s">
        <v>261</v>
      </c>
      <c r="D96" s="14" t="s">
        <v>243</v>
      </c>
      <c r="E96" s="15">
        <f>일위수량!E66</f>
        <v>1.7999999999999999E-2</v>
      </c>
      <c r="F96" s="17"/>
      <c r="G96" s="17">
        <f t="shared" si="71"/>
        <v>0</v>
      </c>
      <c r="H96" s="17">
        <f>+VLOOKUP(C96,단가표!$A:$Q,17,FALSE)</f>
        <v>126233</v>
      </c>
      <c r="I96" s="17">
        <f t="shared" si="72"/>
        <v>2272</v>
      </c>
      <c r="J96" s="17"/>
      <c r="K96" s="17" t="str">
        <f t="shared" si="73"/>
        <v/>
      </c>
      <c r="L96" s="17">
        <f t="shared" si="65"/>
        <v>126233</v>
      </c>
      <c r="M96" s="17">
        <f t="shared" si="74"/>
        <v>2272</v>
      </c>
      <c r="N96" s="13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1" customHeight="1">
      <c r="A97" s="12" t="str">
        <f t="shared" si="0"/>
        <v>( 합 계 )</v>
      </c>
      <c r="B97" s="13" t="s">
        <v>244</v>
      </c>
      <c r="C97" s="13"/>
      <c r="D97" s="14"/>
      <c r="E97" s="15"/>
      <c r="F97" s="17"/>
      <c r="G97" s="17">
        <f>SUM(G94:G96)</f>
        <v>570</v>
      </c>
      <c r="H97" s="17"/>
      <c r="I97" s="17">
        <f>SUM(I94:I96)</f>
        <v>4531</v>
      </c>
      <c r="J97" s="17"/>
      <c r="K97" s="17">
        <f>SUM(K61:K96)</f>
        <v>0</v>
      </c>
      <c r="L97" s="17" t="str">
        <f t="shared" si="65"/>
        <v/>
      </c>
      <c r="M97" s="17">
        <f>SUM(M94:M96)</f>
        <v>5101</v>
      </c>
      <c r="N97" s="13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1" customHeight="1">
      <c r="A98" s="12" t="str">
        <f t="shared" si="0"/>
        <v/>
      </c>
      <c r="B98" s="13"/>
      <c r="C98" s="13"/>
      <c r="D98" s="14"/>
      <c r="E98" s="15"/>
      <c r="F98" s="17"/>
      <c r="G98" s="17">
        <f t="shared" ref="G98:G102" si="75">INT(E98*F98)</f>
        <v>0</v>
      </c>
      <c r="H98" s="17"/>
      <c r="I98" s="17">
        <f t="shared" ref="I98:I102" si="76">INT(E98*H98)</f>
        <v>0</v>
      </c>
      <c r="J98" s="17"/>
      <c r="K98" s="17" t="str">
        <f t="shared" ref="K98:K102" si="77">IF(E98*J98&lt;&gt;0,TRUNC(E98*J98, 1),"")</f>
        <v/>
      </c>
      <c r="L98" s="17" t="str">
        <f t="shared" si="65"/>
        <v/>
      </c>
      <c r="M98" s="17">
        <f t="shared" ref="M98:M102" si="78">SUM(G98,I98,K98)</f>
        <v>0</v>
      </c>
      <c r="N98" s="13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1" customHeight="1">
      <c r="A99" s="12" t="str">
        <f t="shared" si="0"/>
        <v>[제 3-4호] 파상형 폴리에틸렌 전선관 65㎜ [M]</v>
      </c>
      <c r="B99" s="13" t="s">
        <v>264</v>
      </c>
      <c r="C99" s="13"/>
      <c r="D99" s="14"/>
      <c r="E99" s="15"/>
      <c r="F99" s="17"/>
      <c r="G99" s="17">
        <f t="shared" si="75"/>
        <v>0</v>
      </c>
      <c r="H99" s="17"/>
      <c r="I99" s="17">
        <f t="shared" si="76"/>
        <v>0</v>
      </c>
      <c r="J99" s="17"/>
      <c r="K99" s="17" t="str">
        <f t="shared" si="77"/>
        <v/>
      </c>
      <c r="L99" s="17" t="str">
        <f t="shared" si="65"/>
        <v/>
      </c>
      <c r="M99" s="17">
        <f t="shared" si="78"/>
        <v>0</v>
      </c>
      <c r="N99" s="13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1" customHeight="1">
      <c r="A100" s="12" t="str">
        <f t="shared" si="0"/>
        <v>파상형 폴리에틸렌 전선관65㎜M</v>
      </c>
      <c r="B100" s="23" t="s">
        <v>39</v>
      </c>
      <c r="C100" s="23" t="s">
        <v>43</v>
      </c>
      <c r="D100" s="14" t="s">
        <v>22</v>
      </c>
      <c r="E100" s="15">
        <v>1</v>
      </c>
      <c r="F100" s="17">
        <f>+VLOOKUP(A100,단가표!$A:$Q,17,FALSE)</f>
        <v>840</v>
      </c>
      <c r="G100" s="17">
        <f t="shared" si="75"/>
        <v>840</v>
      </c>
      <c r="H100" s="17"/>
      <c r="I100" s="17">
        <f t="shared" si="76"/>
        <v>0</v>
      </c>
      <c r="J100" s="17"/>
      <c r="K100" s="17" t="str">
        <f t="shared" si="77"/>
        <v/>
      </c>
      <c r="L100" s="17">
        <f t="shared" si="65"/>
        <v>840</v>
      </c>
      <c r="M100" s="17">
        <f t="shared" si="78"/>
        <v>840</v>
      </c>
      <c r="N100" s="13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1" customHeight="1">
      <c r="A101" s="12" t="str">
        <f t="shared" si="0"/>
        <v>노 무 비배전전공인</v>
      </c>
      <c r="B101" s="13" t="s">
        <v>241</v>
      </c>
      <c r="C101" s="13" t="s">
        <v>260</v>
      </c>
      <c r="D101" s="14" t="s">
        <v>243</v>
      </c>
      <c r="E101" s="15">
        <f>+일위수량!E70</f>
        <v>8.9999999999999993E-3</v>
      </c>
      <c r="F101" s="17"/>
      <c r="G101" s="17">
        <f t="shared" si="75"/>
        <v>0</v>
      </c>
      <c r="H101" s="17">
        <f>+VLOOKUP(C101,단가표!$A:$Q,17,FALSE)</f>
        <v>322716</v>
      </c>
      <c r="I101" s="17">
        <f t="shared" si="76"/>
        <v>2904</v>
      </c>
      <c r="J101" s="17"/>
      <c r="K101" s="17" t="str">
        <f t="shared" si="77"/>
        <v/>
      </c>
      <c r="L101" s="17">
        <f t="shared" si="65"/>
        <v>322716</v>
      </c>
      <c r="M101" s="17">
        <f t="shared" si="78"/>
        <v>2904</v>
      </c>
      <c r="N101" s="13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1" customHeight="1">
      <c r="A102" s="12" t="str">
        <f t="shared" si="0"/>
        <v>노 무 비보통인부인</v>
      </c>
      <c r="B102" s="13" t="s">
        <v>241</v>
      </c>
      <c r="C102" s="13" t="s">
        <v>261</v>
      </c>
      <c r="D102" s="14" t="s">
        <v>243</v>
      </c>
      <c r="E102" s="15">
        <f>+일위수량!E71</f>
        <v>2.1999999999999999E-2</v>
      </c>
      <c r="F102" s="17"/>
      <c r="G102" s="17">
        <f t="shared" si="75"/>
        <v>0</v>
      </c>
      <c r="H102" s="17">
        <f>+VLOOKUP(C102,단가표!$A:$Q,17,FALSE)</f>
        <v>126233</v>
      </c>
      <c r="I102" s="17">
        <f t="shared" si="76"/>
        <v>2777</v>
      </c>
      <c r="J102" s="17"/>
      <c r="K102" s="17" t="str">
        <f t="shared" si="77"/>
        <v/>
      </c>
      <c r="L102" s="17">
        <f t="shared" si="65"/>
        <v>126233</v>
      </c>
      <c r="M102" s="17">
        <f t="shared" si="78"/>
        <v>2777</v>
      </c>
      <c r="N102" s="13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1" customHeight="1">
      <c r="A103" s="12" t="str">
        <f t="shared" si="0"/>
        <v>( 합 계 )</v>
      </c>
      <c r="B103" s="13" t="s">
        <v>244</v>
      </c>
      <c r="C103" s="13"/>
      <c r="D103" s="14"/>
      <c r="E103" s="15"/>
      <c r="F103" s="17"/>
      <c r="G103" s="17">
        <f>SUM(G100:G102)</f>
        <v>840</v>
      </c>
      <c r="H103" s="17"/>
      <c r="I103" s="17">
        <f>SUM(I100:I102)</f>
        <v>5681</v>
      </c>
      <c r="J103" s="17"/>
      <c r="K103" s="17">
        <f>SUM(K55:K102)</f>
        <v>0</v>
      </c>
      <c r="L103" s="17" t="str">
        <f t="shared" si="65"/>
        <v/>
      </c>
      <c r="M103" s="17">
        <f>SUM(M100:M102)</f>
        <v>6521</v>
      </c>
      <c r="N103" s="13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9.5" customHeight="1">
      <c r="A104" s="12" t="str">
        <f t="shared" si="0"/>
        <v/>
      </c>
      <c r="B104" s="13"/>
      <c r="C104" s="13"/>
      <c r="D104" s="14"/>
      <c r="E104" s="15"/>
      <c r="F104" s="17"/>
      <c r="G104" s="17">
        <f t="shared" ref="G104:G108" si="79">INT(E104*F104)</f>
        <v>0</v>
      </c>
      <c r="H104" s="17"/>
      <c r="I104" s="17">
        <f t="shared" ref="I104:I108" si="80">INT(E104*H104)</f>
        <v>0</v>
      </c>
      <c r="J104" s="17"/>
      <c r="K104" s="17" t="str">
        <f t="shared" ref="K104:K108" si="81">IF(E104*J104&lt;&gt;0,TRUNC(E104*J104, 1),"")</f>
        <v/>
      </c>
      <c r="L104" s="17" t="str">
        <f t="shared" si="65"/>
        <v/>
      </c>
      <c r="M104" s="17">
        <f t="shared" ref="M104:M108" si="82">SUM(G104,I104,K104)</f>
        <v>0</v>
      </c>
      <c r="N104" s="13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9.5" customHeight="1">
      <c r="A105" s="12" t="str">
        <f t="shared" si="0"/>
        <v>[제 3-5호] 파상형 폴리에틸렌 전선관 80㎜ [M]</v>
      </c>
      <c r="B105" s="13" t="s">
        <v>265</v>
      </c>
      <c r="C105" s="13"/>
      <c r="D105" s="14"/>
      <c r="E105" s="15"/>
      <c r="F105" s="17"/>
      <c r="G105" s="17">
        <f t="shared" si="79"/>
        <v>0</v>
      </c>
      <c r="H105" s="17"/>
      <c r="I105" s="17">
        <f t="shared" si="80"/>
        <v>0</v>
      </c>
      <c r="J105" s="17"/>
      <c r="K105" s="17" t="str">
        <f t="shared" si="81"/>
        <v/>
      </c>
      <c r="L105" s="17" t="str">
        <f t="shared" si="65"/>
        <v/>
      </c>
      <c r="M105" s="17">
        <f t="shared" si="82"/>
        <v>0</v>
      </c>
      <c r="N105" s="13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9.5" customHeight="1">
      <c r="A106" s="12" t="str">
        <f t="shared" si="0"/>
        <v>파상형 폴리에틸렌 전선관80㎜M</v>
      </c>
      <c r="B106" s="23" t="s">
        <v>39</v>
      </c>
      <c r="C106" s="23" t="s">
        <v>44</v>
      </c>
      <c r="D106" s="24" t="s">
        <v>22</v>
      </c>
      <c r="E106" s="15">
        <v>1</v>
      </c>
      <c r="F106" s="17">
        <f>+VLOOKUP(A106,단가표!$A:$Q,17,FALSE)</f>
        <v>1150</v>
      </c>
      <c r="G106" s="17">
        <f t="shared" si="79"/>
        <v>1150</v>
      </c>
      <c r="H106" s="17"/>
      <c r="I106" s="17">
        <f t="shared" si="80"/>
        <v>0</v>
      </c>
      <c r="J106" s="17"/>
      <c r="K106" s="17" t="str">
        <f t="shared" si="81"/>
        <v/>
      </c>
      <c r="L106" s="17">
        <f t="shared" si="65"/>
        <v>1150</v>
      </c>
      <c r="M106" s="17">
        <f t="shared" si="82"/>
        <v>1150</v>
      </c>
      <c r="N106" s="13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9.5" customHeight="1">
      <c r="A107" s="12" t="str">
        <f t="shared" si="0"/>
        <v>노 무 비배전전공인</v>
      </c>
      <c r="B107" s="13" t="s">
        <v>241</v>
      </c>
      <c r="C107" s="13" t="s">
        <v>260</v>
      </c>
      <c r="D107" s="14" t="s">
        <v>243</v>
      </c>
      <c r="E107" s="15">
        <f>+일위수량!E75</f>
        <v>8.9999999999999993E-3</v>
      </c>
      <c r="F107" s="17"/>
      <c r="G107" s="17">
        <f t="shared" si="79"/>
        <v>0</v>
      </c>
      <c r="H107" s="17">
        <f>+VLOOKUP(C107,단가표!$A:$Q,17,FALSE)</f>
        <v>322716</v>
      </c>
      <c r="I107" s="17">
        <f t="shared" si="80"/>
        <v>2904</v>
      </c>
      <c r="J107" s="17"/>
      <c r="K107" s="17" t="str">
        <f t="shared" si="81"/>
        <v/>
      </c>
      <c r="L107" s="17">
        <f t="shared" si="65"/>
        <v>322716</v>
      </c>
      <c r="M107" s="17">
        <f t="shared" si="82"/>
        <v>2904</v>
      </c>
      <c r="N107" s="13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9.5" customHeight="1">
      <c r="A108" s="12" t="str">
        <f t="shared" si="0"/>
        <v>노 무 비보통인부인</v>
      </c>
      <c r="B108" s="13" t="s">
        <v>241</v>
      </c>
      <c r="C108" s="13" t="s">
        <v>261</v>
      </c>
      <c r="D108" s="14" t="s">
        <v>243</v>
      </c>
      <c r="E108" s="15">
        <f>+일위수량!E76</f>
        <v>2.1999999999999999E-2</v>
      </c>
      <c r="F108" s="17"/>
      <c r="G108" s="17">
        <f t="shared" si="79"/>
        <v>0</v>
      </c>
      <c r="H108" s="17">
        <f>+VLOOKUP(C108,단가표!$A:$Q,17,FALSE)</f>
        <v>126233</v>
      </c>
      <c r="I108" s="17">
        <f t="shared" si="80"/>
        <v>2777</v>
      </c>
      <c r="J108" s="17"/>
      <c r="K108" s="17" t="str">
        <f t="shared" si="81"/>
        <v/>
      </c>
      <c r="L108" s="17">
        <f t="shared" si="65"/>
        <v>126233</v>
      </c>
      <c r="M108" s="17">
        <f t="shared" si="82"/>
        <v>2777</v>
      </c>
      <c r="N108" s="13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9.5" customHeight="1">
      <c r="A109" s="12" t="str">
        <f t="shared" si="0"/>
        <v>( 합 계 )</v>
      </c>
      <c r="B109" s="13" t="s">
        <v>244</v>
      </c>
      <c r="C109" s="13"/>
      <c r="D109" s="14"/>
      <c r="E109" s="15"/>
      <c r="F109" s="17"/>
      <c r="G109" s="17">
        <f>SUM(G106:G108)</f>
        <v>1150</v>
      </c>
      <c r="H109" s="17"/>
      <c r="I109" s="17">
        <f>SUM(I106:I108)</f>
        <v>5681</v>
      </c>
      <c r="J109" s="17"/>
      <c r="K109" s="17">
        <f>SUM(K61:K108)</f>
        <v>0</v>
      </c>
      <c r="L109" s="17" t="str">
        <f t="shared" si="65"/>
        <v/>
      </c>
      <c r="M109" s="17">
        <f>SUM(M106:M108)</f>
        <v>6831</v>
      </c>
      <c r="N109" s="13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9.5" customHeight="1">
      <c r="A110" s="12" t="str">
        <f t="shared" si="0"/>
        <v/>
      </c>
      <c r="B110" s="13"/>
      <c r="C110" s="13"/>
      <c r="D110" s="14"/>
      <c r="E110" s="15"/>
      <c r="F110" s="17"/>
      <c r="G110" s="17"/>
      <c r="H110" s="17"/>
      <c r="I110" s="17"/>
      <c r="J110" s="17"/>
      <c r="K110" s="17"/>
      <c r="L110" s="17"/>
      <c r="M110" s="17"/>
      <c r="N110" s="13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9.5" customHeight="1">
      <c r="A111" s="12" t="str">
        <f t="shared" si="0"/>
        <v>[제 3-6호] 파상형 폴리에틸렌 전선관 100㎜ [M]</v>
      </c>
      <c r="B111" s="13" t="s">
        <v>266</v>
      </c>
      <c r="C111" s="13"/>
      <c r="D111" s="14"/>
      <c r="E111" s="15"/>
      <c r="F111" s="17"/>
      <c r="G111" s="17">
        <f t="shared" ref="G111:G114" si="83">INT(E111*F111)</f>
        <v>0</v>
      </c>
      <c r="H111" s="17"/>
      <c r="I111" s="17">
        <f t="shared" ref="I111:I114" si="84">INT(E111*H111)</f>
        <v>0</v>
      </c>
      <c r="J111" s="17"/>
      <c r="K111" s="17" t="str">
        <f t="shared" ref="K111:K114" si="85">IF(E111*J111&lt;&gt;0,TRUNC(E111*J111, 1),"")</f>
        <v/>
      </c>
      <c r="L111" s="17" t="str">
        <f t="shared" ref="L111:L175" si="86">IF((F111+H111+J111)=0, "", (F111+H111+J111))</f>
        <v/>
      </c>
      <c r="M111" s="17">
        <f t="shared" ref="M111:M114" si="87">SUM(G111,I111,K111)</f>
        <v>0</v>
      </c>
      <c r="N111" s="13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9.5" customHeight="1">
      <c r="A112" s="12" t="str">
        <f t="shared" si="0"/>
        <v>파상형 폴리에틸렌 전선관100㎜M</v>
      </c>
      <c r="B112" s="23" t="s">
        <v>39</v>
      </c>
      <c r="C112" s="23" t="s">
        <v>45</v>
      </c>
      <c r="D112" s="24" t="s">
        <v>22</v>
      </c>
      <c r="E112" s="15">
        <v>1</v>
      </c>
      <c r="F112" s="17">
        <f>+VLOOKUP(A112,단가표!$A:$Q,17,FALSE)</f>
        <v>1510</v>
      </c>
      <c r="G112" s="17">
        <f t="shared" si="83"/>
        <v>1510</v>
      </c>
      <c r="H112" s="17"/>
      <c r="I112" s="17">
        <f t="shared" si="84"/>
        <v>0</v>
      </c>
      <c r="J112" s="17"/>
      <c r="K112" s="17" t="str">
        <f t="shared" si="85"/>
        <v/>
      </c>
      <c r="L112" s="17">
        <f t="shared" si="86"/>
        <v>1510</v>
      </c>
      <c r="M112" s="17">
        <f t="shared" si="87"/>
        <v>1510</v>
      </c>
      <c r="N112" s="13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9.5" customHeight="1">
      <c r="A113" s="12" t="str">
        <f t="shared" si="0"/>
        <v>노 무 비배전전공인</v>
      </c>
      <c r="B113" s="13" t="s">
        <v>241</v>
      </c>
      <c r="C113" s="13" t="s">
        <v>260</v>
      </c>
      <c r="D113" s="14" t="s">
        <v>243</v>
      </c>
      <c r="E113" s="15">
        <f>+일위수량!E80</f>
        <v>1.2E-2</v>
      </c>
      <c r="F113" s="17"/>
      <c r="G113" s="17">
        <f t="shared" si="83"/>
        <v>0</v>
      </c>
      <c r="H113" s="17">
        <f>+VLOOKUP(C113,단가표!$A:$Q,17,FALSE)</f>
        <v>322716</v>
      </c>
      <c r="I113" s="17">
        <f t="shared" si="84"/>
        <v>3872</v>
      </c>
      <c r="J113" s="17"/>
      <c r="K113" s="17" t="str">
        <f t="shared" si="85"/>
        <v/>
      </c>
      <c r="L113" s="17">
        <f t="shared" si="86"/>
        <v>322716</v>
      </c>
      <c r="M113" s="17">
        <f t="shared" si="87"/>
        <v>3872</v>
      </c>
      <c r="N113" s="13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9.5" customHeight="1">
      <c r="A114" s="12" t="str">
        <f t="shared" si="0"/>
        <v>노 무 비보통인부인</v>
      </c>
      <c r="B114" s="13" t="s">
        <v>241</v>
      </c>
      <c r="C114" s="13" t="s">
        <v>261</v>
      </c>
      <c r="D114" s="14" t="s">
        <v>243</v>
      </c>
      <c r="E114" s="15">
        <f>+일위수량!E81</f>
        <v>3.5999999999999997E-2</v>
      </c>
      <c r="F114" s="17"/>
      <c r="G114" s="17">
        <f t="shared" si="83"/>
        <v>0</v>
      </c>
      <c r="H114" s="17">
        <f>+VLOOKUP(C114,단가표!$A:$Q,17,FALSE)</f>
        <v>126233</v>
      </c>
      <c r="I114" s="17">
        <f t="shared" si="84"/>
        <v>4544</v>
      </c>
      <c r="J114" s="17"/>
      <c r="K114" s="17" t="str">
        <f t="shared" si="85"/>
        <v/>
      </c>
      <c r="L114" s="17">
        <f t="shared" si="86"/>
        <v>126233</v>
      </c>
      <c r="M114" s="17">
        <f t="shared" si="87"/>
        <v>4544</v>
      </c>
      <c r="N114" s="13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9.5" customHeight="1">
      <c r="A115" s="12" t="str">
        <f t="shared" si="0"/>
        <v>( 합 계 )</v>
      </c>
      <c r="B115" s="13" t="s">
        <v>244</v>
      </c>
      <c r="C115" s="13"/>
      <c r="D115" s="14"/>
      <c r="E115" s="15"/>
      <c r="F115" s="17"/>
      <c r="G115" s="17">
        <f>SUM(G112:G114)</f>
        <v>1510</v>
      </c>
      <c r="H115" s="17"/>
      <c r="I115" s="17">
        <f>SUM(I112:I114)</f>
        <v>8416</v>
      </c>
      <c r="J115" s="17"/>
      <c r="K115" s="17">
        <f>SUM(K67:K114)</f>
        <v>0</v>
      </c>
      <c r="L115" s="17" t="str">
        <f t="shared" si="86"/>
        <v/>
      </c>
      <c r="M115" s="17">
        <f>SUM(M112:M114)</f>
        <v>9926</v>
      </c>
      <c r="N115" s="13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9.5" customHeight="1">
      <c r="A116" s="12" t="str">
        <f t="shared" si="0"/>
        <v/>
      </c>
      <c r="B116" s="13"/>
      <c r="C116" s="13"/>
      <c r="D116" s="14"/>
      <c r="E116" s="15"/>
      <c r="F116" s="17"/>
      <c r="G116" s="17">
        <f t="shared" ref="G116:G119" si="88">INT(E116*F116)</f>
        <v>0</v>
      </c>
      <c r="H116" s="17"/>
      <c r="I116" s="17">
        <f t="shared" ref="I116:I119" si="89">INT(E116*H116)</f>
        <v>0</v>
      </c>
      <c r="J116" s="17"/>
      <c r="K116" s="17" t="str">
        <f t="shared" ref="K116:K119" si="90">IF(E116*J116&lt;&gt;0,TRUNC(E116*J116, 1),"")</f>
        <v/>
      </c>
      <c r="L116" s="17" t="str">
        <f t="shared" si="86"/>
        <v/>
      </c>
      <c r="M116" s="17">
        <f t="shared" ref="M116:M119" si="91">SUM(G116,I116,K116)</f>
        <v>0</v>
      </c>
      <c r="N116" s="13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9.5" customHeight="1">
      <c r="A117" s="12" t="str">
        <f t="shared" si="0"/>
        <v>[제 4-1호] 1종금속제가요전선관 16 mm 일반-방수 [M]</v>
      </c>
      <c r="B117" s="13" t="s">
        <v>267</v>
      </c>
      <c r="C117" s="13"/>
      <c r="D117" s="14"/>
      <c r="E117" s="15"/>
      <c r="F117" s="17"/>
      <c r="G117" s="17">
        <f t="shared" si="88"/>
        <v>0</v>
      </c>
      <c r="H117" s="17"/>
      <c r="I117" s="17">
        <f t="shared" si="89"/>
        <v>0</v>
      </c>
      <c r="J117" s="17"/>
      <c r="K117" s="17" t="str">
        <f t="shared" si="90"/>
        <v/>
      </c>
      <c r="L117" s="17" t="str">
        <f t="shared" si="86"/>
        <v/>
      </c>
      <c r="M117" s="17">
        <f t="shared" si="91"/>
        <v>0</v>
      </c>
      <c r="N117" s="13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9.5" customHeight="1">
      <c r="A118" s="12" t="str">
        <f t="shared" si="0"/>
        <v>1종금속제가요전선관16 mm 일반-방수M</v>
      </c>
      <c r="B118" s="13" t="s">
        <v>47</v>
      </c>
      <c r="C118" s="13" t="s">
        <v>48</v>
      </c>
      <c r="D118" s="14" t="s">
        <v>22</v>
      </c>
      <c r="E118" s="15">
        <v>1</v>
      </c>
      <c r="F118" s="17">
        <f>+VLOOKUP(A118,단가표!$A:$Q,17,FALSE)</f>
        <v>500</v>
      </c>
      <c r="G118" s="17">
        <f t="shared" si="88"/>
        <v>500</v>
      </c>
      <c r="H118" s="17"/>
      <c r="I118" s="17">
        <f t="shared" si="89"/>
        <v>0</v>
      </c>
      <c r="J118" s="17"/>
      <c r="K118" s="17" t="str">
        <f t="shared" si="90"/>
        <v/>
      </c>
      <c r="L118" s="17">
        <f t="shared" si="86"/>
        <v>500</v>
      </c>
      <c r="M118" s="17">
        <f t="shared" si="91"/>
        <v>500</v>
      </c>
      <c r="N118" s="13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9.5" customHeight="1">
      <c r="A119" s="12" t="str">
        <f t="shared" si="0"/>
        <v>노 무 비내선전공인</v>
      </c>
      <c r="B119" s="13" t="s">
        <v>241</v>
      </c>
      <c r="C119" s="13" t="s">
        <v>242</v>
      </c>
      <c r="D119" s="14" t="s">
        <v>243</v>
      </c>
      <c r="E119" s="15">
        <f>+일위수량!E84</f>
        <v>4.3999999999999997E-2</v>
      </c>
      <c r="F119" s="17"/>
      <c r="G119" s="17">
        <f t="shared" si="88"/>
        <v>0</v>
      </c>
      <c r="H119" s="17">
        <f>+VLOOKUP(C119,단가표!$A:$Q,17,FALSE)</f>
        <v>220079</v>
      </c>
      <c r="I119" s="17">
        <f t="shared" si="89"/>
        <v>9683</v>
      </c>
      <c r="J119" s="17"/>
      <c r="K119" s="17" t="str">
        <f t="shared" si="90"/>
        <v/>
      </c>
      <c r="L119" s="17">
        <f t="shared" si="86"/>
        <v>220079</v>
      </c>
      <c r="M119" s="17">
        <f t="shared" si="91"/>
        <v>9683</v>
      </c>
      <c r="N119" s="13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9.5" customHeight="1">
      <c r="A120" s="12" t="str">
        <f t="shared" si="0"/>
        <v>( 합 계 )</v>
      </c>
      <c r="B120" s="13" t="s">
        <v>244</v>
      </c>
      <c r="C120" s="13"/>
      <c r="D120" s="14"/>
      <c r="E120" s="15"/>
      <c r="F120" s="17"/>
      <c r="G120" s="17">
        <f>SUM(G118:G119)</f>
        <v>500</v>
      </c>
      <c r="H120" s="17"/>
      <c r="I120" s="17">
        <f>SUM(I118:I119)</f>
        <v>9683</v>
      </c>
      <c r="J120" s="17"/>
      <c r="K120" s="17">
        <f>SUM(K93:K119)</f>
        <v>0</v>
      </c>
      <c r="L120" s="17" t="str">
        <f t="shared" si="86"/>
        <v/>
      </c>
      <c r="M120" s="17">
        <f>SUM(M118:M119)</f>
        <v>10183</v>
      </c>
      <c r="N120" s="13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9.5" customHeight="1">
      <c r="A121" s="12" t="str">
        <f t="shared" si="0"/>
        <v/>
      </c>
      <c r="B121" s="13"/>
      <c r="C121" s="13"/>
      <c r="D121" s="14"/>
      <c r="E121" s="15"/>
      <c r="F121" s="17"/>
      <c r="G121" s="17">
        <f t="shared" ref="G121:G124" si="92">INT(E121*F121)</f>
        <v>0</v>
      </c>
      <c r="H121" s="17"/>
      <c r="I121" s="17">
        <f t="shared" ref="I121:I124" si="93">INT(E121*H121)</f>
        <v>0</v>
      </c>
      <c r="J121" s="17"/>
      <c r="K121" s="17" t="str">
        <f t="shared" ref="K121:K124" si="94">IF(E121*J121&lt;&gt;0,TRUNC(E121*J121, 1),"")</f>
        <v/>
      </c>
      <c r="L121" s="17" t="str">
        <f t="shared" si="86"/>
        <v/>
      </c>
      <c r="M121" s="17">
        <f t="shared" ref="M121:M124" si="95">SUM(G121,I121,K121)</f>
        <v>0</v>
      </c>
      <c r="N121" s="13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9.5" customHeight="1">
      <c r="A122" s="12" t="str">
        <f t="shared" si="0"/>
        <v>[제 4-2호] 1종금속제가요전선관 22 mm 일반-방수 [M]</v>
      </c>
      <c r="B122" s="13" t="s">
        <v>268</v>
      </c>
      <c r="C122" s="13"/>
      <c r="D122" s="14"/>
      <c r="E122" s="15"/>
      <c r="F122" s="17"/>
      <c r="G122" s="17">
        <f t="shared" si="92"/>
        <v>0</v>
      </c>
      <c r="H122" s="17"/>
      <c r="I122" s="17">
        <f t="shared" si="93"/>
        <v>0</v>
      </c>
      <c r="J122" s="17"/>
      <c r="K122" s="17" t="str">
        <f t="shared" si="94"/>
        <v/>
      </c>
      <c r="L122" s="17" t="str">
        <f t="shared" si="86"/>
        <v/>
      </c>
      <c r="M122" s="17">
        <f t="shared" si="95"/>
        <v>0</v>
      </c>
      <c r="N122" s="13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9.5" customHeight="1">
      <c r="A123" s="12" t="str">
        <f t="shared" si="0"/>
        <v>1종금속제가요전선관22 mm 일반-방수M</v>
      </c>
      <c r="B123" s="13" t="s">
        <v>47</v>
      </c>
      <c r="C123" s="13" t="s">
        <v>49</v>
      </c>
      <c r="D123" s="14" t="s">
        <v>22</v>
      </c>
      <c r="E123" s="15">
        <v>1</v>
      </c>
      <c r="F123" s="17">
        <f>+VLOOKUP(A123,단가표!$A:$Q,17,FALSE)</f>
        <v>720</v>
      </c>
      <c r="G123" s="17">
        <f t="shared" si="92"/>
        <v>720</v>
      </c>
      <c r="H123" s="17"/>
      <c r="I123" s="17">
        <f t="shared" si="93"/>
        <v>0</v>
      </c>
      <c r="J123" s="17"/>
      <c r="K123" s="17" t="str">
        <f t="shared" si="94"/>
        <v/>
      </c>
      <c r="L123" s="17">
        <f t="shared" si="86"/>
        <v>720</v>
      </c>
      <c r="M123" s="17">
        <f t="shared" si="95"/>
        <v>720</v>
      </c>
      <c r="N123" s="13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9.5" customHeight="1">
      <c r="A124" s="12" t="str">
        <f t="shared" si="0"/>
        <v>노 무 비내선전공인</v>
      </c>
      <c r="B124" s="13" t="s">
        <v>241</v>
      </c>
      <c r="C124" s="13" t="s">
        <v>242</v>
      </c>
      <c r="D124" s="14" t="s">
        <v>243</v>
      </c>
      <c r="E124" s="15">
        <f>일위수량!E87</f>
        <v>5.8999999999999997E-2</v>
      </c>
      <c r="F124" s="17"/>
      <c r="G124" s="17">
        <f t="shared" si="92"/>
        <v>0</v>
      </c>
      <c r="H124" s="17">
        <f>+VLOOKUP(C124,단가표!$A:$Q,17,FALSE)</f>
        <v>220079</v>
      </c>
      <c r="I124" s="17">
        <f t="shared" si="93"/>
        <v>12984</v>
      </c>
      <c r="J124" s="17"/>
      <c r="K124" s="17" t="str">
        <f t="shared" si="94"/>
        <v/>
      </c>
      <c r="L124" s="17">
        <f t="shared" si="86"/>
        <v>220079</v>
      </c>
      <c r="M124" s="17">
        <f t="shared" si="95"/>
        <v>12984</v>
      </c>
      <c r="N124" s="13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9.5" customHeight="1">
      <c r="A125" s="12" t="str">
        <f t="shared" si="0"/>
        <v>( 합 계 )</v>
      </c>
      <c r="B125" s="13" t="s">
        <v>244</v>
      </c>
      <c r="C125" s="13"/>
      <c r="D125" s="14"/>
      <c r="E125" s="15"/>
      <c r="F125" s="17"/>
      <c r="G125" s="17">
        <f>SUM(G123:G124)</f>
        <v>720</v>
      </c>
      <c r="H125" s="17"/>
      <c r="I125" s="17">
        <f>SUM(I123:I124)</f>
        <v>12984</v>
      </c>
      <c r="J125" s="17"/>
      <c r="K125" s="17">
        <f>SUM(K98:K124)</f>
        <v>0</v>
      </c>
      <c r="L125" s="17" t="str">
        <f t="shared" si="86"/>
        <v/>
      </c>
      <c r="M125" s="17">
        <f>SUM(M123:M124)</f>
        <v>13704</v>
      </c>
      <c r="N125" s="13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9.5" customHeight="1">
      <c r="A126" s="12" t="str">
        <f t="shared" si="0"/>
        <v/>
      </c>
      <c r="B126" s="13"/>
      <c r="C126" s="13"/>
      <c r="D126" s="14"/>
      <c r="E126" s="15"/>
      <c r="F126" s="17"/>
      <c r="G126" s="17">
        <f t="shared" ref="G126:G129" si="96">INT(E126*F126)</f>
        <v>0</v>
      </c>
      <c r="H126" s="17"/>
      <c r="I126" s="17">
        <f t="shared" ref="I126:I129" si="97">INT(E126*H126)</f>
        <v>0</v>
      </c>
      <c r="J126" s="17"/>
      <c r="K126" s="17" t="str">
        <f t="shared" ref="K126:K129" si="98">IF(E126*J126&lt;&gt;0,TRUNC(E126*J126, 1),"")</f>
        <v/>
      </c>
      <c r="L126" s="17" t="str">
        <f t="shared" si="86"/>
        <v/>
      </c>
      <c r="M126" s="17">
        <f t="shared" ref="M126:M129" si="99">SUM(G126,I126,K126)</f>
        <v>0</v>
      </c>
      <c r="N126" s="13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9.5" customHeight="1">
      <c r="A127" s="12" t="str">
        <f t="shared" si="0"/>
        <v>[제 4-3호] 1종금속제가요전선관 28 mm 일반-방수 [M]</v>
      </c>
      <c r="B127" s="13" t="s">
        <v>269</v>
      </c>
      <c r="C127" s="13"/>
      <c r="D127" s="14"/>
      <c r="E127" s="15"/>
      <c r="F127" s="17"/>
      <c r="G127" s="17">
        <f t="shared" si="96"/>
        <v>0</v>
      </c>
      <c r="H127" s="17"/>
      <c r="I127" s="17">
        <f t="shared" si="97"/>
        <v>0</v>
      </c>
      <c r="J127" s="17"/>
      <c r="K127" s="17" t="str">
        <f t="shared" si="98"/>
        <v/>
      </c>
      <c r="L127" s="17" t="str">
        <f t="shared" si="86"/>
        <v/>
      </c>
      <c r="M127" s="17">
        <f t="shared" si="99"/>
        <v>0</v>
      </c>
      <c r="N127" s="13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9.5" customHeight="1">
      <c r="A128" s="12" t="str">
        <f t="shared" si="0"/>
        <v>1종금속제가요전선관28 mm 일반-방수M</v>
      </c>
      <c r="B128" s="13" t="s">
        <v>47</v>
      </c>
      <c r="C128" s="13" t="s">
        <v>50</v>
      </c>
      <c r="D128" s="14" t="s">
        <v>22</v>
      </c>
      <c r="E128" s="15">
        <v>1</v>
      </c>
      <c r="F128" s="17">
        <f>+VLOOKUP(A128,단가표!$A:$Q,17,FALSE)</f>
        <v>930</v>
      </c>
      <c r="G128" s="17">
        <f t="shared" si="96"/>
        <v>930</v>
      </c>
      <c r="H128" s="17"/>
      <c r="I128" s="17">
        <f t="shared" si="97"/>
        <v>0</v>
      </c>
      <c r="J128" s="17"/>
      <c r="K128" s="17" t="str">
        <f t="shared" si="98"/>
        <v/>
      </c>
      <c r="L128" s="17">
        <f t="shared" si="86"/>
        <v>930</v>
      </c>
      <c r="M128" s="17">
        <f t="shared" si="99"/>
        <v>930</v>
      </c>
      <c r="N128" s="13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9.5" customHeight="1">
      <c r="A129" s="12" t="str">
        <f t="shared" si="0"/>
        <v>노 무 비내선전공인</v>
      </c>
      <c r="B129" s="13" t="s">
        <v>241</v>
      </c>
      <c r="C129" s="13" t="s">
        <v>242</v>
      </c>
      <c r="D129" s="14" t="s">
        <v>243</v>
      </c>
      <c r="E129" s="15">
        <f>일위수량!E90</f>
        <v>7.1999999999999995E-2</v>
      </c>
      <c r="F129" s="17"/>
      <c r="G129" s="17">
        <f t="shared" si="96"/>
        <v>0</v>
      </c>
      <c r="H129" s="17">
        <f>+VLOOKUP(C129,단가표!$A:$Q,17,FALSE)</f>
        <v>220079</v>
      </c>
      <c r="I129" s="17">
        <f t="shared" si="97"/>
        <v>15845</v>
      </c>
      <c r="J129" s="17"/>
      <c r="K129" s="17" t="str">
        <f t="shared" si="98"/>
        <v/>
      </c>
      <c r="L129" s="17">
        <f t="shared" si="86"/>
        <v>220079</v>
      </c>
      <c r="M129" s="17">
        <f t="shared" si="99"/>
        <v>15845</v>
      </c>
      <c r="N129" s="13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9.5" customHeight="1">
      <c r="A130" s="12" t="str">
        <f t="shared" si="0"/>
        <v>( 합 계 )</v>
      </c>
      <c r="B130" s="13" t="s">
        <v>244</v>
      </c>
      <c r="C130" s="13"/>
      <c r="D130" s="14"/>
      <c r="E130" s="15"/>
      <c r="F130" s="17"/>
      <c r="G130" s="17">
        <f>SUM(G128:G129)</f>
        <v>930</v>
      </c>
      <c r="H130" s="17"/>
      <c r="I130" s="17">
        <f>SUM(I128:I129)</f>
        <v>15845</v>
      </c>
      <c r="J130" s="17"/>
      <c r="K130" s="17">
        <f>SUM(K126:K129)</f>
        <v>0</v>
      </c>
      <c r="L130" s="17" t="str">
        <f t="shared" si="86"/>
        <v/>
      </c>
      <c r="M130" s="17">
        <f>SUM(M128:M129)</f>
        <v>16775</v>
      </c>
      <c r="N130" s="13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9.5" hidden="1" customHeight="1">
      <c r="A131" s="12" t="str">
        <f t="shared" si="0"/>
        <v/>
      </c>
      <c r="B131" s="13"/>
      <c r="C131" s="13"/>
      <c r="D131" s="14"/>
      <c r="E131" s="15"/>
      <c r="F131" s="17"/>
      <c r="G131" s="17">
        <f t="shared" ref="G131:G134" si="100">INT(E131*F131)</f>
        <v>0</v>
      </c>
      <c r="H131" s="17"/>
      <c r="I131" s="17">
        <f t="shared" ref="I131:I134" si="101">INT(E131*H131)</f>
        <v>0</v>
      </c>
      <c r="J131" s="17"/>
      <c r="K131" s="17" t="str">
        <f t="shared" ref="K131:K134" si="102">IF(E131*J131&lt;&gt;0,TRUNC(E131*J131, 1),"")</f>
        <v/>
      </c>
      <c r="L131" s="17" t="str">
        <f t="shared" si="86"/>
        <v/>
      </c>
      <c r="M131" s="17">
        <f t="shared" ref="M131:M134" si="103">SUM(G131,I131,K131)</f>
        <v>0</v>
      </c>
      <c r="N131" s="13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9.5" customHeight="1">
      <c r="A132" s="12" t="str">
        <f t="shared" si="0"/>
        <v>[제 4-4호] 1종금속제가요전선관 36 mm 일반-방수 [M]</v>
      </c>
      <c r="B132" s="18" t="s">
        <v>270</v>
      </c>
      <c r="C132" s="18"/>
      <c r="D132" s="19"/>
      <c r="E132" s="20"/>
      <c r="F132" s="21"/>
      <c r="G132" s="21">
        <f t="shared" si="100"/>
        <v>0</v>
      </c>
      <c r="H132" s="21"/>
      <c r="I132" s="21">
        <f t="shared" si="101"/>
        <v>0</v>
      </c>
      <c r="J132" s="21"/>
      <c r="K132" s="21" t="str">
        <f t="shared" si="102"/>
        <v/>
      </c>
      <c r="L132" s="21" t="str">
        <f t="shared" si="86"/>
        <v/>
      </c>
      <c r="M132" s="21">
        <f t="shared" si="103"/>
        <v>0</v>
      </c>
      <c r="N132" s="18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9.5" customHeight="1">
      <c r="A133" s="12" t="str">
        <f t="shared" si="0"/>
        <v>1종금속제가요전선관36 mm 일반-방수M</v>
      </c>
      <c r="B133" s="18" t="s">
        <v>47</v>
      </c>
      <c r="C133" s="18" t="s">
        <v>51</v>
      </c>
      <c r="D133" s="19" t="s">
        <v>22</v>
      </c>
      <c r="E133" s="20">
        <v>1</v>
      </c>
      <c r="F133" s="21">
        <f>+VLOOKUP(A133,단가표!$A:$Q,17,FALSE)</f>
        <v>1410</v>
      </c>
      <c r="G133" s="21">
        <f t="shared" si="100"/>
        <v>1410</v>
      </c>
      <c r="H133" s="21"/>
      <c r="I133" s="21">
        <f t="shared" si="101"/>
        <v>0</v>
      </c>
      <c r="J133" s="21"/>
      <c r="K133" s="21" t="str">
        <f t="shared" si="102"/>
        <v/>
      </c>
      <c r="L133" s="21">
        <f t="shared" si="86"/>
        <v>1410</v>
      </c>
      <c r="M133" s="21">
        <f t="shared" si="103"/>
        <v>1410</v>
      </c>
      <c r="N133" s="18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9.5" customHeight="1">
      <c r="A134" s="12" t="str">
        <f t="shared" si="0"/>
        <v>노 무 비내선전공인</v>
      </c>
      <c r="B134" s="18" t="s">
        <v>241</v>
      </c>
      <c r="C134" s="18" t="s">
        <v>242</v>
      </c>
      <c r="D134" s="19" t="s">
        <v>243</v>
      </c>
      <c r="E134" s="20">
        <f>일위수량!E93</f>
        <v>8.6999999999999994E-2</v>
      </c>
      <c r="F134" s="21"/>
      <c r="G134" s="21">
        <f t="shared" si="100"/>
        <v>0</v>
      </c>
      <c r="H134" s="21">
        <f>+VLOOKUP(C134,단가표!$A:$Q,17,FALSE)</f>
        <v>220079</v>
      </c>
      <c r="I134" s="21">
        <f t="shared" si="101"/>
        <v>19146</v>
      </c>
      <c r="J134" s="21"/>
      <c r="K134" s="21" t="str">
        <f t="shared" si="102"/>
        <v/>
      </c>
      <c r="L134" s="21">
        <f t="shared" si="86"/>
        <v>220079</v>
      </c>
      <c r="M134" s="21">
        <f t="shared" si="103"/>
        <v>19146</v>
      </c>
      <c r="N134" s="18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9.5" customHeight="1">
      <c r="A135" s="12" t="str">
        <f t="shared" si="0"/>
        <v>( 합 계 )</v>
      </c>
      <c r="B135" s="18" t="s">
        <v>244</v>
      </c>
      <c r="C135" s="18"/>
      <c r="D135" s="19"/>
      <c r="E135" s="20"/>
      <c r="F135" s="21"/>
      <c r="G135" s="21">
        <f>SUM(G133:G134)</f>
        <v>1410</v>
      </c>
      <c r="H135" s="21"/>
      <c r="I135" s="21">
        <f>SUM(I133:I134)</f>
        <v>19146</v>
      </c>
      <c r="J135" s="21"/>
      <c r="K135" s="21">
        <f>SUM(K131:K134)</f>
        <v>0</v>
      </c>
      <c r="L135" s="21" t="str">
        <f t="shared" si="86"/>
        <v/>
      </c>
      <c r="M135" s="21">
        <f>SUM(M133:M134)</f>
        <v>20556</v>
      </c>
      <c r="N135" s="18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9.5" customHeight="1">
      <c r="A136" s="12" t="str">
        <f t="shared" si="0"/>
        <v/>
      </c>
      <c r="B136" s="13"/>
      <c r="C136" s="13"/>
      <c r="D136" s="14"/>
      <c r="E136" s="15"/>
      <c r="F136" s="17"/>
      <c r="G136" s="17">
        <f t="shared" ref="G136:G139" si="104">INT(E136*F136)</f>
        <v>0</v>
      </c>
      <c r="H136" s="17"/>
      <c r="I136" s="17">
        <f t="shared" ref="I136:I139" si="105">INT(E136*H136)</f>
        <v>0</v>
      </c>
      <c r="J136" s="17"/>
      <c r="K136" s="17" t="str">
        <f t="shared" ref="K136:K139" si="106">IF(E136*J136&lt;&gt;0,TRUNC(E136*J136, 1),"")</f>
        <v/>
      </c>
      <c r="L136" s="17" t="str">
        <f t="shared" si="86"/>
        <v/>
      </c>
      <c r="M136" s="17">
        <f t="shared" ref="M136:M139" si="107">SUM(G136,I136,K136)</f>
        <v>0</v>
      </c>
      <c r="N136" s="13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9.5" customHeight="1">
      <c r="A137" s="12" t="str">
        <f t="shared" si="0"/>
        <v>[제 4-5호] 1종금속제가요전선관 42 mm 일반-방수 [M]</v>
      </c>
      <c r="B137" s="13" t="s">
        <v>271</v>
      </c>
      <c r="C137" s="13"/>
      <c r="D137" s="14"/>
      <c r="E137" s="15"/>
      <c r="F137" s="17"/>
      <c r="G137" s="17">
        <f t="shared" si="104"/>
        <v>0</v>
      </c>
      <c r="H137" s="17"/>
      <c r="I137" s="17">
        <f t="shared" si="105"/>
        <v>0</v>
      </c>
      <c r="J137" s="17"/>
      <c r="K137" s="17" t="str">
        <f t="shared" si="106"/>
        <v/>
      </c>
      <c r="L137" s="17" t="str">
        <f t="shared" si="86"/>
        <v/>
      </c>
      <c r="M137" s="17">
        <f t="shared" si="107"/>
        <v>0</v>
      </c>
      <c r="N137" s="13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9.5" customHeight="1">
      <c r="A138" s="12" t="str">
        <f t="shared" si="0"/>
        <v>1종금속제가요전선관42 mm 일반-방수M</v>
      </c>
      <c r="B138" s="13" t="s">
        <v>47</v>
      </c>
      <c r="C138" s="13" t="s">
        <v>52</v>
      </c>
      <c r="D138" s="14" t="s">
        <v>22</v>
      </c>
      <c r="E138" s="15">
        <v>1</v>
      </c>
      <c r="F138" s="17">
        <f>+VLOOKUP(A138,단가표!$A:$Q,17,FALSE)</f>
        <v>1870</v>
      </c>
      <c r="G138" s="17">
        <f t="shared" si="104"/>
        <v>1870</v>
      </c>
      <c r="H138" s="17"/>
      <c r="I138" s="17">
        <f t="shared" si="105"/>
        <v>0</v>
      </c>
      <c r="J138" s="17"/>
      <c r="K138" s="17" t="str">
        <f t="shared" si="106"/>
        <v/>
      </c>
      <c r="L138" s="17">
        <f t="shared" si="86"/>
        <v>1870</v>
      </c>
      <c r="M138" s="17">
        <f t="shared" si="107"/>
        <v>1870</v>
      </c>
      <c r="N138" s="13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9.5" customHeight="1">
      <c r="A139" s="12" t="str">
        <f t="shared" si="0"/>
        <v>노 무 비내선전공인</v>
      </c>
      <c r="B139" s="13" t="s">
        <v>241</v>
      </c>
      <c r="C139" s="13" t="s">
        <v>242</v>
      </c>
      <c r="D139" s="14" t="s">
        <v>243</v>
      </c>
      <c r="E139" s="15">
        <f>일위수량!E96</f>
        <v>0.104</v>
      </c>
      <c r="F139" s="17"/>
      <c r="G139" s="17">
        <f t="shared" si="104"/>
        <v>0</v>
      </c>
      <c r="H139" s="17">
        <f>+VLOOKUP(C139,단가표!$A:$Q,17,FALSE)</f>
        <v>220079</v>
      </c>
      <c r="I139" s="17">
        <f t="shared" si="105"/>
        <v>22888</v>
      </c>
      <c r="J139" s="17"/>
      <c r="K139" s="17" t="str">
        <f t="shared" si="106"/>
        <v/>
      </c>
      <c r="L139" s="17">
        <f t="shared" si="86"/>
        <v>220079</v>
      </c>
      <c r="M139" s="17">
        <f t="shared" si="107"/>
        <v>22888</v>
      </c>
      <c r="N139" s="13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9.5" customHeight="1">
      <c r="A140" s="12" t="str">
        <f t="shared" si="0"/>
        <v>( 합 계 )</v>
      </c>
      <c r="B140" s="13" t="s">
        <v>244</v>
      </c>
      <c r="C140" s="13"/>
      <c r="D140" s="14"/>
      <c r="E140" s="15"/>
      <c r="F140" s="17"/>
      <c r="G140" s="17">
        <f>SUM(G136:G139)</f>
        <v>1870</v>
      </c>
      <c r="H140" s="17"/>
      <c r="I140" s="17">
        <f>SUM(I136:I139)</f>
        <v>22888</v>
      </c>
      <c r="J140" s="17"/>
      <c r="K140" s="17">
        <f>SUM(K136:K139)</f>
        <v>0</v>
      </c>
      <c r="L140" s="17" t="str">
        <f t="shared" si="86"/>
        <v/>
      </c>
      <c r="M140" s="17">
        <f>SUM(M136:M139)</f>
        <v>24758</v>
      </c>
      <c r="N140" s="13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9.5" customHeight="1">
      <c r="A141" s="12" t="str">
        <f t="shared" si="0"/>
        <v/>
      </c>
      <c r="B141" s="13"/>
      <c r="C141" s="13"/>
      <c r="D141" s="14"/>
      <c r="E141" s="15"/>
      <c r="F141" s="17"/>
      <c r="G141" s="17">
        <f t="shared" ref="G141:G144" si="108">INT(E141*F141)</f>
        <v>0</v>
      </c>
      <c r="H141" s="17"/>
      <c r="I141" s="17">
        <f t="shared" ref="I141:I144" si="109">INT(E141*H141)</f>
        <v>0</v>
      </c>
      <c r="J141" s="17"/>
      <c r="K141" s="17" t="str">
        <f t="shared" ref="K141:K144" si="110">IF(E141*J141&lt;&gt;0,TRUNC(E141*J141, 1),"")</f>
        <v/>
      </c>
      <c r="L141" s="17" t="str">
        <f t="shared" si="86"/>
        <v/>
      </c>
      <c r="M141" s="17">
        <f t="shared" ref="M141:M144" si="111">SUM(G141,I141,K141)</f>
        <v>0</v>
      </c>
      <c r="N141" s="13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9.5" customHeight="1">
      <c r="A142" s="12" t="str">
        <f t="shared" si="0"/>
        <v>[제 4-6호] 1종금속제가요전선관 54 mm 일반-방수 [M]</v>
      </c>
      <c r="B142" s="13" t="s">
        <v>272</v>
      </c>
      <c r="C142" s="13"/>
      <c r="D142" s="14"/>
      <c r="E142" s="15"/>
      <c r="F142" s="17"/>
      <c r="G142" s="17">
        <f t="shared" si="108"/>
        <v>0</v>
      </c>
      <c r="H142" s="17"/>
      <c r="I142" s="17">
        <f t="shared" si="109"/>
        <v>0</v>
      </c>
      <c r="J142" s="17"/>
      <c r="K142" s="17" t="str">
        <f t="shared" si="110"/>
        <v/>
      </c>
      <c r="L142" s="17" t="str">
        <f t="shared" si="86"/>
        <v/>
      </c>
      <c r="M142" s="17">
        <f t="shared" si="111"/>
        <v>0</v>
      </c>
      <c r="N142" s="13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9.5" customHeight="1">
      <c r="A143" s="12" t="str">
        <f t="shared" si="0"/>
        <v>1종금속제가요전선관54 mm 일반-방수M</v>
      </c>
      <c r="B143" s="13" t="s">
        <v>47</v>
      </c>
      <c r="C143" s="13" t="s">
        <v>53</v>
      </c>
      <c r="D143" s="14" t="s">
        <v>22</v>
      </c>
      <c r="E143" s="15">
        <v>1</v>
      </c>
      <c r="F143" s="17">
        <f>+VLOOKUP(A143,단가표!$A:$Q,17,FALSE)</f>
        <v>2600</v>
      </c>
      <c r="G143" s="17">
        <f t="shared" si="108"/>
        <v>2600</v>
      </c>
      <c r="H143" s="17"/>
      <c r="I143" s="17">
        <f t="shared" si="109"/>
        <v>0</v>
      </c>
      <c r="J143" s="17"/>
      <c r="K143" s="17" t="str">
        <f t="shared" si="110"/>
        <v/>
      </c>
      <c r="L143" s="17">
        <f t="shared" si="86"/>
        <v>2600</v>
      </c>
      <c r="M143" s="17">
        <f t="shared" si="111"/>
        <v>2600</v>
      </c>
      <c r="N143" s="13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9.5" customHeight="1">
      <c r="A144" s="12" t="str">
        <f t="shared" si="0"/>
        <v>노 무 비내선전공인</v>
      </c>
      <c r="B144" s="13" t="s">
        <v>241</v>
      </c>
      <c r="C144" s="13" t="s">
        <v>242</v>
      </c>
      <c r="D144" s="14" t="s">
        <v>243</v>
      </c>
      <c r="E144" s="15">
        <f>+일위수량!E99</f>
        <v>0.13600000000000001</v>
      </c>
      <c r="F144" s="17"/>
      <c r="G144" s="17">
        <f t="shared" si="108"/>
        <v>0</v>
      </c>
      <c r="H144" s="17">
        <f>+VLOOKUP(C144,단가표!$A:$Q,17,FALSE)</f>
        <v>220079</v>
      </c>
      <c r="I144" s="17">
        <f t="shared" si="109"/>
        <v>29930</v>
      </c>
      <c r="J144" s="17"/>
      <c r="K144" s="17" t="str">
        <f t="shared" si="110"/>
        <v/>
      </c>
      <c r="L144" s="17">
        <f t="shared" si="86"/>
        <v>220079</v>
      </c>
      <c r="M144" s="17">
        <f t="shared" si="111"/>
        <v>29930</v>
      </c>
      <c r="N144" s="13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9.5" customHeight="1">
      <c r="A145" s="12" t="str">
        <f t="shared" si="0"/>
        <v>( 합 계 )</v>
      </c>
      <c r="B145" s="13" t="s">
        <v>244</v>
      </c>
      <c r="C145" s="13"/>
      <c r="D145" s="14"/>
      <c r="E145" s="15"/>
      <c r="F145" s="17"/>
      <c r="G145" s="17">
        <f>SUM(G141:G144)</f>
        <v>2600</v>
      </c>
      <c r="H145" s="17"/>
      <c r="I145" s="17">
        <f>SUM(I141:I144)</f>
        <v>29930</v>
      </c>
      <c r="J145" s="17"/>
      <c r="K145" s="17">
        <f>SUM(K141:K144)</f>
        <v>0</v>
      </c>
      <c r="L145" s="17" t="str">
        <f t="shared" si="86"/>
        <v/>
      </c>
      <c r="M145" s="17">
        <f>SUM(M141:M144)</f>
        <v>32530</v>
      </c>
      <c r="N145" s="13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9.5" customHeight="1">
      <c r="A146" s="12" t="str">
        <f t="shared" si="0"/>
        <v/>
      </c>
      <c r="B146" s="13"/>
      <c r="C146" s="13"/>
      <c r="D146" s="14"/>
      <c r="E146" s="15"/>
      <c r="F146" s="17"/>
      <c r="G146" s="17">
        <f t="shared" ref="G146:G149" si="112">INT(E146*F146)</f>
        <v>0</v>
      </c>
      <c r="H146" s="17"/>
      <c r="I146" s="17">
        <f t="shared" ref="I146:I149" si="113">INT(E146*H146)</f>
        <v>0</v>
      </c>
      <c r="J146" s="17"/>
      <c r="K146" s="17" t="str">
        <f t="shared" ref="K146:K149" si="114">IF(E146*J146&lt;&gt;0,TRUNC(E146*J146, 1),"")</f>
        <v/>
      </c>
      <c r="L146" s="17" t="str">
        <f t="shared" si="86"/>
        <v/>
      </c>
      <c r="M146" s="17">
        <f t="shared" ref="M146:M149" si="115">SUM(G146,I146,K146)</f>
        <v>0</v>
      </c>
      <c r="N146" s="13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9.5" customHeight="1">
      <c r="A147" s="12" t="str">
        <f t="shared" si="0"/>
        <v>[제 4-7호] 1종금속제가요전선관 70 mm 일반-방수 [M]</v>
      </c>
      <c r="B147" s="13" t="s">
        <v>273</v>
      </c>
      <c r="C147" s="13"/>
      <c r="D147" s="14"/>
      <c r="E147" s="15"/>
      <c r="F147" s="17"/>
      <c r="G147" s="17">
        <f t="shared" si="112"/>
        <v>0</v>
      </c>
      <c r="H147" s="17"/>
      <c r="I147" s="17">
        <f t="shared" si="113"/>
        <v>0</v>
      </c>
      <c r="J147" s="17"/>
      <c r="K147" s="17" t="str">
        <f t="shared" si="114"/>
        <v/>
      </c>
      <c r="L147" s="17" t="str">
        <f t="shared" si="86"/>
        <v/>
      </c>
      <c r="M147" s="17">
        <f t="shared" si="115"/>
        <v>0</v>
      </c>
      <c r="N147" s="13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9.5" customHeight="1">
      <c r="A148" s="12" t="str">
        <f t="shared" si="0"/>
        <v>1종금속제가요전선관70 mm 일반-방수M</v>
      </c>
      <c r="B148" s="13" t="s">
        <v>47</v>
      </c>
      <c r="C148" s="13" t="s">
        <v>54</v>
      </c>
      <c r="D148" s="14" t="s">
        <v>22</v>
      </c>
      <c r="E148" s="15">
        <v>1</v>
      </c>
      <c r="F148" s="17">
        <f>+VLOOKUP(A148,단가표!$A:$Q,17,FALSE)</f>
        <v>4200</v>
      </c>
      <c r="G148" s="17">
        <f t="shared" si="112"/>
        <v>4200</v>
      </c>
      <c r="H148" s="17"/>
      <c r="I148" s="17">
        <f t="shared" si="113"/>
        <v>0</v>
      </c>
      <c r="J148" s="17"/>
      <c r="K148" s="17" t="str">
        <f t="shared" si="114"/>
        <v/>
      </c>
      <c r="L148" s="17">
        <f t="shared" si="86"/>
        <v>4200</v>
      </c>
      <c r="M148" s="17">
        <f t="shared" si="115"/>
        <v>4200</v>
      </c>
      <c r="N148" s="13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9.5" customHeight="1">
      <c r="A149" s="12" t="str">
        <f t="shared" si="0"/>
        <v>노 무 비내선전공인</v>
      </c>
      <c r="B149" s="13" t="s">
        <v>241</v>
      </c>
      <c r="C149" s="13" t="s">
        <v>242</v>
      </c>
      <c r="D149" s="14" t="s">
        <v>243</v>
      </c>
      <c r="E149" s="15">
        <f>+일위수량!E102</f>
        <v>0.156</v>
      </c>
      <c r="F149" s="17"/>
      <c r="G149" s="17">
        <f t="shared" si="112"/>
        <v>0</v>
      </c>
      <c r="H149" s="17">
        <f>+VLOOKUP(C149,단가표!$A:$Q,17,FALSE)</f>
        <v>220079</v>
      </c>
      <c r="I149" s="17">
        <f t="shared" si="113"/>
        <v>34332</v>
      </c>
      <c r="J149" s="17"/>
      <c r="K149" s="17" t="str">
        <f t="shared" si="114"/>
        <v/>
      </c>
      <c r="L149" s="17">
        <f t="shared" si="86"/>
        <v>220079</v>
      </c>
      <c r="M149" s="17">
        <f t="shared" si="115"/>
        <v>34332</v>
      </c>
      <c r="N149" s="13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9.5" customHeight="1">
      <c r="A150" s="12" t="str">
        <f t="shared" si="0"/>
        <v>( 합 계 )</v>
      </c>
      <c r="B150" s="13" t="s">
        <v>244</v>
      </c>
      <c r="C150" s="13"/>
      <c r="D150" s="14"/>
      <c r="E150" s="15"/>
      <c r="F150" s="17"/>
      <c r="G150" s="17">
        <f>SUM(G148:G149)</f>
        <v>4200</v>
      </c>
      <c r="H150" s="17"/>
      <c r="I150" s="17">
        <f>SUM(I148:I149)</f>
        <v>34332</v>
      </c>
      <c r="J150" s="17"/>
      <c r="K150" s="17">
        <f>SUM(K146:K149)</f>
        <v>0</v>
      </c>
      <c r="L150" s="17" t="str">
        <f t="shared" si="86"/>
        <v/>
      </c>
      <c r="M150" s="17">
        <f>SUM(M148:M149)</f>
        <v>38532</v>
      </c>
      <c r="N150" s="13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9.5" customHeight="1">
      <c r="A151" s="12" t="str">
        <f t="shared" si="0"/>
        <v/>
      </c>
      <c r="B151" s="13"/>
      <c r="C151" s="13"/>
      <c r="D151" s="14"/>
      <c r="E151" s="15"/>
      <c r="F151" s="17"/>
      <c r="G151" s="17">
        <f t="shared" ref="G151:G154" si="116">INT(E151*F151)</f>
        <v>0</v>
      </c>
      <c r="H151" s="17"/>
      <c r="I151" s="17">
        <f t="shared" ref="I151:I154" si="117">INT(E151*H151)</f>
        <v>0</v>
      </c>
      <c r="J151" s="17"/>
      <c r="K151" s="17" t="str">
        <f t="shared" ref="K151:K154" si="118">IF(E151*J151&lt;&gt;0,TRUNC(E151*J151, 1),"")</f>
        <v/>
      </c>
      <c r="L151" s="17" t="str">
        <f t="shared" si="86"/>
        <v/>
      </c>
      <c r="M151" s="17">
        <f t="shared" ref="M151:M154" si="119">SUM(G151,I151,K151)</f>
        <v>0</v>
      </c>
      <c r="N151" s="13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9.5" customHeight="1">
      <c r="A152" s="12" t="str">
        <f t="shared" si="0"/>
        <v>[제 4-8호] 1종금속제가요전선관 82 mm 일반-방수 [M]</v>
      </c>
      <c r="B152" s="13" t="s">
        <v>274</v>
      </c>
      <c r="C152" s="13"/>
      <c r="D152" s="14"/>
      <c r="E152" s="15"/>
      <c r="F152" s="17"/>
      <c r="G152" s="17">
        <f t="shared" si="116"/>
        <v>0</v>
      </c>
      <c r="H152" s="17"/>
      <c r="I152" s="17">
        <f t="shared" si="117"/>
        <v>0</v>
      </c>
      <c r="J152" s="17"/>
      <c r="K152" s="17" t="str">
        <f t="shared" si="118"/>
        <v/>
      </c>
      <c r="L152" s="17" t="str">
        <f t="shared" si="86"/>
        <v/>
      </c>
      <c r="M152" s="17">
        <f t="shared" si="119"/>
        <v>0</v>
      </c>
      <c r="N152" s="13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9.5" customHeight="1">
      <c r="A153" s="12" t="str">
        <f t="shared" si="0"/>
        <v>1종금속제가요전선관82 mm 일반-방수M</v>
      </c>
      <c r="B153" s="13" t="s">
        <v>47</v>
      </c>
      <c r="C153" s="13" t="s">
        <v>55</v>
      </c>
      <c r="D153" s="14" t="s">
        <v>22</v>
      </c>
      <c r="E153" s="15">
        <v>1</v>
      </c>
      <c r="F153" s="17">
        <f>+VLOOKUP(A153,단가표!$A:$Q,17,FALSE)</f>
        <v>5100</v>
      </c>
      <c r="G153" s="17">
        <f t="shared" si="116"/>
        <v>5100</v>
      </c>
      <c r="H153" s="17"/>
      <c r="I153" s="17">
        <f t="shared" si="117"/>
        <v>0</v>
      </c>
      <c r="J153" s="17"/>
      <c r="K153" s="17" t="str">
        <f t="shared" si="118"/>
        <v/>
      </c>
      <c r="L153" s="17">
        <f t="shared" si="86"/>
        <v>5100</v>
      </c>
      <c r="M153" s="17">
        <f t="shared" si="119"/>
        <v>5100</v>
      </c>
      <c r="N153" s="13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9.5" customHeight="1">
      <c r="A154" s="12" t="str">
        <f t="shared" si="0"/>
        <v>노 무 비내선전공인</v>
      </c>
      <c r="B154" s="13" t="s">
        <v>241</v>
      </c>
      <c r="C154" s="13" t="s">
        <v>242</v>
      </c>
      <c r="D154" s="14" t="s">
        <v>243</v>
      </c>
      <c r="E154" s="15">
        <f>+일위수량!E105</f>
        <v>0.17599999999999999</v>
      </c>
      <c r="F154" s="17"/>
      <c r="G154" s="17">
        <f t="shared" si="116"/>
        <v>0</v>
      </c>
      <c r="H154" s="17">
        <f>+VLOOKUP(C154,단가표!$A:$Q,17,FALSE)</f>
        <v>220079</v>
      </c>
      <c r="I154" s="17">
        <f t="shared" si="117"/>
        <v>38733</v>
      </c>
      <c r="J154" s="17"/>
      <c r="K154" s="17" t="str">
        <f t="shared" si="118"/>
        <v/>
      </c>
      <c r="L154" s="17">
        <f t="shared" si="86"/>
        <v>220079</v>
      </c>
      <c r="M154" s="17">
        <f t="shared" si="119"/>
        <v>38733</v>
      </c>
      <c r="N154" s="13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9.5" customHeight="1">
      <c r="A155" s="12" t="str">
        <f t="shared" si="0"/>
        <v>( 합 계 )</v>
      </c>
      <c r="B155" s="13" t="s">
        <v>244</v>
      </c>
      <c r="C155" s="13"/>
      <c r="D155" s="14"/>
      <c r="E155" s="15"/>
      <c r="F155" s="17"/>
      <c r="G155" s="17">
        <f>SUM(G153:G154)</f>
        <v>5100</v>
      </c>
      <c r="H155" s="17"/>
      <c r="I155" s="17">
        <f>SUM(I151:I154)</f>
        <v>38733</v>
      </c>
      <c r="J155" s="17"/>
      <c r="K155" s="17">
        <f>SUM(K151:K154)</f>
        <v>0</v>
      </c>
      <c r="L155" s="17" t="str">
        <f t="shared" si="86"/>
        <v/>
      </c>
      <c r="M155" s="17">
        <f>SUM(M151:M154)</f>
        <v>43833</v>
      </c>
      <c r="N155" s="13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9.5" customHeight="1">
      <c r="A156" s="12" t="str">
        <f t="shared" si="0"/>
        <v/>
      </c>
      <c r="B156" s="13"/>
      <c r="C156" s="13"/>
      <c r="D156" s="14"/>
      <c r="E156" s="15"/>
      <c r="F156" s="17"/>
      <c r="G156" s="17">
        <f t="shared" ref="G156:G159" si="120">INT(E156*F156)</f>
        <v>0</v>
      </c>
      <c r="H156" s="17"/>
      <c r="I156" s="17">
        <f t="shared" ref="I156:I159" si="121">INT(E156*H156)</f>
        <v>0</v>
      </c>
      <c r="J156" s="17"/>
      <c r="K156" s="17" t="str">
        <f t="shared" ref="K156:K159" si="122">IF(E156*J156&lt;&gt;0,TRUNC(E156*J156, 1),"")</f>
        <v/>
      </c>
      <c r="L156" s="17" t="str">
        <f t="shared" si="86"/>
        <v/>
      </c>
      <c r="M156" s="17">
        <f t="shared" ref="M156:M159" si="123">SUM(G156,I156,K156)</f>
        <v>0</v>
      </c>
      <c r="N156" s="13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9.5" customHeight="1">
      <c r="A157" s="12" t="str">
        <f t="shared" si="0"/>
        <v>[제 4-9호] 1종금속제가요전선관 104 mm 일반-방수 [M]</v>
      </c>
      <c r="B157" s="13" t="s">
        <v>275</v>
      </c>
      <c r="C157" s="13"/>
      <c r="D157" s="14"/>
      <c r="E157" s="15"/>
      <c r="F157" s="17"/>
      <c r="G157" s="17">
        <f t="shared" si="120"/>
        <v>0</v>
      </c>
      <c r="H157" s="17"/>
      <c r="I157" s="17">
        <f t="shared" si="121"/>
        <v>0</v>
      </c>
      <c r="J157" s="17"/>
      <c r="K157" s="17" t="str">
        <f t="shared" si="122"/>
        <v/>
      </c>
      <c r="L157" s="17" t="str">
        <f t="shared" si="86"/>
        <v/>
      </c>
      <c r="M157" s="17">
        <f t="shared" si="123"/>
        <v>0</v>
      </c>
      <c r="N157" s="13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9.5" customHeight="1">
      <c r="A158" s="12" t="str">
        <f t="shared" si="0"/>
        <v>1종금속제가요전선관104 mm 일반-방수M</v>
      </c>
      <c r="B158" s="13" t="s">
        <v>47</v>
      </c>
      <c r="C158" s="13" t="s">
        <v>56</v>
      </c>
      <c r="D158" s="14" t="s">
        <v>22</v>
      </c>
      <c r="E158" s="15">
        <v>1</v>
      </c>
      <c r="F158" s="17">
        <f>+VLOOKUP(A158,단가표!$A:$Q,17,FALSE)</f>
        <v>7650</v>
      </c>
      <c r="G158" s="17">
        <f t="shared" si="120"/>
        <v>7650</v>
      </c>
      <c r="H158" s="17"/>
      <c r="I158" s="17">
        <f t="shared" si="121"/>
        <v>0</v>
      </c>
      <c r="J158" s="17"/>
      <c r="K158" s="17" t="str">
        <f t="shared" si="122"/>
        <v/>
      </c>
      <c r="L158" s="17">
        <f t="shared" si="86"/>
        <v>7650</v>
      </c>
      <c r="M158" s="17">
        <f t="shared" si="123"/>
        <v>7650</v>
      </c>
      <c r="N158" s="13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9.5" customHeight="1">
      <c r="A159" s="12" t="str">
        <f t="shared" si="0"/>
        <v>노 무 비내선전공인</v>
      </c>
      <c r="B159" s="13" t="s">
        <v>241</v>
      </c>
      <c r="C159" s="13" t="s">
        <v>242</v>
      </c>
      <c r="D159" s="14" t="s">
        <v>243</v>
      </c>
      <c r="E159" s="15">
        <f>+일위수량!E108</f>
        <v>0.216</v>
      </c>
      <c r="F159" s="17"/>
      <c r="G159" s="17">
        <f t="shared" si="120"/>
        <v>0</v>
      </c>
      <c r="H159" s="17">
        <f>+VLOOKUP(C159,단가표!$A:$Q,17,FALSE)</f>
        <v>220079</v>
      </c>
      <c r="I159" s="17">
        <f t="shared" si="121"/>
        <v>47537</v>
      </c>
      <c r="J159" s="17"/>
      <c r="K159" s="17" t="str">
        <f t="shared" si="122"/>
        <v/>
      </c>
      <c r="L159" s="17">
        <f t="shared" si="86"/>
        <v>220079</v>
      </c>
      <c r="M159" s="17">
        <f t="shared" si="123"/>
        <v>47537</v>
      </c>
      <c r="N159" s="13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9.5" customHeight="1">
      <c r="A160" s="12" t="str">
        <f t="shared" si="0"/>
        <v>( 합 계 )</v>
      </c>
      <c r="B160" s="13" t="s">
        <v>244</v>
      </c>
      <c r="C160" s="13"/>
      <c r="D160" s="14"/>
      <c r="E160" s="15"/>
      <c r="F160" s="17"/>
      <c r="G160" s="17">
        <f>SUM(G156:G159)</f>
        <v>7650</v>
      </c>
      <c r="H160" s="17"/>
      <c r="I160" s="17">
        <f>SUM(I156:I159)</f>
        <v>47537</v>
      </c>
      <c r="J160" s="17"/>
      <c r="K160" s="17">
        <f>SUM(K156:K159)</f>
        <v>0</v>
      </c>
      <c r="L160" s="17" t="str">
        <f t="shared" si="86"/>
        <v/>
      </c>
      <c r="M160" s="17">
        <f>SUM(M156:M159)</f>
        <v>55187</v>
      </c>
      <c r="N160" s="13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9.5" customHeight="1">
      <c r="A161" s="12" t="str">
        <f t="shared" si="0"/>
        <v/>
      </c>
      <c r="B161" s="13"/>
      <c r="C161" s="13"/>
      <c r="D161" s="14"/>
      <c r="E161" s="15"/>
      <c r="F161" s="17"/>
      <c r="G161" s="17">
        <f t="shared" ref="G161:G164" si="124">INT(E161*F161)</f>
        <v>0</v>
      </c>
      <c r="H161" s="17"/>
      <c r="I161" s="17">
        <f t="shared" ref="I161:I164" si="125">INT(E161*H161)</f>
        <v>0</v>
      </c>
      <c r="J161" s="17"/>
      <c r="K161" s="17" t="str">
        <f t="shared" ref="K161:K164" si="126">IF(E161*J161&lt;&gt;0,TRUNC(E161*J161, 1),"")</f>
        <v/>
      </c>
      <c r="L161" s="17" t="str">
        <f t="shared" si="86"/>
        <v/>
      </c>
      <c r="M161" s="17">
        <f t="shared" ref="M161:M164" si="127">SUM(G161,I161,K161)</f>
        <v>0</v>
      </c>
      <c r="N161" s="13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9.5" customHeight="1">
      <c r="A162" s="25" t="str">
        <f t="shared" si="0"/>
        <v>[ 제 4-10호 ] 나사없는전선관 E-25 [M]</v>
      </c>
      <c r="B162" s="26" t="s">
        <v>276</v>
      </c>
      <c r="C162" s="27"/>
      <c r="D162" s="28"/>
      <c r="E162" s="29"/>
      <c r="F162" s="30"/>
      <c r="G162" s="30">
        <f t="shared" si="124"/>
        <v>0</v>
      </c>
      <c r="H162" s="30"/>
      <c r="I162" s="30">
        <f t="shared" si="125"/>
        <v>0</v>
      </c>
      <c r="J162" s="30"/>
      <c r="K162" s="30" t="str">
        <f t="shared" si="126"/>
        <v/>
      </c>
      <c r="L162" s="30" t="str">
        <f t="shared" si="86"/>
        <v/>
      </c>
      <c r="M162" s="30">
        <f t="shared" si="127"/>
        <v>0</v>
      </c>
      <c r="N162" s="31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9.5" customHeight="1">
      <c r="A163" s="25" t="str">
        <f t="shared" si="0"/>
        <v>나사없는전선관E-25M</v>
      </c>
      <c r="B163" s="32" t="s">
        <v>57</v>
      </c>
      <c r="C163" s="33" t="s">
        <v>58</v>
      </c>
      <c r="D163" s="34" t="s">
        <v>22</v>
      </c>
      <c r="E163" s="29">
        <v>1</v>
      </c>
      <c r="F163" s="30">
        <f>+VLOOKUP(A163,단가표!$A:$Q,17,FALSE)</f>
        <v>2630</v>
      </c>
      <c r="G163" s="30">
        <f t="shared" si="124"/>
        <v>2630</v>
      </c>
      <c r="H163" s="30"/>
      <c r="I163" s="30">
        <f t="shared" si="125"/>
        <v>0</v>
      </c>
      <c r="J163" s="30"/>
      <c r="K163" s="30" t="str">
        <f t="shared" si="126"/>
        <v/>
      </c>
      <c r="L163" s="30">
        <f t="shared" si="86"/>
        <v>2630</v>
      </c>
      <c r="M163" s="30">
        <f t="shared" si="127"/>
        <v>2630</v>
      </c>
      <c r="N163" s="31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9.5" customHeight="1">
      <c r="A164" s="25" t="str">
        <f t="shared" si="0"/>
        <v>노 무 비내선전공인</v>
      </c>
      <c r="B164" s="31" t="s">
        <v>241</v>
      </c>
      <c r="C164" s="31" t="s">
        <v>242</v>
      </c>
      <c r="D164" s="35" t="s">
        <v>243</v>
      </c>
      <c r="E164" s="29">
        <f>+일위수량!E111</f>
        <v>0.06</v>
      </c>
      <c r="F164" s="30"/>
      <c r="G164" s="30">
        <f t="shared" si="124"/>
        <v>0</v>
      </c>
      <c r="H164" s="30">
        <f>+VLOOKUP(C164,단가표!$A:$Q,17,FALSE)</f>
        <v>220079</v>
      </c>
      <c r="I164" s="30">
        <f t="shared" si="125"/>
        <v>13204</v>
      </c>
      <c r="J164" s="30"/>
      <c r="K164" s="30" t="str">
        <f t="shared" si="126"/>
        <v/>
      </c>
      <c r="L164" s="30">
        <f t="shared" si="86"/>
        <v>220079</v>
      </c>
      <c r="M164" s="30">
        <f t="shared" si="127"/>
        <v>13204</v>
      </c>
      <c r="N164" s="31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9.5" customHeight="1">
      <c r="A165" s="25" t="str">
        <f t="shared" si="0"/>
        <v>( 합 계 )</v>
      </c>
      <c r="B165" s="31" t="s">
        <v>244</v>
      </c>
      <c r="C165" s="31"/>
      <c r="D165" s="35"/>
      <c r="E165" s="29"/>
      <c r="F165" s="30"/>
      <c r="G165" s="30">
        <f>SUM(G161:G164)</f>
        <v>2630</v>
      </c>
      <c r="H165" s="30"/>
      <c r="I165" s="30">
        <f>SUM(I161:I164)</f>
        <v>13204</v>
      </c>
      <c r="J165" s="30"/>
      <c r="K165" s="30">
        <f>SUM(K161:K164)</f>
        <v>0</v>
      </c>
      <c r="L165" s="30" t="str">
        <f t="shared" si="86"/>
        <v/>
      </c>
      <c r="M165" s="30">
        <f>SUM(M161:M164)</f>
        <v>15834</v>
      </c>
      <c r="N165" s="31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9.5" customHeight="1">
      <c r="A166" s="25" t="str">
        <f t="shared" si="0"/>
        <v/>
      </c>
      <c r="B166" s="31"/>
      <c r="C166" s="31"/>
      <c r="D166" s="35"/>
      <c r="E166" s="29"/>
      <c r="F166" s="30"/>
      <c r="G166" s="30">
        <f t="shared" ref="G166:G169" si="128">INT(E166*F166)</f>
        <v>0</v>
      </c>
      <c r="H166" s="30"/>
      <c r="I166" s="30">
        <f t="shared" ref="I166:I169" si="129">INT(E166*H166)</f>
        <v>0</v>
      </c>
      <c r="J166" s="30"/>
      <c r="K166" s="30" t="str">
        <f t="shared" ref="K166:K169" si="130">IF(E166*J166&lt;&gt;0,TRUNC(E166*J166, 1),"")</f>
        <v/>
      </c>
      <c r="L166" s="30" t="str">
        <f t="shared" si="86"/>
        <v/>
      </c>
      <c r="M166" s="30">
        <f t="shared" ref="M166:M169" si="131">SUM(G166,I166,K166)</f>
        <v>0</v>
      </c>
      <c r="N166" s="31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9.5" customHeight="1">
      <c r="A167" s="25" t="str">
        <f t="shared" si="0"/>
        <v>[ 제 4-11호 ] 나사없는전선관 E-31 [M]</v>
      </c>
      <c r="B167" s="26" t="s">
        <v>277</v>
      </c>
      <c r="C167" s="27"/>
      <c r="D167" s="28"/>
      <c r="E167" s="29"/>
      <c r="F167" s="30"/>
      <c r="G167" s="30">
        <f t="shared" si="128"/>
        <v>0</v>
      </c>
      <c r="H167" s="30"/>
      <c r="I167" s="30">
        <f t="shared" si="129"/>
        <v>0</v>
      </c>
      <c r="J167" s="30"/>
      <c r="K167" s="30" t="str">
        <f t="shared" si="130"/>
        <v/>
      </c>
      <c r="L167" s="30" t="str">
        <f t="shared" si="86"/>
        <v/>
      </c>
      <c r="M167" s="30">
        <f t="shared" si="131"/>
        <v>0</v>
      </c>
      <c r="N167" s="31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9.5" customHeight="1">
      <c r="A168" s="25" t="str">
        <f t="shared" si="0"/>
        <v>나사없는전선관E-31M</v>
      </c>
      <c r="B168" s="32" t="s">
        <v>57</v>
      </c>
      <c r="C168" s="33" t="s">
        <v>59</v>
      </c>
      <c r="D168" s="34" t="s">
        <v>22</v>
      </c>
      <c r="E168" s="29">
        <v>1</v>
      </c>
      <c r="F168" s="30">
        <f>+VLOOKUP(A168,단가표!$A:$Q,17,FALSE)</f>
        <v>3820</v>
      </c>
      <c r="G168" s="30">
        <f t="shared" si="128"/>
        <v>3820</v>
      </c>
      <c r="H168" s="30"/>
      <c r="I168" s="30">
        <f t="shared" si="129"/>
        <v>0</v>
      </c>
      <c r="J168" s="30"/>
      <c r="K168" s="30" t="str">
        <f t="shared" si="130"/>
        <v/>
      </c>
      <c r="L168" s="30">
        <f t="shared" si="86"/>
        <v>3820</v>
      </c>
      <c r="M168" s="30">
        <f t="shared" si="131"/>
        <v>3820</v>
      </c>
      <c r="N168" s="31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9.5" customHeight="1">
      <c r="A169" s="25" t="str">
        <f t="shared" si="0"/>
        <v>노 무 비내선전공인</v>
      </c>
      <c r="B169" s="31" t="s">
        <v>241</v>
      </c>
      <c r="C169" s="31" t="s">
        <v>242</v>
      </c>
      <c r="D169" s="35" t="s">
        <v>243</v>
      </c>
      <c r="E169" s="29">
        <f>+일위수량!E114</f>
        <v>0.08</v>
      </c>
      <c r="F169" s="30"/>
      <c r="G169" s="30">
        <f t="shared" si="128"/>
        <v>0</v>
      </c>
      <c r="H169" s="30">
        <f>+VLOOKUP(C169,단가표!$A:$Q,17,FALSE)</f>
        <v>220079</v>
      </c>
      <c r="I169" s="30">
        <f t="shared" si="129"/>
        <v>17606</v>
      </c>
      <c r="J169" s="30"/>
      <c r="K169" s="30" t="str">
        <f t="shared" si="130"/>
        <v/>
      </c>
      <c r="L169" s="30">
        <f t="shared" si="86"/>
        <v>220079</v>
      </c>
      <c r="M169" s="30">
        <f t="shared" si="131"/>
        <v>17606</v>
      </c>
      <c r="N169" s="31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9.5" customHeight="1">
      <c r="A170" s="25" t="str">
        <f t="shared" si="0"/>
        <v>( 합 계 )</v>
      </c>
      <c r="B170" s="31" t="s">
        <v>244</v>
      </c>
      <c r="C170" s="31"/>
      <c r="D170" s="35"/>
      <c r="E170" s="29"/>
      <c r="F170" s="30"/>
      <c r="G170" s="30">
        <f>SUM(G166:G169)</f>
        <v>3820</v>
      </c>
      <c r="H170" s="30"/>
      <c r="I170" s="30">
        <f>SUM(I166:I169)</f>
        <v>17606</v>
      </c>
      <c r="J170" s="30"/>
      <c r="K170" s="30">
        <f>SUM(K166:K169)</f>
        <v>0</v>
      </c>
      <c r="L170" s="30" t="str">
        <f t="shared" si="86"/>
        <v/>
      </c>
      <c r="M170" s="30">
        <f>SUM(M166:M169)</f>
        <v>21426</v>
      </c>
      <c r="N170" s="31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9.5" customHeight="1">
      <c r="A171" s="25" t="str">
        <f t="shared" si="0"/>
        <v/>
      </c>
      <c r="B171" s="31"/>
      <c r="C171" s="31"/>
      <c r="D171" s="35"/>
      <c r="E171" s="29"/>
      <c r="F171" s="30"/>
      <c r="G171" s="30">
        <f t="shared" ref="G171:G174" si="132">INT(E171*F171)</f>
        <v>0</v>
      </c>
      <c r="H171" s="30"/>
      <c r="I171" s="30">
        <f t="shared" ref="I171:I174" si="133">INT(E171*H171)</f>
        <v>0</v>
      </c>
      <c r="J171" s="30"/>
      <c r="K171" s="30" t="str">
        <f t="shared" ref="K171:K174" si="134">IF(E171*J171&lt;&gt;0,TRUNC(E171*J171, 1),"")</f>
        <v/>
      </c>
      <c r="L171" s="30" t="str">
        <f t="shared" si="86"/>
        <v/>
      </c>
      <c r="M171" s="30">
        <f t="shared" ref="M171:M174" si="135">SUM(G171,I171,K171)</f>
        <v>0</v>
      </c>
      <c r="N171" s="31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9.5" customHeight="1">
      <c r="A172" s="25" t="str">
        <f t="shared" si="0"/>
        <v>[ 제 4-12호 ] 나사없는전선관 E-39 [M]</v>
      </c>
      <c r="B172" s="26" t="s">
        <v>278</v>
      </c>
      <c r="C172" s="27"/>
      <c r="D172" s="28"/>
      <c r="E172" s="29"/>
      <c r="F172" s="30"/>
      <c r="G172" s="30">
        <f t="shared" si="132"/>
        <v>0</v>
      </c>
      <c r="H172" s="30"/>
      <c r="I172" s="30">
        <f t="shared" si="133"/>
        <v>0</v>
      </c>
      <c r="J172" s="30"/>
      <c r="K172" s="30" t="str">
        <f t="shared" si="134"/>
        <v/>
      </c>
      <c r="L172" s="30" t="str">
        <f t="shared" si="86"/>
        <v/>
      </c>
      <c r="M172" s="30">
        <f t="shared" si="135"/>
        <v>0</v>
      </c>
      <c r="N172" s="31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9.5" customHeight="1">
      <c r="A173" s="25" t="str">
        <f t="shared" si="0"/>
        <v>나사없는전선관E-39M</v>
      </c>
      <c r="B173" s="32" t="s">
        <v>57</v>
      </c>
      <c r="C173" s="33" t="s">
        <v>60</v>
      </c>
      <c r="D173" s="34" t="s">
        <v>22</v>
      </c>
      <c r="E173" s="29">
        <v>1</v>
      </c>
      <c r="F173" s="30">
        <f>+VLOOKUP(A173,단가표!$A:$Q,17,FALSE)</f>
        <v>4930</v>
      </c>
      <c r="G173" s="30">
        <f t="shared" si="132"/>
        <v>4930</v>
      </c>
      <c r="H173" s="30"/>
      <c r="I173" s="30">
        <f t="shared" si="133"/>
        <v>0</v>
      </c>
      <c r="J173" s="30"/>
      <c r="K173" s="30" t="str">
        <f t="shared" si="134"/>
        <v/>
      </c>
      <c r="L173" s="30">
        <f t="shared" si="86"/>
        <v>4930</v>
      </c>
      <c r="M173" s="30">
        <f t="shared" si="135"/>
        <v>4930</v>
      </c>
      <c r="N173" s="31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9.5" customHeight="1">
      <c r="A174" s="25" t="str">
        <f t="shared" si="0"/>
        <v>노 무 비내선전공인</v>
      </c>
      <c r="B174" s="31" t="s">
        <v>241</v>
      </c>
      <c r="C174" s="31" t="s">
        <v>242</v>
      </c>
      <c r="D174" s="35" t="s">
        <v>243</v>
      </c>
      <c r="E174" s="29">
        <f>+일위수량!E117</f>
        <v>0.1</v>
      </c>
      <c r="F174" s="30"/>
      <c r="G174" s="30">
        <f t="shared" si="132"/>
        <v>0</v>
      </c>
      <c r="H174" s="30">
        <f>+VLOOKUP(C174,단가표!$A:$Q,17,FALSE)</f>
        <v>220079</v>
      </c>
      <c r="I174" s="30">
        <f t="shared" si="133"/>
        <v>22007</v>
      </c>
      <c r="J174" s="30"/>
      <c r="K174" s="30" t="str">
        <f t="shared" si="134"/>
        <v/>
      </c>
      <c r="L174" s="30">
        <f t="shared" si="86"/>
        <v>220079</v>
      </c>
      <c r="M174" s="30">
        <f t="shared" si="135"/>
        <v>22007</v>
      </c>
      <c r="N174" s="31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9.5" customHeight="1">
      <c r="A175" s="25" t="str">
        <f t="shared" si="0"/>
        <v>( 합 계 )</v>
      </c>
      <c r="B175" s="31" t="s">
        <v>244</v>
      </c>
      <c r="C175" s="31"/>
      <c r="D175" s="35"/>
      <c r="E175" s="29"/>
      <c r="F175" s="30"/>
      <c r="G175" s="30">
        <f>SUM(G171:G174)</f>
        <v>4930</v>
      </c>
      <c r="H175" s="30"/>
      <c r="I175" s="30">
        <f>SUM(I171:I174)</f>
        <v>22007</v>
      </c>
      <c r="J175" s="30"/>
      <c r="K175" s="30">
        <f>SUM(K171:K174)</f>
        <v>0</v>
      </c>
      <c r="L175" s="30" t="str">
        <f t="shared" si="86"/>
        <v/>
      </c>
      <c r="M175" s="30">
        <f>SUM(M171:M174)</f>
        <v>26937</v>
      </c>
      <c r="N175" s="31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9.5" customHeight="1">
      <c r="A176" s="12" t="str">
        <f t="shared" si="0"/>
        <v/>
      </c>
      <c r="B176" s="13"/>
      <c r="C176" s="13"/>
      <c r="D176" s="14"/>
      <c r="E176" s="15"/>
      <c r="F176" s="17"/>
      <c r="G176" s="17"/>
      <c r="H176" s="17"/>
      <c r="I176" s="17"/>
      <c r="J176" s="17"/>
      <c r="K176" s="17"/>
      <c r="L176" s="17"/>
      <c r="M176" s="17"/>
      <c r="N176" s="13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9.5" customHeight="1">
      <c r="A177" s="12" t="str">
        <f t="shared" si="0"/>
        <v>[제 5-1호] 접지용비닐절연전선(F-GV) 2.5㎟ [M]</v>
      </c>
      <c r="B177" s="13" t="s">
        <v>279</v>
      </c>
      <c r="C177" s="13"/>
      <c r="D177" s="14"/>
      <c r="E177" s="15"/>
      <c r="F177" s="17"/>
      <c r="G177" s="17">
        <f t="shared" ref="G177:G179" si="136">INT(E177*F177)</f>
        <v>0</v>
      </c>
      <c r="H177" s="17"/>
      <c r="I177" s="17">
        <f t="shared" ref="I177:I179" si="137">INT(E177*H177)</f>
        <v>0</v>
      </c>
      <c r="J177" s="17"/>
      <c r="K177" s="17" t="str">
        <f t="shared" ref="K177:K179" si="138">IF(E177*J177&lt;&gt;0,TRUNC(E177*J177, 1),"")</f>
        <v/>
      </c>
      <c r="L177" s="17" t="str">
        <f t="shared" ref="L177:L180" si="139">IF((F177+H177+J177)=0, "", (F177+H177+J177))</f>
        <v/>
      </c>
      <c r="M177" s="17">
        <f t="shared" ref="M177:M179" si="140">SUM(G177,I177,K177)</f>
        <v>0</v>
      </c>
      <c r="N177" s="13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9.5" customHeight="1">
      <c r="A178" s="12" t="str">
        <f t="shared" si="0"/>
        <v>접지용비닐절연전선(F-GV)2.5㎟M</v>
      </c>
      <c r="B178" s="13" t="s">
        <v>61</v>
      </c>
      <c r="C178" s="13" t="s">
        <v>62</v>
      </c>
      <c r="D178" s="14" t="s">
        <v>22</v>
      </c>
      <c r="E178" s="15">
        <v>1</v>
      </c>
      <c r="F178" s="17">
        <f>+VLOOKUP(A178,단가표!$A:$Q,17,FALSE)</f>
        <v>420</v>
      </c>
      <c r="G178" s="17">
        <f t="shared" si="136"/>
        <v>420</v>
      </c>
      <c r="H178" s="17"/>
      <c r="I178" s="17">
        <f t="shared" si="137"/>
        <v>0</v>
      </c>
      <c r="J178" s="17"/>
      <c r="K178" s="17" t="str">
        <f t="shared" si="138"/>
        <v/>
      </c>
      <c r="L178" s="17">
        <f t="shared" si="139"/>
        <v>420</v>
      </c>
      <c r="M178" s="17">
        <f t="shared" si="140"/>
        <v>420</v>
      </c>
      <c r="N178" s="13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9.5" customHeight="1">
      <c r="A179" s="12" t="str">
        <f t="shared" si="0"/>
        <v>노 무 비내선전공인</v>
      </c>
      <c r="B179" s="13" t="s">
        <v>241</v>
      </c>
      <c r="C179" s="13" t="s">
        <v>242</v>
      </c>
      <c r="D179" s="14" t="s">
        <v>243</v>
      </c>
      <c r="E179" s="15">
        <f>+일위수량!E120</f>
        <v>9.0000000000000011E-3</v>
      </c>
      <c r="F179" s="17"/>
      <c r="G179" s="17">
        <f t="shared" si="136"/>
        <v>0</v>
      </c>
      <c r="H179" s="17">
        <f>+VLOOKUP(C179,단가표!$A:$Q,17,FALSE)</f>
        <v>220079</v>
      </c>
      <c r="I179" s="17">
        <f t="shared" si="137"/>
        <v>1980</v>
      </c>
      <c r="J179" s="17"/>
      <c r="K179" s="17" t="str">
        <f t="shared" si="138"/>
        <v/>
      </c>
      <c r="L179" s="17">
        <f t="shared" si="139"/>
        <v>220079</v>
      </c>
      <c r="M179" s="17">
        <f t="shared" si="140"/>
        <v>1980</v>
      </c>
      <c r="N179" s="13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9.5" customHeight="1">
      <c r="A180" s="12" t="str">
        <f t="shared" si="0"/>
        <v>( 합 계 )</v>
      </c>
      <c r="B180" s="13" t="s">
        <v>244</v>
      </c>
      <c r="C180" s="13"/>
      <c r="D180" s="14"/>
      <c r="E180" s="15"/>
      <c r="F180" s="17"/>
      <c r="G180" s="17">
        <f>SUM(G178:G179)</f>
        <v>420</v>
      </c>
      <c r="H180" s="17"/>
      <c r="I180" s="17">
        <f>SUM(I178:I179)</f>
        <v>1980</v>
      </c>
      <c r="J180" s="17"/>
      <c r="K180" s="17">
        <f>SUM(K137:K179)</f>
        <v>0</v>
      </c>
      <c r="L180" s="17" t="str">
        <f t="shared" si="139"/>
        <v/>
      </c>
      <c r="M180" s="17">
        <f>SUM(M178:M179)</f>
        <v>2400</v>
      </c>
      <c r="N180" s="13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9.5" customHeight="1">
      <c r="A181" s="12" t="str">
        <f t="shared" si="0"/>
        <v/>
      </c>
      <c r="B181" s="13"/>
      <c r="C181" s="13"/>
      <c r="D181" s="14"/>
      <c r="E181" s="15"/>
      <c r="F181" s="17"/>
      <c r="G181" s="17"/>
      <c r="H181" s="17"/>
      <c r="I181" s="17"/>
      <c r="J181" s="17"/>
      <c r="K181" s="17"/>
      <c r="L181" s="17"/>
      <c r="M181" s="17"/>
      <c r="N181" s="13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9.5" customHeight="1">
      <c r="A182" s="12" t="str">
        <f t="shared" si="0"/>
        <v>[제 5-2호] 접지용비닐절연전선(F-GV) 4㎟ [M]</v>
      </c>
      <c r="B182" s="13" t="s">
        <v>280</v>
      </c>
      <c r="C182" s="13"/>
      <c r="D182" s="14"/>
      <c r="E182" s="15"/>
      <c r="F182" s="17"/>
      <c r="G182" s="17">
        <f t="shared" ref="G182:G184" si="141">INT(E182*F182)</f>
        <v>0</v>
      </c>
      <c r="H182" s="17"/>
      <c r="I182" s="17">
        <f t="shared" ref="I182:I184" si="142">INT(E182*H182)</f>
        <v>0</v>
      </c>
      <c r="J182" s="17"/>
      <c r="K182" s="17" t="str">
        <f t="shared" ref="K182:K184" si="143">IF(E182*J182&lt;&gt;0,TRUNC(E182*J182, 1),"")</f>
        <v/>
      </c>
      <c r="L182" s="17" t="str">
        <f t="shared" ref="L182:L220" si="144">IF((F182+H182+J182)=0, "", (F182+H182+J182))</f>
        <v/>
      </c>
      <c r="M182" s="17">
        <f t="shared" ref="M182:M184" si="145">SUM(G182,I182,K182)</f>
        <v>0</v>
      </c>
      <c r="N182" s="13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9.5" customHeight="1">
      <c r="A183" s="12" t="str">
        <f t="shared" si="0"/>
        <v>접지용비닐절연전선(F-GV)4㎟M</v>
      </c>
      <c r="B183" s="13" t="s">
        <v>61</v>
      </c>
      <c r="C183" s="13" t="s">
        <v>63</v>
      </c>
      <c r="D183" s="14" t="s">
        <v>22</v>
      </c>
      <c r="E183" s="15">
        <v>1</v>
      </c>
      <c r="F183" s="17">
        <f>+VLOOKUP(A183,단가표!$A:$Q,17,FALSE)</f>
        <v>650</v>
      </c>
      <c r="G183" s="17">
        <f t="shared" si="141"/>
        <v>650</v>
      </c>
      <c r="H183" s="17"/>
      <c r="I183" s="17">
        <f t="shared" si="142"/>
        <v>0</v>
      </c>
      <c r="J183" s="17"/>
      <c r="K183" s="17" t="str">
        <f t="shared" si="143"/>
        <v/>
      </c>
      <c r="L183" s="17">
        <f t="shared" si="144"/>
        <v>650</v>
      </c>
      <c r="M183" s="17">
        <f t="shared" si="145"/>
        <v>650</v>
      </c>
      <c r="N183" s="13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9.5" customHeight="1">
      <c r="A184" s="12" t="str">
        <f t="shared" si="0"/>
        <v>노 무 비내선전공인</v>
      </c>
      <c r="B184" s="13" t="s">
        <v>241</v>
      </c>
      <c r="C184" s="13" t="s">
        <v>242</v>
      </c>
      <c r="D184" s="14" t="s">
        <v>243</v>
      </c>
      <c r="E184" s="15">
        <f>+일위수량!E123</f>
        <v>9.0000000000000011E-3</v>
      </c>
      <c r="F184" s="17"/>
      <c r="G184" s="17">
        <f t="shared" si="141"/>
        <v>0</v>
      </c>
      <c r="H184" s="17">
        <f>+VLOOKUP(C184,단가표!$A:$Q,17,FALSE)</f>
        <v>220079</v>
      </c>
      <c r="I184" s="17">
        <f t="shared" si="142"/>
        <v>1980</v>
      </c>
      <c r="J184" s="17"/>
      <c r="K184" s="17" t="str">
        <f t="shared" si="143"/>
        <v/>
      </c>
      <c r="L184" s="17">
        <f t="shared" si="144"/>
        <v>220079</v>
      </c>
      <c r="M184" s="17">
        <f t="shared" si="145"/>
        <v>1980</v>
      </c>
      <c r="N184" s="13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9.5" customHeight="1">
      <c r="A185" s="12" t="str">
        <f t="shared" si="0"/>
        <v>( 합 계 )</v>
      </c>
      <c r="B185" s="13" t="s">
        <v>244</v>
      </c>
      <c r="C185" s="13"/>
      <c r="D185" s="14"/>
      <c r="E185" s="15"/>
      <c r="F185" s="17"/>
      <c r="G185" s="17">
        <f>SUM(G183:G184)</f>
        <v>650</v>
      </c>
      <c r="H185" s="17"/>
      <c r="I185" s="17">
        <f>SUM(I183:I184)</f>
        <v>1980</v>
      </c>
      <c r="J185" s="17"/>
      <c r="K185" s="17">
        <f>SUM(K142:K184)</f>
        <v>0</v>
      </c>
      <c r="L185" s="17" t="str">
        <f t="shared" si="144"/>
        <v/>
      </c>
      <c r="M185" s="17">
        <f>SUM(M183:M184)</f>
        <v>2630</v>
      </c>
      <c r="N185" s="13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9.5" customHeight="1">
      <c r="A186" s="12" t="str">
        <f t="shared" si="0"/>
        <v/>
      </c>
      <c r="B186" s="13"/>
      <c r="C186" s="13"/>
      <c r="D186" s="14"/>
      <c r="E186" s="15"/>
      <c r="F186" s="17"/>
      <c r="G186" s="17">
        <f t="shared" ref="G186:G189" si="146">INT(E186*F186)</f>
        <v>0</v>
      </c>
      <c r="H186" s="17"/>
      <c r="I186" s="17">
        <f t="shared" ref="I186:I189" si="147">INT(E186*H186)</f>
        <v>0</v>
      </c>
      <c r="J186" s="17"/>
      <c r="K186" s="17" t="str">
        <f t="shared" ref="K186:K189" si="148">IF(E186*J186&lt;&gt;0,TRUNC(E186*J186, 1),"")</f>
        <v/>
      </c>
      <c r="L186" s="17" t="str">
        <f t="shared" si="144"/>
        <v/>
      </c>
      <c r="M186" s="17">
        <f t="shared" ref="M186:M189" si="149">SUM(G186,I186,K186)</f>
        <v>0</v>
      </c>
      <c r="N186" s="13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9.5" customHeight="1">
      <c r="A187" s="12" t="str">
        <f t="shared" si="0"/>
        <v>[제 5-3호] 접지용비닐절연전선(F-GV) 6㎟ [M]</v>
      </c>
      <c r="B187" s="18" t="s">
        <v>281</v>
      </c>
      <c r="C187" s="18"/>
      <c r="D187" s="19"/>
      <c r="E187" s="20"/>
      <c r="F187" s="21"/>
      <c r="G187" s="21">
        <f t="shared" si="146"/>
        <v>0</v>
      </c>
      <c r="H187" s="21"/>
      <c r="I187" s="21">
        <f t="shared" si="147"/>
        <v>0</v>
      </c>
      <c r="J187" s="21"/>
      <c r="K187" s="21" t="str">
        <f t="shared" si="148"/>
        <v/>
      </c>
      <c r="L187" s="21" t="str">
        <f t="shared" si="144"/>
        <v/>
      </c>
      <c r="M187" s="21">
        <f t="shared" si="149"/>
        <v>0</v>
      </c>
      <c r="N187" s="18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9.5" customHeight="1">
      <c r="A188" s="12" t="str">
        <f t="shared" si="0"/>
        <v>접지용비닐절연전선(F-GV)6㎟M</v>
      </c>
      <c r="B188" s="18" t="s">
        <v>61</v>
      </c>
      <c r="C188" s="18" t="s">
        <v>64</v>
      </c>
      <c r="D188" s="19" t="s">
        <v>22</v>
      </c>
      <c r="E188" s="20">
        <v>1</v>
      </c>
      <c r="F188" s="21">
        <f>+VLOOKUP(A188,단가표!$A:$Q,17,FALSE)</f>
        <v>760</v>
      </c>
      <c r="G188" s="21">
        <f t="shared" si="146"/>
        <v>760</v>
      </c>
      <c r="H188" s="21"/>
      <c r="I188" s="21">
        <f t="shared" si="147"/>
        <v>0</v>
      </c>
      <c r="J188" s="21"/>
      <c r="K188" s="21" t="str">
        <f t="shared" si="148"/>
        <v/>
      </c>
      <c r="L188" s="21">
        <f t="shared" si="144"/>
        <v>760</v>
      </c>
      <c r="M188" s="21">
        <f t="shared" si="149"/>
        <v>760</v>
      </c>
      <c r="N188" s="18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9.5" customHeight="1">
      <c r="A189" s="12" t="str">
        <f t="shared" si="0"/>
        <v>노 무 비내선전공인</v>
      </c>
      <c r="B189" s="18" t="s">
        <v>241</v>
      </c>
      <c r="C189" s="18" t="s">
        <v>242</v>
      </c>
      <c r="D189" s="19" t="s">
        <v>243</v>
      </c>
      <c r="E189" s="20">
        <f>일위수량!E126</f>
        <v>9.0000000000000011E-3</v>
      </c>
      <c r="F189" s="21"/>
      <c r="G189" s="21">
        <f t="shared" si="146"/>
        <v>0</v>
      </c>
      <c r="H189" s="21">
        <f>+VLOOKUP(C189,단가표!$A:$Q,17,FALSE)</f>
        <v>220079</v>
      </c>
      <c r="I189" s="21">
        <f t="shared" si="147"/>
        <v>1980</v>
      </c>
      <c r="J189" s="21"/>
      <c r="K189" s="21" t="str">
        <f t="shared" si="148"/>
        <v/>
      </c>
      <c r="L189" s="21">
        <f t="shared" si="144"/>
        <v>220079</v>
      </c>
      <c r="M189" s="21">
        <f t="shared" si="149"/>
        <v>1980</v>
      </c>
      <c r="N189" s="18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9.5" customHeight="1">
      <c r="A190" s="12" t="str">
        <f t="shared" si="0"/>
        <v>( 합 계 )</v>
      </c>
      <c r="B190" s="18" t="s">
        <v>244</v>
      </c>
      <c r="C190" s="18"/>
      <c r="D190" s="19"/>
      <c r="E190" s="20"/>
      <c r="F190" s="21"/>
      <c r="G190" s="21">
        <f>SUM(G188:G189)</f>
        <v>760</v>
      </c>
      <c r="H190" s="21"/>
      <c r="I190" s="21">
        <f>SUM(I188:I189)</f>
        <v>1980</v>
      </c>
      <c r="J190" s="21"/>
      <c r="K190" s="21">
        <f>SUM(K146:K189)</f>
        <v>0</v>
      </c>
      <c r="L190" s="21" t="str">
        <f t="shared" si="144"/>
        <v/>
      </c>
      <c r="M190" s="21">
        <f>SUM(M188:M189)</f>
        <v>2740</v>
      </c>
      <c r="N190" s="18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9.5" customHeight="1">
      <c r="A191" s="12" t="str">
        <f t="shared" si="0"/>
        <v/>
      </c>
      <c r="B191" s="13"/>
      <c r="C191" s="13"/>
      <c r="D191" s="14"/>
      <c r="E191" s="15"/>
      <c r="F191" s="17"/>
      <c r="G191" s="17">
        <f t="shared" ref="G191:G194" si="150">INT(E191*F191)</f>
        <v>0</v>
      </c>
      <c r="H191" s="17"/>
      <c r="I191" s="17">
        <f t="shared" ref="I191:I194" si="151">INT(E191*H191)</f>
        <v>0</v>
      </c>
      <c r="J191" s="17"/>
      <c r="K191" s="17" t="str">
        <f t="shared" ref="K191:K194" si="152">IF(E191*J191&lt;&gt;0,TRUNC(E191*J191, 1),"")</f>
        <v/>
      </c>
      <c r="L191" s="17" t="str">
        <f t="shared" si="144"/>
        <v/>
      </c>
      <c r="M191" s="17">
        <f t="shared" ref="M191:M194" si="153">SUM(G191,I191,K191)</f>
        <v>0</v>
      </c>
      <c r="N191" s="13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9.5" customHeight="1">
      <c r="A192" s="12" t="str">
        <f t="shared" si="0"/>
        <v>[제 5-4호] 접지용비닐절연전선(F-GV) 10㎟ [M]</v>
      </c>
      <c r="B192" s="18" t="s">
        <v>282</v>
      </c>
      <c r="C192" s="18"/>
      <c r="D192" s="19"/>
      <c r="E192" s="20"/>
      <c r="F192" s="21"/>
      <c r="G192" s="21">
        <f t="shared" si="150"/>
        <v>0</v>
      </c>
      <c r="H192" s="21"/>
      <c r="I192" s="21">
        <f t="shared" si="151"/>
        <v>0</v>
      </c>
      <c r="J192" s="21"/>
      <c r="K192" s="21" t="str">
        <f t="shared" si="152"/>
        <v/>
      </c>
      <c r="L192" s="21" t="str">
        <f t="shared" si="144"/>
        <v/>
      </c>
      <c r="M192" s="21">
        <f t="shared" si="153"/>
        <v>0</v>
      </c>
      <c r="N192" s="18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9.5" customHeight="1">
      <c r="A193" s="12" t="str">
        <f t="shared" si="0"/>
        <v>접지용비닐절연전선(F-GV)10㎟M</v>
      </c>
      <c r="B193" s="18" t="s">
        <v>61</v>
      </c>
      <c r="C193" s="18" t="s">
        <v>65</v>
      </c>
      <c r="D193" s="19" t="s">
        <v>22</v>
      </c>
      <c r="E193" s="20">
        <v>1</v>
      </c>
      <c r="F193" s="21">
        <f>+VLOOKUP(A193,단가표!$A:$Q,17,FALSE)</f>
        <v>1290</v>
      </c>
      <c r="G193" s="21">
        <f t="shared" si="150"/>
        <v>1290</v>
      </c>
      <c r="H193" s="21"/>
      <c r="I193" s="21">
        <f t="shared" si="151"/>
        <v>0</v>
      </c>
      <c r="J193" s="21"/>
      <c r="K193" s="21" t="str">
        <f t="shared" si="152"/>
        <v/>
      </c>
      <c r="L193" s="21">
        <f t="shared" si="144"/>
        <v>1290</v>
      </c>
      <c r="M193" s="21">
        <f t="shared" si="153"/>
        <v>1290</v>
      </c>
      <c r="N193" s="18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9.5" customHeight="1">
      <c r="A194" s="12" t="str">
        <f t="shared" si="0"/>
        <v>노 무 비내선전공인</v>
      </c>
      <c r="B194" s="18" t="s">
        <v>241</v>
      </c>
      <c r="C194" s="18" t="s">
        <v>242</v>
      </c>
      <c r="D194" s="19" t="s">
        <v>243</v>
      </c>
      <c r="E194" s="20">
        <f>일위수량!E129</f>
        <v>9.0000000000000011E-3</v>
      </c>
      <c r="F194" s="21"/>
      <c r="G194" s="21">
        <f t="shared" si="150"/>
        <v>0</v>
      </c>
      <c r="H194" s="21">
        <f>+VLOOKUP(C194,단가표!$A:$Q,17,FALSE)</f>
        <v>220079</v>
      </c>
      <c r="I194" s="21">
        <f t="shared" si="151"/>
        <v>1980</v>
      </c>
      <c r="J194" s="21"/>
      <c r="K194" s="21" t="str">
        <f t="shared" si="152"/>
        <v/>
      </c>
      <c r="L194" s="21">
        <f t="shared" si="144"/>
        <v>220079</v>
      </c>
      <c r="M194" s="21">
        <f t="shared" si="153"/>
        <v>1980</v>
      </c>
      <c r="N194" s="18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9.5" customHeight="1">
      <c r="A195" s="12" t="str">
        <f t="shared" si="0"/>
        <v>( 합 계 )</v>
      </c>
      <c r="B195" s="18" t="s">
        <v>244</v>
      </c>
      <c r="C195" s="18"/>
      <c r="D195" s="19"/>
      <c r="E195" s="20"/>
      <c r="F195" s="21"/>
      <c r="G195" s="21">
        <f>SUM(G191:G194)</f>
        <v>1290</v>
      </c>
      <c r="H195" s="21"/>
      <c r="I195" s="21">
        <f>SUM(I191:I194)</f>
        <v>1980</v>
      </c>
      <c r="J195" s="21"/>
      <c r="K195" s="21">
        <f>SUM(K191:K194)</f>
        <v>0</v>
      </c>
      <c r="L195" s="21" t="str">
        <f t="shared" si="144"/>
        <v/>
      </c>
      <c r="M195" s="21">
        <f>SUM(M191:M194)</f>
        <v>3270</v>
      </c>
      <c r="N195" s="18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9.5" customHeight="1">
      <c r="A196" s="12" t="str">
        <f t="shared" si="0"/>
        <v/>
      </c>
      <c r="B196" s="13"/>
      <c r="C196" s="13"/>
      <c r="D196" s="14"/>
      <c r="E196" s="15"/>
      <c r="F196" s="17"/>
      <c r="G196" s="17">
        <f t="shared" ref="G196:G199" si="154">INT(E196*F196)</f>
        <v>0</v>
      </c>
      <c r="H196" s="17"/>
      <c r="I196" s="17">
        <f t="shared" ref="I196:I199" si="155">INT(E196*H196)</f>
        <v>0</v>
      </c>
      <c r="J196" s="17"/>
      <c r="K196" s="17" t="str">
        <f t="shared" ref="K196:K199" si="156">IF(E196*J196&lt;&gt;0,TRUNC(E196*J196, 1),"")</f>
        <v/>
      </c>
      <c r="L196" s="17" t="str">
        <f t="shared" si="144"/>
        <v/>
      </c>
      <c r="M196" s="17">
        <f t="shared" ref="M196:M199" si="157">SUM(G196,I196,K196)</f>
        <v>0</v>
      </c>
      <c r="N196" s="13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9.5" customHeight="1">
      <c r="A197" s="12" t="str">
        <f t="shared" si="0"/>
        <v>[제 5-5호] 접지용비닐절연전선(F-GV) 16㎟ [M]</v>
      </c>
      <c r="B197" s="13" t="s">
        <v>283</v>
      </c>
      <c r="C197" s="13"/>
      <c r="D197" s="14"/>
      <c r="E197" s="15"/>
      <c r="F197" s="17"/>
      <c r="G197" s="17">
        <f t="shared" si="154"/>
        <v>0</v>
      </c>
      <c r="H197" s="17"/>
      <c r="I197" s="17">
        <f t="shared" si="155"/>
        <v>0</v>
      </c>
      <c r="J197" s="17"/>
      <c r="K197" s="17" t="str">
        <f t="shared" si="156"/>
        <v/>
      </c>
      <c r="L197" s="17" t="str">
        <f t="shared" si="144"/>
        <v/>
      </c>
      <c r="M197" s="17">
        <f t="shared" si="157"/>
        <v>0</v>
      </c>
      <c r="N197" s="13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9.5" customHeight="1">
      <c r="A198" s="12" t="str">
        <f t="shared" si="0"/>
        <v>접지용비닐절연전선(F-GV)16㎟M</v>
      </c>
      <c r="B198" s="13" t="s">
        <v>61</v>
      </c>
      <c r="C198" s="13" t="s">
        <v>66</v>
      </c>
      <c r="D198" s="14" t="s">
        <v>22</v>
      </c>
      <c r="E198" s="15">
        <v>1</v>
      </c>
      <c r="F198" s="17">
        <f>+VLOOKUP(A198,단가표!$A:$Q,17,FALSE)</f>
        <v>1750</v>
      </c>
      <c r="G198" s="17">
        <f t="shared" si="154"/>
        <v>1750</v>
      </c>
      <c r="H198" s="17"/>
      <c r="I198" s="17">
        <f t="shared" si="155"/>
        <v>0</v>
      </c>
      <c r="J198" s="17"/>
      <c r="K198" s="17" t="str">
        <f t="shared" si="156"/>
        <v/>
      </c>
      <c r="L198" s="17">
        <f t="shared" si="144"/>
        <v>1750</v>
      </c>
      <c r="M198" s="17">
        <f t="shared" si="157"/>
        <v>1750</v>
      </c>
      <c r="N198" s="13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9.5" customHeight="1">
      <c r="A199" s="12" t="str">
        <f t="shared" si="0"/>
        <v>노 무 비내선전공인</v>
      </c>
      <c r="B199" s="13" t="s">
        <v>241</v>
      </c>
      <c r="C199" s="13" t="s">
        <v>242</v>
      </c>
      <c r="D199" s="14" t="s">
        <v>243</v>
      </c>
      <c r="E199" s="15">
        <f>일위수량!E132</f>
        <v>1.0500000000000001E-2</v>
      </c>
      <c r="F199" s="17"/>
      <c r="G199" s="17">
        <f t="shared" si="154"/>
        <v>0</v>
      </c>
      <c r="H199" s="17">
        <f>+VLOOKUP(C199,단가표!$A:$Q,17,FALSE)</f>
        <v>220079</v>
      </c>
      <c r="I199" s="17">
        <f t="shared" si="155"/>
        <v>2310</v>
      </c>
      <c r="J199" s="17"/>
      <c r="K199" s="17" t="str">
        <f t="shared" si="156"/>
        <v/>
      </c>
      <c r="L199" s="17">
        <f t="shared" si="144"/>
        <v>220079</v>
      </c>
      <c r="M199" s="17">
        <f t="shared" si="157"/>
        <v>2310</v>
      </c>
      <c r="N199" s="13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9.5" customHeight="1">
      <c r="A200" s="12" t="str">
        <f t="shared" si="0"/>
        <v>( 합 계 )</v>
      </c>
      <c r="B200" s="13" t="s">
        <v>244</v>
      </c>
      <c r="C200" s="13"/>
      <c r="D200" s="14"/>
      <c r="E200" s="15"/>
      <c r="F200" s="17"/>
      <c r="G200" s="17">
        <f>SUM(G196:G199)</f>
        <v>1750</v>
      </c>
      <c r="H200" s="17"/>
      <c r="I200" s="17">
        <f>SUM(I196:I199)</f>
        <v>2310</v>
      </c>
      <c r="J200" s="17"/>
      <c r="K200" s="17">
        <f>SUM(K196:K199)</f>
        <v>0</v>
      </c>
      <c r="L200" s="17" t="str">
        <f t="shared" si="144"/>
        <v/>
      </c>
      <c r="M200" s="17">
        <f>SUM(M196:M199)</f>
        <v>4060</v>
      </c>
      <c r="N200" s="13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9.5" customHeight="1">
      <c r="A201" s="12" t="str">
        <f t="shared" si="0"/>
        <v/>
      </c>
      <c r="B201" s="13"/>
      <c r="C201" s="13"/>
      <c r="D201" s="14"/>
      <c r="E201" s="15"/>
      <c r="F201" s="17"/>
      <c r="G201" s="17">
        <f t="shared" ref="G201:G204" si="158">INT(E201*F201)</f>
        <v>0</v>
      </c>
      <c r="H201" s="17"/>
      <c r="I201" s="17">
        <f t="shared" ref="I201:I204" si="159">INT(E201*H201)</f>
        <v>0</v>
      </c>
      <c r="J201" s="17"/>
      <c r="K201" s="17" t="str">
        <f t="shared" ref="K201:K204" si="160">IF(E201*J201&lt;&gt;0,TRUNC(E201*J201, 1),"")</f>
        <v/>
      </c>
      <c r="L201" s="17" t="str">
        <f t="shared" si="144"/>
        <v/>
      </c>
      <c r="M201" s="17">
        <f t="shared" ref="M201:M204" si="161">SUM(G201,I201,K201)</f>
        <v>0</v>
      </c>
      <c r="N201" s="13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9.5" customHeight="1">
      <c r="A202" s="12" t="str">
        <f t="shared" si="0"/>
        <v>[제 5-6호] 접지용비닐절연전선(F-GV) 25㎟ [M]</v>
      </c>
      <c r="B202" s="13" t="s">
        <v>284</v>
      </c>
      <c r="C202" s="13"/>
      <c r="D202" s="14"/>
      <c r="E202" s="15"/>
      <c r="F202" s="17"/>
      <c r="G202" s="17">
        <f t="shared" si="158"/>
        <v>0</v>
      </c>
      <c r="H202" s="17"/>
      <c r="I202" s="17">
        <f t="shared" si="159"/>
        <v>0</v>
      </c>
      <c r="J202" s="17"/>
      <c r="K202" s="17" t="str">
        <f t="shared" si="160"/>
        <v/>
      </c>
      <c r="L202" s="17" t="str">
        <f t="shared" si="144"/>
        <v/>
      </c>
      <c r="M202" s="17">
        <f t="shared" si="161"/>
        <v>0</v>
      </c>
      <c r="N202" s="13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9.5" customHeight="1">
      <c r="A203" s="12" t="str">
        <f t="shared" si="0"/>
        <v>접지용비닐절연전선(F-GV)25㎟M</v>
      </c>
      <c r="B203" s="13" t="s">
        <v>61</v>
      </c>
      <c r="C203" s="13" t="s">
        <v>67</v>
      </c>
      <c r="D203" s="14" t="s">
        <v>22</v>
      </c>
      <c r="E203" s="15">
        <v>1</v>
      </c>
      <c r="F203" s="17">
        <f>+VLOOKUP(A203,단가표!$A:$Q,17,FALSE)</f>
        <v>2710</v>
      </c>
      <c r="G203" s="17">
        <f t="shared" si="158"/>
        <v>2710</v>
      </c>
      <c r="H203" s="17"/>
      <c r="I203" s="17">
        <f t="shared" si="159"/>
        <v>0</v>
      </c>
      <c r="J203" s="17"/>
      <c r="K203" s="17" t="str">
        <f t="shared" si="160"/>
        <v/>
      </c>
      <c r="L203" s="17">
        <f t="shared" si="144"/>
        <v>2710</v>
      </c>
      <c r="M203" s="17">
        <f t="shared" si="161"/>
        <v>2710</v>
      </c>
      <c r="N203" s="13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9.5" customHeight="1">
      <c r="A204" s="12" t="str">
        <f t="shared" si="0"/>
        <v>노 무 비내선전공인</v>
      </c>
      <c r="B204" s="13" t="s">
        <v>241</v>
      </c>
      <c r="C204" s="13" t="s">
        <v>242</v>
      </c>
      <c r="D204" s="14" t="s">
        <v>243</v>
      </c>
      <c r="E204" s="15">
        <f>일위수량!E135</f>
        <v>1.0500000000000001E-2</v>
      </c>
      <c r="F204" s="17"/>
      <c r="G204" s="17">
        <f t="shared" si="158"/>
        <v>0</v>
      </c>
      <c r="H204" s="17">
        <f>+VLOOKUP(C204,단가표!$A:$Q,17,FALSE)</f>
        <v>220079</v>
      </c>
      <c r="I204" s="17">
        <f t="shared" si="159"/>
        <v>2310</v>
      </c>
      <c r="J204" s="17"/>
      <c r="K204" s="17" t="str">
        <f t="shared" si="160"/>
        <v/>
      </c>
      <c r="L204" s="17">
        <f t="shared" si="144"/>
        <v>220079</v>
      </c>
      <c r="M204" s="17">
        <f t="shared" si="161"/>
        <v>2310</v>
      </c>
      <c r="N204" s="13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9.5" customHeight="1">
      <c r="A205" s="12" t="str">
        <f t="shared" si="0"/>
        <v>( 합 계 )</v>
      </c>
      <c r="B205" s="13" t="s">
        <v>244</v>
      </c>
      <c r="C205" s="13"/>
      <c r="D205" s="14"/>
      <c r="E205" s="15"/>
      <c r="F205" s="17"/>
      <c r="G205" s="17">
        <f>SUM(G201:G204)</f>
        <v>2710</v>
      </c>
      <c r="H205" s="17"/>
      <c r="I205" s="17">
        <f>SUM(I201:I204)</f>
        <v>2310</v>
      </c>
      <c r="J205" s="17"/>
      <c r="K205" s="17">
        <f>SUM(K201:K204)</f>
        <v>0</v>
      </c>
      <c r="L205" s="17" t="str">
        <f t="shared" si="144"/>
        <v/>
      </c>
      <c r="M205" s="17">
        <f>SUM(M201:M204)</f>
        <v>5020</v>
      </c>
      <c r="N205" s="13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9.5" customHeight="1">
      <c r="A206" s="12" t="str">
        <f t="shared" si="0"/>
        <v/>
      </c>
      <c r="B206" s="13"/>
      <c r="C206" s="13"/>
      <c r="D206" s="14"/>
      <c r="E206" s="15"/>
      <c r="F206" s="17"/>
      <c r="G206" s="17">
        <f t="shared" ref="G206:G209" si="162">INT(E206*F206)</f>
        <v>0</v>
      </c>
      <c r="H206" s="17"/>
      <c r="I206" s="17">
        <f t="shared" ref="I206:I209" si="163">INT(E206*H206)</f>
        <v>0</v>
      </c>
      <c r="J206" s="17"/>
      <c r="K206" s="17" t="str">
        <f t="shared" ref="K206:K209" si="164">IF(E206*J206&lt;&gt;0,TRUNC(E206*J206, 1),"")</f>
        <v/>
      </c>
      <c r="L206" s="17" t="str">
        <f t="shared" si="144"/>
        <v/>
      </c>
      <c r="M206" s="17">
        <f t="shared" ref="M206:M209" si="165">SUM(G206,I206,K206)</f>
        <v>0</v>
      </c>
      <c r="N206" s="13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9.5" customHeight="1">
      <c r="A207" s="12" t="str">
        <f t="shared" si="0"/>
        <v>[제 5-7호] 접지용비닐절연전선(F-GV) 35㎟ [M]</v>
      </c>
      <c r="B207" s="13" t="s">
        <v>285</v>
      </c>
      <c r="C207" s="13"/>
      <c r="D207" s="14"/>
      <c r="E207" s="15"/>
      <c r="F207" s="17"/>
      <c r="G207" s="17">
        <f t="shared" si="162"/>
        <v>0</v>
      </c>
      <c r="H207" s="17"/>
      <c r="I207" s="17">
        <f t="shared" si="163"/>
        <v>0</v>
      </c>
      <c r="J207" s="17"/>
      <c r="K207" s="17" t="str">
        <f t="shared" si="164"/>
        <v/>
      </c>
      <c r="L207" s="17" t="str">
        <f t="shared" si="144"/>
        <v/>
      </c>
      <c r="M207" s="17">
        <f t="shared" si="165"/>
        <v>0</v>
      </c>
      <c r="N207" s="13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9.5" customHeight="1">
      <c r="A208" s="12" t="str">
        <f t="shared" si="0"/>
        <v>접지용비닐절연전선(F-GV)35㎟M</v>
      </c>
      <c r="B208" s="13" t="s">
        <v>61</v>
      </c>
      <c r="C208" s="13" t="s">
        <v>68</v>
      </c>
      <c r="D208" s="14" t="s">
        <v>22</v>
      </c>
      <c r="E208" s="15">
        <v>1</v>
      </c>
      <c r="F208" s="17">
        <f>+VLOOKUP(A208,단가표!$A:$Q,17,FALSE)</f>
        <v>3810</v>
      </c>
      <c r="G208" s="17">
        <f t="shared" si="162"/>
        <v>3810</v>
      </c>
      <c r="H208" s="17"/>
      <c r="I208" s="17">
        <f t="shared" si="163"/>
        <v>0</v>
      </c>
      <c r="J208" s="17"/>
      <c r="K208" s="17" t="str">
        <f t="shared" si="164"/>
        <v/>
      </c>
      <c r="L208" s="17">
        <f t="shared" si="144"/>
        <v>3810</v>
      </c>
      <c r="M208" s="17">
        <f t="shared" si="165"/>
        <v>3810</v>
      </c>
      <c r="N208" s="13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9.5" customHeight="1">
      <c r="A209" s="12" t="str">
        <f t="shared" si="0"/>
        <v>노 무 비내선전공인</v>
      </c>
      <c r="B209" s="13" t="s">
        <v>241</v>
      </c>
      <c r="C209" s="13" t="s">
        <v>242</v>
      </c>
      <c r="D209" s="14" t="s">
        <v>243</v>
      </c>
      <c r="E209" s="15">
        <f>+일위수량!E138</f>
        <v>1.0500000000000001E-2</v>
      </c>
      <c r="F209" s="17"/>
      <c r="G209" s="17">
        <f t="shared" si="162"/>
        <v>0</v>
      </c>
      <c r="H209" s="17">
        <f>+VLOOKUP(C209,단가표!$A:$Q,17,FALSE)</f>
        <v>220079</v>
      </c>
      <c r="I209" s="17">
        <f t="shared" si="163"/>
        <v>2310</v>
      </c>
      <c r="J209" s="17"/>
      <c r="K209" s="17" t="str">
        <f t="shared" si="164"/>
        <v/>
      </c>
      <c r="L209" s="17">
        <f t="shared" si="144"/>
        <v>220079</v>
      </c>
      <c r="M209" s="17">
        <f t="shared" si="165"/>
        <v>2310</v>
      </c>
      <c r="N209" s="13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9.5" customHeight="1">
      <c r="A210" s="12" t="str">
        <f t="shared" si="0"/>
        <v>( 합 계 )</v>
      </c>
      <c r="B210" s="13" t="s">
        <v>244</v>
      </c>
      <c r="C210" s="13"/>
      <c r="D210" s="14"/>
      <c r="E210" s="15"/>
      <c r="F210" s="17"/>
      <c r="G210" s="17">
        <f>SUM(G206:G209)</f>
        <v>3810</v>
      </c>
      <c r="H210" s="17"/>
      <c r="I210" s="17">
        <f>SUM(I206:I209)</f>
        <v>2310</v>
      </c>
      <c r="J210" s="17"/>
      <c r="K210" s="17">
        <f>SUM(K206:K209)</f>
        <v>0</v>
      </c>
      <c r="L210" s="17" t="str">
        <f t="shared" si="144"/>
        <v/>
      </c>
      <c r="M210" s="17">
        <f>SUM(M206:M209)</f>
        <v>6120</v>
      </c>
      <c r="N210" s="13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9.5" customHeight="1">
      <c r="A211" s="12" t="str">
        <f t="shared" si="0"/>
        <v/>
      </c>
      <c r="B211" s="13"/>
      <c r="C211" s="13"/>
      <c r="D211" s="14"/>
      <c r="E211" s="15"/>
      <c r="F211" s="17"/>
      <c r="G211" s="17">
        <f t="shared" ref="G211:G214" si="166">INT(E211*F211)</f>
        <v>0</v>
      </c>
      <c r="H211" s="17"/>
      <c r="I211" s="17">
        <f t="shared" ref="I211:I214" si="167">INT(E211*H211)</f>
        <v>0</v>
      </c>
      <c r="J211" s="17"/>
      <c r="K211" s="17" t="str">
        <f t="shared" ref="K211:K214" si="168">IF(E211*J211&lt;&gt;0,TRUNC(E211*J211, 1),"")</f>
        <v/>
      </c>
      <c r="L211" s="17" t="str">
        <f t="shared" si="144"/>
        <v/>
      </c>
      <c r="M211" s="17">
        <f t="shared" ref="M211:M214" si="169">SUM(G211,I211,K211)</f>
        <v>0</v>
      </c>
      <c r="N211" s="13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9.5" customHeight="1">
      <c r="A212" s="12" t="str">
        <f t="shared" si="0"/>
        <v>[제 5-8호] 접지용비닐절연전선(F-GV) 50㎟ [M]</v>
      </c>
      <c r="B212" s="13" t="s">
        <v>286</v>
      </c>
      <c r="C212" s="13"/>
      <c r="D212" s="14"/>
      <c r="E212" s="15"/>
      <c r="F212" s="17"/>
      <c r="G212" s="17">
        <f t="shared" si="166"/>
        <v>0</v>
      </c>
      <c r="H212" s="17"/>
      <c r="I212" s="17">
        <f t="shared" si="167"/>
        <v>0</v>
      </c>
      <c r="J212" s="17"/>
      <c r="K212" s="17" t="str">
        <f t="shared" si="168"/>
        <v/>
      </c>
      <c r="L212" s="17" t="str">
        <f t="shared" si="144"/>
        <v/>
      </c>
      <c r="M212" s="17">
        <f t="shared" si="169"/>
        <v>0</v>
      </c>
      <c r="N212" s="13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9.5" customHeight="1">
      <c r="A213" s="12" t="str">
        <f t="shared" si="0"/>
        <v>접지용비닐절연전선(F-GV)50㎟M</v>
      </c>
      <c r="B213" s="13" t="s">
        <v>61</v>
      </c>
      <c r="C213" s="13" t="s">
        <v>69</v>
      </c>
      <c r="D213" s="14" t="s">
        <v>22</v>
      </c>
      <c r="E213" s="15">
        <v>1</v>
      </c>
      <c r="F213" s="17">
        <f>+VLOOKUP(A213,단가표!$A:$Q,17,FALSE)</f>
        <v>5190</v>
      </c>
      <c r="G213" s="17">
        <f t="shared" si="166"/>
        <v>5190</v>
      </c>
      <c r="H213" s="17"/>
      <c r="I213" s="17">
        <f t="shared" si="167"/>
        <v>0</v>
      </c>
      <c r="J213" s="17"/>
      <c r="K213" s="17" t="str">
        <f t="shared" si="168"/>
        <v/>
      </c>
      <c r="L213" s="17">
        <f t="shared" si="144"/>
        <v>5190</v>
      </c>
      <c r="M213" s="17">
        <f t="shared" si="169"/>
        <v>5190</v>
      </c>
      <c r="N213" s="13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9.5" customHeight="1">
      <c r="A214" s="12" t="str">
        <f t="shared" si="0"/>
        <v>노 무 비내선전공인</v>
      </c>
      <c r="B214" s="13" t="s">
        <v>241</v>
      </c>
      <c r="C214" s="13" t="s">
        <v>242</v>
      </c>
      <c r="D214" s="14" t="s">
        <v>243</v>
      </c>
      <c r="E214" s="15">
        <f>+일위수량!E141</f>
        <v>1.2E-2</v>
      </c>
      <c r="F214" s="17"/>
      <c r="G214" s="17">
        <f t="shared" si="166"/>
        <v>0</v>
      </c>
      <c r="H214" s="17">
        <f>+VLOOKUP(C214,단가표!$A:$Q,17,FALSE)</f>
        <v>220079</v>
      </c>
      <c r="I214" s="17">
        <f t="shared" si="167"/>
        <v>2640</v>
      </c>
      <c r="J214" s="17"/>
      <c r="K214" s="17" t="str">
        <f t="shared" si="168"/>
        <v/>
      </c>
      <c r="L214" s="17">
        <f t="shared" si="144"/>
        <v>220079</v>
      </c>
      <c r="M214" s="17">
        <f t="shared" si="169"/>
        <v>2640</v>
      </c>
      <c r="N214" s="13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9.5" customHeight="1">
      <c r="A215" s="12" t="str">
        <f t="shared" si="0"/>
        <v>( 합 계 )</v>
      </c>
      <c r="B215" s="13" t="s">
        <v>244</v>
      </c>
      <c r="C215" s="13"/>
      <c r="D215" s="14"/>
      <c r="E215" s="15"/>
      <c r="F215" s="17"/>
      <c r="G215" s="17">
        <f>SUM(G211:G214)</f>
        <v>5190</v>
      </c>
      <c r="H215" s="17"/>
      <c r="I215" s="17">
        <f>SUM(I211:I214)</f>
        <v>2640</v>
      </c>
      <c r="J215" s="17"/>
      <c r="K215" s="17">
        <f>SUM(K211:K214)</f>
        <v>0</v>
      </c>
      <c r="L215" s="17" t="str">
        <f t="shared" si="144"/>
        <v/>
      </c>
      <c r="M215" s="17">
        <f>SUM(M211:M214)</f>
        <v>7830</v>
      </c>
      <c r="N215" s="13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9.5" customHeight="1">
      <c r="A216" s="12" t="str">
        <f t="shared" si="0"/>
        <v/>
      </c>
      <c r="B216" s="13"/>
      <c r="C216" s="13"/>
      <c r="D216" s="14"/>
      <c r="E216" s="15"/>
      <c r="F216" s="17"/>
      <c r="G216" s="17">
        <f t="shared" ref="G216:G219" si="170">INT(E216*F216)</f>
        <v>0</v>
      </c>
      <c r="H216" s="17"/>
      <c r="I216" s="17">
        <f t="shared" ref="I216:I219" si="171">INT(E216*H216)</f>
        <v>0</v>
      </c>
      <c r="J216" s="17"/>
      <c r="K216" s="17" t="str">
        <f t="shared" ref="K216:K219" si="172">IF(E216*J216&lt;&gt;0,TRUNC(E216*J216, 1),"")</f>
        <v/>
      </c>
      <c r="L216" s="17" t="str">
        <f t="shared" si="144"/>
        <v/>
      </c>
      <c r="M216" s="17">
        <f t="shared" ref="M216:M219" si="173">SUM(G216,I216,K216)</f>
        <v>0</v>
      </c>
      <c r="N216" s="13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9.5" customHeight="1">
      <c r="A217" s="12" t="str">
        <f t="shared" si="0"/>
        <v>[제 5-9호] 접지용비닐절연전선(F-GV) 70㎟ [M]</v>
      </c>
      <c r="B217" s="13" t="s">
        <v>287</v>
      </c>
      <c r="C217" s="13"/>
      <c r="D217" s="14"/>
      <c r="E217" s="15"/>
      <c r="F217" s="17"/>
      <c r="G217" s="17">
        <f t="shared" si="170"/>
        <v>0</v>
      </c>
      <c r="H217" s="17"/>
      <c r="I217" s="17">
        <f t="shared" si="171"/>
        <v>0</v>
      </c>
      <c r="J217" s="17"/>
      <c r="K217" s="17" t="str">
        <f t="shared" si="172"/>
        <v/>
      </c>
      <c r="L217" s="17" t="str">
        <f t="shared" si="144"/>
        <v/>
      </c>
      <c r="M217" s="17">
        <f t="shared" si="173"/>
        <v>0</v>
      </c>
      <c r="N217" s="13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9.5" customHeight="1">
      <c r="A218" s="12" t="str">
        <f t="shared" si="0"/>
        <v>접지용비닐절연전선(F-GV)70㎟M</v>
      </c>
      <c r="B218" s="13" t="s">
        <v>61</v>
      </c>
      <c r="C218" s="13" t="s">
        <v>70</v>
      </c>
      <c r="D218" s="14" t="s">
        <v>22</v>
      </c>
      <c r="E218" s="15">
        <v>1</v>
      </c>
      <c r="F218" s="17">
        <f>+VLOOKUP(A218,단가표!$A:$Q,17,FALSE)</f>
        <v>7310</v>
      </c>
      <c r="G218" s="17">
        <f t="shared" si="170"/>
        <v>7310</v>
      </c>
      <c r="H218" s="17"/>
      <c r="I218" s="17">
        <f t="shared" si="171"/>
        <v>0</v>
      </c>
      <c r="J218" s="17"/>
      <c r="K218" s="17" t="str">
        <f t="shared" si="172"/>
        <v/>
      </c>
      <c r="L218" s="17">
        <f t="shared" si="144"/>
        <v>7310</v>
      </c>
      <c r="M218" s="17">
        <f t="shared" si="173"/>
        <v>7310</v>
      </c>
      <c r="N218" s="13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9.5" customHeight="1">
      <c r="A219" s="12" t="str">
        <f t="shared" si="0"/>
        <v>노 무 비내선전공인</v>
      </c>
      <c r="B219" s="13" t="s">
        <v>241</v>
      </c>
      <c r="C219" s="13" t="s">
        <v>242</v>
      </c>
      <c r="D219" s="14" t="s">
        <v>243</v>
      </c>
      <c r="E219" s="15">
        <f>+일위수량!E144</f>
        <v>1.2E-2</v>
      </c>
      <c r="F219" s="17"/>
      <c r="G219" s="17">
        <f t="shared" si="170"/>
        <v>0</v>
      </c>
      <c r="H219" s="17">
        <f>+VLOOKUP(C219,단가표!$A:$Q,17,FALSE)</f>
        <v>220079</v>
      </c>
      <c r="I219" s="17">
        <f t="shared" si="171"/>
        <v>2640</v>
      </c>
      <c r="J219" s="17"/>
      <c r="K219" s="17" t="str">
        <f t="shared" si="172"/>
        <v/>
      </c>
      <c r="L219" s="17">
        <f t="shared" si="144"/>
        <v>220079</v>
      </c>
      <c r="M219" s="17">
        <f t="shared" si="173"/>
        <v>2640</v>
      </c>
      <c r="N219" s="13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9.5" customHeight="1">
      <c r="A220" s="12" t="str">
        <f t="shared" si="0"/>
        <v>( 합 계 )</v>
      </c>
      <c r="B220" s="13" t="s">
        <v>244</v>
      </c>
      <c r="C220" s="13"/>
      <c r="D220" s="14"/>
      <c r="E220" s="15"/>
      <c r="F220" s="17"/>
      <c r="G220" s="17">
        <f>SUM(G216:G219)</f>
        <v>7310</v>
      </c>
      <c r="H220" s="17"/>
      <c r="I220" s="17">
        <f>SUM(I216:I219)</f>
        <v>2640</v>
      </c>
      <c r="J220" s="17"/>
      <c r="K220" s="17">
        <f>SUM(K216:K219)</f>
        <v>0</v>
      </c>
      <c r="L220" s="17" t="str">
        <f t="shared" si="144"/>
        <v/>
      </c>
      <c r="M220" s="17">
        <f>SUM(M216:M219)</f>
        <v>9950</v>
      </c>
      <c r="N220" s="13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9.5" customHeight="1">
      <c r="A221" s="12" t="str">
        <f t="shared" si="0"/>
        <v/>
      </c>
      <c r="B221" s="36"/>
      <c r="C221" s="36"/>
      <c r="D221" s="37"/>
      <c r="E221" s="12"/>
      <c r="F221" s="38"/>
      <c r="G221" s="38"/>
      <c r="H221" s="38"/>
      <c r="I221" s="38"/>
      <c r="J221" s="38"/>
      <c r="K221" s="38"/>
      <c r="L221" s="38"/>
      <c r="M221" s="38"/>
      <c r="N221" s="36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9.5" customHeight="1">
      <c r="A222" s="12" t="str">
        <f t="shared" si="0"/>
        <v>[ 제 5-9-1호 ] 접지용비닐절연전선(F-GV) 95㎟ [M]</v>
      </c>
      <c r="B222" s="39" t="s">
        <v>288</v>
      </c>
      <c r="C222" s="40"/>
      <c r="D222" s="41"/>
      <c r="E222" s="42"/>
      <c r="F222" s="43"/>
      <c r="G222" s="43">
        <f t="shared" ref="G222:G224" si="174">INT(E222*F222)</f>
        <v>0</v>
      </c>
      <c r="H222" s="43"/>
      <c r="I222" s="43">
        <f t="shared" ref="I222:I224" si="175">INT(E222*H222)</f>
        <v>0</v>
      </c>
      <c r="J222" s="43"/>
      <c r="K222" s="43" t="str">
        <f t="shared" ref="K222:K224" si="176">IF(E222*J222&lt;&gt;0,TRUNC(E222*J222, 1),"")</f>
        <v/>
      </c>
      <c r="L222" s="43" t="str">
        <f t="shared" ref="L222:L225" si="177">IF((F222+H222+J222)=0, "", (F222+H222+J222))</f>
        <v/>
      </c>
      <c r="M222" s="43">
        <f t="shared" ref="M222:M224" si="178">SUM(G222,I222,K222)</f>
        <v>0</v>
      </c>
      <c r="N222" s="40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9.5" customHeight="1">
      <c r="A223" s="12" t="str">
        <f t="shared" si="0"/>
        <v>접지용비닐절연전선(F-GV)95㎟M</v>
      </c>
      <c r="B223" s="40" t="s">
        <v>61</v>
      </c>
      <c r="C223" s="40" t="s">
        <v>71</v>
      </c>
      <c r="D223" s="41" t="s">
        <v>22</v>
      </c>
      <c r="E223" s="42">
        <v>1</v>
      </c>
      <c r="F223" s="43">
        <f>+VLOOKUP(A223,단가표!$A:$Q,17,FALSE)</f>
        <v>11580</v>
      </c>
      <c r="G223" s="43">
        <f t="shared" si="174"/>
        <v>11580</v>
      </c>
      <c r="H223" s="43"/>
      <c r="I223" s="43">
        <f t="shared" si="175"/>
        <v>0</v>
      </c>
      <c r="J223" s="43"/>
      <c r="K223" s="43" t="str">
        <f t="shared" si="176"/>
        <v/>
      </c>
      <c r="L223" s="43">
        <f t="shared" si="177"/>
        <v>11580</v>
      </c>
      <c r="M223" s="43">
        <f t="shared" si="178"/>
        <v>11580</v>
      </c>
      <c r="N223" s="40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9.5" customHeight="1">
      <c r="A224" s="12" t="str">
        <f t="shared" si="0"/>
        <v>노 무 비내선전공인</v>
      </c>
      <c r="B224" s="40" t="s">
        <v>241</v>
      </c>
      <c r="C224" s="40" t="s">
        <v>242</v>
      </c>
      <c r="D224" s="41" t="s">
        <v>243</v>
      </c>
      <c r="E224" s="42">
        <f>+일위수량!E147</f>
        <v>1.2E-2</v>
      </c>
      <c r="F224" s="43"/>
      <c r="G224" s="43">
        <f t="shared" si="174"/>
        <v>0</v>
      </c>
      <c r="H224" s="43">
        <f>+VLOOKUP(C224,단가표!$A:$Q,17,FALSE)</f>
        <v>220079</v>
      </c>
      <c r="I224" s="43">
        <f t="shared" si="175"/>
        <v>2640</v>
      </c>
      <c r="J224" s="43"/>
      <c r="K224" s="43" t="str">
        <f t="shared" si="176"/>
        <v/>
      </c>
      <c r="L224" s="43">
        <f t="shared" si="177"/>
        <v>220079</v>
      </c>
      <c r="M224" s="43">
        <f t="shared" si="178"/>
        <v>2640</v>
      </c>
      <c r="N224" s="40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9.5" customHeight="1">
      <c r="A225" s="12" t="str">
        <f t="shared" si="0"/>
        <v>( 합 계 )</v>
      </c>
      <c r="B225" s="40" t="s">
        <v>244</v>
      </c>
      <c r="C225" s="40"/>
      <c r="D225" s="41"/>
      <c r="E225" s="42"/>
      <c r="F225" s="43"/>
      <c r="G225" s="43">
        <f>SUM(G221:G224)</f>
        <v>11580</v>
      </c>
      <c r="H225" s="43"/>
      <c r="I225" s="43">
        <f>SUM(I221:I224)</f>
        <v>2640</v>
      </c>
      <c r="J225" s="43"/>
      <c r="K225" s="43">
        <f>SUM(K221:K224)</f>
        <v>0</v>
      </c>
      <c r="L225" s="43" t="str">
        <f t="shared" si="177"/>
        <v/>
      </c>
      <c r="M225" s="43">
        <f>SUM(M221:M224)</f>
        <v>14220</v>
      </c>
      <c r="N225" s="40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9.5" customHeight="1">
      <c r="A226" s="12" t="str">
        <f t="shared" si="0"/>
        <v/>
      </c>
      <c r="B226" s="13"/>
      <c r="C226" s="13"/>
      <c r="D226" s="14"/>
      <c r="E226" s="15"/>
      <c r="F226" s="17"/>
      <c r="G226" s="17"/>
      <c r="H226" s="17"/>
      <c r="I226" s="17"/>
      <c r="J226" s="17"/>
      <c r="K226" s="17"/>
      <c r="L226" s="17"/>
      <c r="M226" s="17"/>
      <c r="N226" s="13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9.5" customHeight="1">
      <c r="A227" s="12" t="str">
        <f t="shared" si="0"/>
        <v>[제 5-10호] UTP 케이블 Cat.5E 0.5mm 4P [M]</v>
      </c>
      <c r="B227" s="13" t="s">
        <v>289</v>
      </c>
      <c r="C227" s="13"/>
      <c r="D227" s="14"/>
      <c r="E227" s="15"/>
      <c r="F227" s="17"/>
      <c r="G227" s="17">
        <f t="shared" ref="G227:G229" si="179">INT(E227*F227)</f>
        <v>0</v>
      </c>
      <c r="H227" s="17"/>
      <c r="I227" s="17">
        <f t="shared" ref="I227:I229" si="180">INT(E227*H227)</f>
        <v>0</v>
      </c>
      <c r="J227" s="17"/>
      <c r="K227" s="17" t="str">
        <f t="shared" ref="K227:K229" si="181">IF(E227*J227&lt;&gt;0,TRUNC(E227*J227, 1),"")</f>
        <v/>
      </c>
      <c r="L227" s="17" t="str">
        <f t="shared" ref="L227:L230" si="182">IF((F227+H227+J227)=0, "", (F227+H227+J227))</f>
        <v/>
      </c>
      <c r="M227" s="17">
        <f t="shared" ref="M227:M229" si="183">SUM(G227,I227,K227)</f>
        <v>0</v>
      </c>
      <c r="N227" s="13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9.5" customHeight="1">
      <c r="A228" s="12" t="str">
        <f t="shared" si="0"/>
        <v>UTP 케이블Cat.5E 0.5mm 4PM</v>
      </c>
      <c r="B228" s="13" t="s">
        <v>72</v>
      </c>
      <c r="C228" s="13" t="s">
        <v>73</v>
      </c>
      <c r="D228" s="14" t="s">
        <v>22</v>
      </c>
      <c r="E228" s="15">
        <v>1</v>
      </c>
      <c r="F228" s="17">
        <f>+VLOOKUP(A228,단가표!$A:$Q,17,FALSE)</f>
        <v>240</v>
      </c>
      <c r="G228" s="17">
        <f t="shared" si="179"/>
        <v>240</v>
      </c>
      <c r="H228" s="17"/>
      <c r="I228" s="17">
        <f t="shared" si="180"/>
        <v>0</v>
      </c>
      <c r="J228" s="17"/>
      <c r="K228" s="17" t="str">
        <f t="shared" si="181"/>
        <v/>
      </c>
      <c r="L228" s="17">
        <f t="shared" si="182"/>
        <v>240</v>
      </c>
      <c r="M228" s="17">
        <f t="shared" si="183"/>
        <v>240</v>
      </c>
      <c r="N228" s="13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9.5" customHeight="1">
      <c r="A229" s="12" t="str">
        <f t="shared" si="0"/>
        <v>노 무 비통신케이블공인</v>
      </c>
      <c r="B229" s="13" t="s">
        <v>241</v>
      </c>
      <c r="C229" s="13" t="s">
        <v>290</v>
      </c>
      <c r="D229" s="14" t="s">
        <v>243</v>
      </c>
      <c r="E229" s="15">
        <f>일위수량!E150</f>
        <v>1.4999999999999999E-2</v>
      </c>
      <c r="F229" s="17"/>
      <c r="G229" s="17">
        <f t="shared" si="179"/>
        <v>0</v>
      </c>
      <c r="H229" s="17">
        <f>+VLOOKUP(C229,단가표!$A:$Q,17,FALSE)</f>
        <v>310169</v>
      </c>
      <c r="I229" s="17">
        <f t="shared" si="180"/>
        <v>4652</v>
      </c>
      <c r="J229" s="17"/>
      <c r="K229" s="17" t="str">
        <f t="shared" si="181"/>
        <v/>
      </c>
      <c r="L229" s="17">
        <f t="shared" si="182"/>
        <v>310169</v>
      </c>
      <c r="M229" s="17">
        <f t="shared" si="183"/>
        <v>4652</v>
      </c>
      <c r="N229" s="13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9.5" customHeight="1">
      <c r="A230" s="12" t="str">
        <f t="shared" si="0"/>
        <v>( 합 계 )</v>
      </c>
      <c r="B230" s="13" t="s">
        <v>244</v>
      </c>
      <c r="C230" s="13"/>
      <c r="D230" s="14"/>
      <c r="E230" s="15"/>
      <c r="F230" s="17"/>
      <c r="G230" s="17">
        <f>SUM(G228:G229)</f>
        <v>240</v>
      </c>
      <c r="H230" s="17"/>
      <c r="I230" s="17">
        <f>SUM(I228:I229)</f>
        <v>4652</v>
      </c>
      <c r="J230" s="17"/>
      <c r="K230" s="17">
        <f>SUM(K201:K229)</f>
        <v>0</v>
      </c>
      <c r="L230" s="17" t="str">
        <f t="shared" si="182"/>
        <v/>
      </c>
      <c r="M230" s="17">
        <f>SUM(M228:M229)</f>
        <v>4892</v>
      </c>
      <c r="N230" s="13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9.5" customHeight="1">
      <c r="A231" s="12" t="str">
        <f t="shared" si="0"/>
        <v/>
      </c>
      <c r="B231" s="13"/>
      <c r="C231" s="13"/>
      <c r="D231" s="14"/>
      <c r="E231" s="15"/>
      <c r="F231" s="17"/>
      <c r="G231" s="17"/>
      <c r="H231" s="17"/>
      <c r="I231" s="17"/>
      <c r="J231" s="17"/>
      <c r="K231" s="17"/>
      <c r="L231" s="17"/>
      <c r="M231" s="17"/>
      <c r="N231" s="13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9.5" customHeight="1">
      <c r="A232" s="12" t="str">
        <f t="shared" si="0"/>
        <v>[제 6-1호] 폴리에틸렌 난연케이블 0.6/1kv F-CV 2C×2.5㎟ [M]</v>
      </c>
      <c r="B232" s="13" t="s">
        <v>291</v>
      </c>
      <c r="C232" s="13"/>
      <c r="D232" s="14"/>
      <c r="E232" s="15"/>
      <c r="F232" s="17"/>
      <c r="G232" s="17">
        <f t="shared" ref="G232:G234" si="184">INT(E232*F232)</f>
        <v>0</v>
      </c>
      <c r="H232" s="17"/>
      <c r="I232" s="17">
        <f t="shared" ref="I232:I234" si="185">INT(E232*H232)</f>
        <v>0</v>
      </c>
      <c r="J232" s="17"/>
      <c r="K232" s="17" t="str">
        <f t="shared" ref="K232:K234" si="186">IF(E232*J232&lt;&gt;0,TRUNC(E232*J232, 1),"")</f>
        <v/>
      </c>
      <c r="L232" s="17" t="str">
        <f t="shared" ref="L232:L330" si="187">IF((F232+H232+J232)=0, "", (F232+H232+J232))</f>
        <v/>
      </c>
      <c r="M232" s="17">
        <f t="shared" ref="M232:M234" si="188">SUM(G232,I232,K232)</f>
        <v>0</v>
      </c>
      <c r="N232" s="13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9.5" customHeight="1">
      <c r="A233" s="12" t="str">
        <f t="shared" si="0"/>
        <v>폴리에틸렌 난연케이블0.6/1kv F-CV 2C×2.5㎟M</v>
      </c>
      <c r="B233" s="13" t="s">
        <v>74</v>
      </c>
      <c r="C233" s="13" t="s">
        <v>75</v>
      </c>
      <c r="D233" s="14" t="s">
        <v>22</v>
      </c>
      <c r="E233" s="15">
        <v>1</v>
      </c>
      <c r="F233" s="17">
        <f>+VLOOKUP(A233,단가표!$A:$Q,17,FALSE)</f>
        <v>1080</v>
      </c>
      <c r="G233" s="17">
        <f t="shared" si="184"/>
        <v>1080</v>
      </c>
      <c r="H233" s="17"/>
      <c r="I233" s="17">
        <f t="shared" si="185"/>
        <v>0</v>
      </c>
      <c r="J233" s="17"/>
      <c r="K233" s="17" t="str">
        <f t="shared" si="186"/>
        <v/>
      </c>
      <c r="L233" s="17">
        <f t="shared" si="187"/>
        <v>1080</v>
      </c>
      <c r="M233" s="17">
        <f t="shared" si="188"/>
        <v>1080</v>
      </c>
      <c r="N233" s="13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9.5" customHeight="1">
      <c r="A234" s="12" t="str">
        <f t="shared" si="0"/>
        <v>노 무 비저압케이블전공인</v>
      </c>
      <c r="B234" s="13" t="s">
        <v>241</v>
      </c>
      <c r="C234" s="13" t="s">
        <v>292</v>
      </c>
      <c r="D234" s="14" t="s">
        <v>243</v>
      </c>
      <c r="E234" s="15">
        <f>+일위수량!E153</f>
        <v>1.4E-2</v>
      </c>
      <c r="F234" s="17"/>
      <c r="G234" s="17">
        <f t="shared" si="184"/>
        <v>0</v>
      </c>
      <c r="H234" s="17">
        <f>+VLOOKUP(C234,단가표!$A:$Q,17,FALSE)</f>
        <v>230959</v>
      </c>
      <c r="I234" s="17">
        <f t="shared" si="185"/>
        <v>3233</v>
      </c>
      <c r="J234" s="17"/>
      <c r="K234" s="17" t="str">
        <f t="shared" si="186"/>
        <v/>
      </c>
      <c r="L234" s="17">
        <f t="shared" si="187"/>
        <v>230959</v>
      </c>
      <c r="M234" s="17">
        <f t="shared" si="188"/>
        <v>3233</v>
      </c>
      <c r="N234" s="13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9.5" customHeight="1">
      <c r="A235" s="12" t="str">
        <f t="shared" si="0"/>
        <v>( 합 계 )</v>
      </c>
      <c r="B235" s="13" t="s">
        <v>244</v>
      </c>
      <c r="C235" s="13"/>
      <c r="D235" s="14"/>
      <c r="E235" s="15"/>
      <c r="F235" s="17"/>
      <c r="G235" s="17">
        <f>SUM(G233:G234)</f>
        <v>1080</v>
      </c>
      <c r="H235" s="17"/>
      <c r="I235" s="17">
        <f>SUM(I233:I234)</f>
        <v>3233</v>
      </c>
      <c r="J235" s="17"/>
      <c r="K235" s="17">
        <f>SUM(K233:K234)</f>
        <v>0</v>
      </c>
      <c r="L235" s="17" t="str">
        <f t="shared" si="187"/>
        <v/>
      </c>
      <c r="M235" s="17">
        <f>SUM(M233:M234)</f>
        <v>4313</v>
      </c>
      <c r="N235" s="13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9.5" customHeight="1">
      <c r="A236" s="12" t="str">
        <f t="shared" si="0"/>
        <v/>
      </c>
      <c r="B236" s="13"/>
      <c r="C236" s="13"/>
      <c r="D236" s="14"/>
      <c r="E236" s="15"/>
      <c r="F236" s="17"/>
      <c r="G236" s="17">
        <f t="shared" ref="G236:G239" si="189">INT(E236*F236)</f>
        <v>0</v>
      </c>
      <c r="H236" s="17"/>
      <c r="I236" s="17">
        <f t="shared" ref="I236:I239" si="190">INT(E236*H236)</f>
        <v>0</v>
      </c>
      <c r="J236" s="17"/>
      <c r="K236" s="17" t="str">
        <f t="shared" ref="K236:K239" si="191">IF(E236*J236&lt;&gt;0,TRUNC(E236*J236, 1),"")</f>
        <v/>
      </c>
      <c r="L236" s="17" t="str">
        <f t="shared" si="187"/>
        <v/>
      </c>
      <c r="M236" s="17">
        <f t="shared" ref="M236:M239" si="192">SUM(G236,I236,K236)</f>
        <v>0</v>
      </c>
      <c r="N236" s="13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9.5" customHeight="1">
      <c r="A237" s="12" t="str">
        <f t="shared" si="0"/>
        <v>[제 6-2호] 폴리에틸렌 난연케이블 0.6/1kv F-CV 2C×4㎟ [M]</v>
      </c>
      <c r="B237" s="13" t="s">
        <v>293</v>
      </c>
      <c r="C237" s="13"/>
      <c r="D237" s="14"/>
      <c r="E237" s="15"/>
      <c r="F237" s="17"/>
      <c r="G237" s="17">
        <f t="shared" si="189"/>
        <v>0</v>
      </c>
      <c r="H237" s="17"/>
      <c r="I237" s="17">
        <f t="shared" si="190"/>
        <v>0</v>
      </c>
      <c r="J237" s="17"/>
      <c r="K237" s="17" t="str">
        <f t="shared" si="191"/>
        <v/>
      </c>
      <c r="L237" s="17" t="str">
        <f t="shared" si="187"/>
        <v/>
      </c>
      <c r="M237" s="17">
        <f t="shared" si="192"/>
        <v>0</v>
      </c>
      <c r="N237" s="13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9.5" customHeight="1">
      <c r="A238" s="12" t="str">
        <f t="shared" si="0"/>
        <v>폴리에틸렌 난연케이블0.6/1kv F-CV 2C×4㎟M</v>
      </c>
      <c r="B238" s="13" t="s">
        <v>74</v>
      </c>
      <c r="C238" s="13" t="s">
        <v>76</v>
      </c>
      <c r="D238" s="14" t="s">
        <v>22</v>
      </c>
      <c r="E238" s="15">
        <v>1</v>
      </c>
      <c r="F238" s="17">
        <f>+VLOOKUP(A238,단가표!$A:$Q,17,FALSE)</f>
        <v>1510</v>
      </c>
      <c r="G238" s="17">
        <f t="shared" si="189"/>
        <v>1510</v>
      </c>
      <c r="H238" s="17"/>
      <c r="I238" s="17">
        <f t="shared" si="190"/>
        <v>0</v>
      </c>
      <c r="J238" s="17"/>
      <c r="K238" s="17" t="str">
        <f t="shared" si="191"/>
        <v/>
      </c>
      <c r="L238" s="17">
        <f t="shared" si="187"/>
        <v>1510</v>
      </c>
      <c r="M238" s="17">
        <f t="shared" si="192"/>
        <v>1510</v>
      </c>
      <c r="N238" s="13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9.5" customHeight="1">
      <c r="A239" s="12" t="str">
        <f t="shared" si="0"/>
        <v>노 무 비저압케이블전공인</v>
      </c>
      <c r="B239" s="13" t="s">
        <v>241</v>
      </c>
      <c r="C239" s="13" t="s">
        <v>292</v>
      </c>
      <c r="D239" s="14" t="s">
        <v>243</v>
      </c>
      <c r="E239" s="15">
        <f>+일위수량!E156</f>
        <v>1.6E-2</v>
      </c>
      <c r="F239" s="17"/>
      <c r="G239" s="17">
        <f t="shared" si="189"/>
        <v>0</v>
      </c>
      <c r="H239" s="17">
        <f>+VLOOKUP(C239,단가표!$A:$Q,17,FALSE)</f>
        <v>230959</v>
      </c>
      <c r="I239" s="17">
        <f t="shared" si="190"/>
        <v>3695</v>
      </c>
      <c r="J239" s="17"/>
      <c r="K239" s="17" t="str">
        <f t="shared" si="191"/>
        <v/>
      </c>
      <c r="L239" s="17">
        <f t="shared" si="187"/>
        <v>230959</v>
      </c>
      <c r="M239" s="17">
        <f t="shared" si="192"/>
        <v>3695</v>
      </c>
      <c r="N239" s="13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9.5" customHeight="1">
      <c r="A240" s="12" t="str">
        <f t="shared" si="0"/>
        <v>( 합 계 )</v>
      </c>
      <c r="B240" s="13" t="s">
        <v>244</v>
      </c>
      <c r="C240" s="13"/>
      <c r="D240" s="14"/>
      <c r="E240" s="15"/>
      <c r="F240" s="17"/>
      <c r="G240" s="17">
        <f>SUM(G238:G239)</f>
        <v>1510</v>
      </c>
      <c r="H240" s="17"/>
      <c r="I240" s="17">
        <f>SUM(I238:I239)</f>
        <v>3695</v>
      </c>
      <c r="J240" s="17"/>
      <c r="K240" s="17">
        <f>SUM(K238:K239)</f>
        <v>0</v>
      </c>
      <c r="L240" s="17" t="str">
        <f t="shared" si="187"/>
        <v/>
      </c>
      <c r="M240" s="17">
        <f>SUM(M238:M239)</f>
        <v>5205</v>
      </c>
      <c r="N240" s="13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9.5" customHeight="1">
      <c r="A241" s="12" t="str">
        <f t="shared" si="0"/>
        <v/>
      </c>
      <c r="B241" s="13"/>
      <c r="C241" s="13"/>
      <c r="D241" s="14"/>
      <c r="E241" s="15"/>
      <c r="F241" s="17"/>
      <c r="G241" s="17">
        <f t="shared" ref="G241:G244" si="193">INT(E241*F241)</f>
        <v>0</v>
      </c>
      <c r="H241" s="17"/>
      <c r="I241" s="17">
        <f t="shared" ref="I241:I244" si="194">INT(E241*H241)</f>
        <v>0</v>
      </c>
      <c r="J241" s="17"/>
      <c r="K241" s="17" t="str">
        <f t="shared" ref="K241:K244" si="195">IF(E241*J241&lt;&gt;0,TRUNC(E241*J241, 1),"")</f>
        <v/>
      </c>
      <c r="L241" s="17" t="str">
        <f t="shared" si="187"/>
        <v/>
      </c>
      <c r="M241" s="17">
        <f t="shared" ref="M241:M244" si="196">SUM(G241,I241,K241)</f>
        <v>0</v>
      </c>
      <c r="N241" s="13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9.5" customHeight="1">
      <c r="A242" s="12" t="str">
        <f t="shared" si="0"/>
        <v>[제 6-3호] 폴리에틸렌 난연케이블 0.6/1kv F-CV 2C×6㎟ [M]</v>
      </c>
      <c r="B242" s="13" t="s">
        <v>294</v>
      </c>
      <c r="C242" s="13"/>
      <c r="D242" s="14"/>
      <c r="E242" s="15"/>
      <c r="F242" s="17"/>
      <c r="G242" s="17">
        <f t="shared" si="193"/>
        <v>0</v>
      </c>
      <c r="H242" s="17"/>
      <c r="I242" s="17">
        <f t="shared" si="194"/>
        <v>0</v>
      </c>
      <c r="J242" s="17"/>
      <c r="K242" s="17" t="str">
        <f t="shared" si="195"/>
        <v/>
      </c>
      <c r="L242" s="17" t="str">
        <f t="shared" si="187"/>
        <v/>
      </c>
      <c r="M242" s="17">
        <f t="shared" si="196"/>
        <v>0</v>
      </c>
      <c r="N242" s="13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9.5" customHeight="1">
      <c r="A243" s="12" t="str">
        <f t="shared" si="0"/>
        <v>폴리에틸렌 난연케이블0.6/1kv F-CV 2C×6㎟M</v>
      </c>
      <c r="B243" s="13" t="s">
        <v>74</v>
      </c>
      <c r="C243" s="13" t="s">
        <v>77</v>
      </c>
      <c r="D243" s="14" t="s">
        <v>22</v>
      </c>
      <c r="E243" s="15">
        <v>1</v>
      </c>
      <c r="F243" s="17">
        <f>+VLOOKUP(A243,단가표!$A:$Q,17,FALSE)</f>
        <v>2050</v>
      </c>
      <c r="G243" s="17">
        <f t="shared" si="193"/>
        <v>2050</v>
      </c>
      <c r="H243" s="17"/>
      <c r="I243" s="17">
        <f t="shared" si="194"/>
        <v>0</v>
      </c>
      <c r="J243" s="17"/>
      <c r="K243" s="17" t="str">
        <f t="shared" si="195"/>
        <v/>
      </c>
      <c r="L243" s="17">
        <f t="shared" si="187"/>
        <v>2050</v>
      </c>
      <c r="M243" s="17">
        <f t="shared" si="196"/>
        <v>2050</v>
      </c>
      <c r="N243" s="13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9.5" customHeight="1">
      <c r="A244" s="12" t="str">
        <f t="shared" si="0"/>
        <v>노 무 비저압케이블전공인</v>
      </c>
      <c r="B244" s="13" t="s">
        <v>241</v>
      </c>
      <c r="C244" s="13" t="s">
        <v>292</v>
      </c>
      <c r="D244" s="14" t="s">
        <v>243</v>
      </c>
      <c r="E244" s="15">
        <f>일위수량!E159</f>
        <v>1.7999999999999999E-2</v>
      </c>
      <c r="F244" s="17"/>
      <c r="G244" s="17">
        <f t="shared" si="193"/>
        <v>0</v>
      </c>
      <c r="H244" s="17">
        <f>+VLOOKUP(C244,단가표!$A:$Q,17,FALSE)</f>
        <v>230959</v>
      </c>
      <c r="I244" s="17">
        <f t="shared" si="194"/>
        <v>4157</v>
      </c>
      <c r="J244" s="17"/>
      <c r="K244" s="17" t="str">
        <f t="shared" si="195"/>
        <v/>
      </c>
      <c r="L244" s="17">
        <f t="shared" si="187"/>
        <v>230959</v>
      </c>
      <c r="M244" s="17">
        <f t="shared" si="196"/>
        <v>4157</v>
      </c>
      <c r="N244" s="13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9.5" customHeight="1">
      <c r="A245" s="12" t="str">
        <f t="shared" si="0"/>
        <v>( 합 계 )</v>
      </c>
      <c r="B245" s="13" t="s">
        <v>244</v>
      </c>
      <c r="C245" s="13"/>
      <c r="D245" s="14"/>
      <c r="E245" s="15"/>
      <c r="F245" s="17"/>
      <c r="G245" s="17">
        <f>SUM(G243:G244)</f>
        <v>2050</v>
      </c>
      <c r="H245" s="17"/>
      <c r="I245" s="17">
        <f>SUM(I243:I244)</f>
        <v>4157</v>
      </c>
      <c r="J245" s="17"/>
      <c r="K245" s="17">
        <f>SUM(K243:K244)</f>
        <v>0</v>
      </c>
      <c r="L245" s="17" t="str">
        <f t="shared" si="187"/>
        <v/>
      </c>
      <c r="M245" s="17">
        <f>SUM(M243:M244)</f>
        <v>6207</v>
      </c>
      <c r="N245" s="13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9.5" customHeight="1">
      <c r="A246" s="12" t="str">
        <f t="shared" si="0"/>
        <v/>
      </c>
      <c r="B246" s="13"/>
      <c r="C246" s="13"/>
      <c r="D246" s="14"/>
      <c r="E246" s="15"/>
      <c r="F246" s="17"/>
      <c r="G246" s="17">
        <f t="shared" ref="G246:G249" si="197">INT(E246*F246)</f>
        <v>0</v>
      </c>
      <c r="H246" s="17"/>
      <c r="I246" s="17">
        <f t="shared" ref="I246:I249" si="198">INT(E246*H246)</f>
        <v>0</v>
      </c>
      <c r="J246" s="17"/>
      <c r="K246" s="17" t="str">
        <f t="shared" ref="K246:K249" si="199">IF(E246*J246&lt;&gt;0,TRUNC(E246*J246, 1),"")</f>
        <v/>
      </c>
      <c r="L246" s="17" t="str">
        <f t="shared" si="187"/>
        <v/>
      </c>
      <c r="M246" s="17">
        <f t="shared" ref="M246:M249" si="200">SUM(G246,I246,K246)</f>
        <v>0</v>
      </c>
      <c r="N246" s="13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9.5" customHeight="1">
      <c r="A247" s="12" t="str">
        <f t="shared" si="0"/>
        <v>[제 6-4호] 폴리에틸렌 난연케이블 0.6/1kv F-CV 2C×10㎟ [M]</v>
      </c>
      <c r="B247" s="18" t="s">
        <v>295</v>
      </c>
      <c r="C247" s="18"/>
      <c r="D247" s="19"/>
      <c r="E247" s="20"/>
      <c r="F247" s="21"/>
      <c r="G247" s="21">
        <f t="shared" si="197"/>
        <v>0</v>
      </c>
      <c r="H247" s="21"/>
      <c r="I247" s="21">
        <f t="shared" si="198"/>
        <v>0</v>
      </c>
      <c r="J247" s="21"/>
      <c r="K247" s="21" t="str">
        <f t="shared" si="199"/>
        <v/>
      </c>
      <c r="L247" s="21" t="str">
        <f t="shared" si="187"/>
        <v/>
      </c>
      <c r="M247" s="21">
        <f t="shared" si="200"/>
        <v>0</v>
      </c>
      <c r="N247" s="18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9.5" customHeight="1">
      <c r="A248" s="12" t="str">
        <f t="shared" si="0"/>
        <v>폴리에틸렌 난연케이블0.6/1kv F-CV 2C×10㎟M</v>
      </c>
      <c r="B248" s="18" t="s">
        <v>74</v>
      </c>
      <c r="C248" s="18" t="s">
        <v>78</v>
      </c>
      <c r="D248" s="19" t="s">
        <v>22</v>
      </c>
      <c r="E248" s="20">
        <v>1</v>
      </c>
      <c r="F248" s="21">
        <f>+VLOOKUP(A248,단가표!$A:$Q,17,FALSE)</f>
        <v>3320</v>
      </c>
      <c r="G248" s="21">
        <f t="shared" si="197"/>
        <v>3320</v>
      </c>
      <c r="H248" s="21"/>
      <c r="I248" s="21">
        <f t="shared" si="198"/>
        <v>0</v>
      </c>
      <c r="J248" s="21"/>
      <c r="K248" s="21" t="str">
        <f t="shared" si="199"/>
        <v/>
      </c>
      <c r="L248" s="21">
        <f t="shared" si="187"/>
        <v>3320</v>
      </c>
      <c r="M248" s="21">
        <f t="shared" si="200"/>
        <v>3320</v>
      </c>
      <c r="N248" s="18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9.5" customHeight="1">
      <c r="A249" s="12" t="str">
        <f t="shared" si="0"/>
        <v>노 무 비저압케이블전공인</v>
      </c>
      <c r="B249" s="18" t="s">
        <v>241</v>
      </c>
      <c r="C249" s="18" t="s">
        <v>292</v>
      </c>
      <c r="D249" s="19" t="s">
        <v>243</v>
      </c>
      <c r="E249" s="20">
        <f>일위수량!E162</f>
        <v>2.5000000000000001E-2</v>
      </c>
      <c r="F249" s="21"/>
      <c r="G249" s="21">
        <f t="shared" si="197"/>
        <v>0</v>
      </c>
      <c r="H249" s="21">
        <f>+VLOOKUP(C249,단가표!$A:$Q,17,FALSE)</f>
        <v>230959</v>
      </c>
      <c r="I249" s="21">
        <f t="shared" si="198"/>
        <v>5773</v>
      </c>
      <c r="J249" s="21"/>
      <c r="K249" s="21" t="str">
        <f t="shared" si="199"/>
        <v/>
      </c>
      <c r="L249" s="21">
        <f t="shared" si="187"/>
        <v>230959</v>
      </c>
      <c r="M249" s="21">
        <f t="shared" si="200"/>
        <v>5773</v>
      </c>
      <c r="N249" s="18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9.5" customHeight="1">
      <c r="A250" s="12" t="str">
        <f t="shared" si="0"/>
        <v>( 합 계 )</v>
      </c>
      <c r="B250" s="18" t="s">
        <v>244</v>
      </c>
      <c r="C250" s="18"/>
      <c r="D250" s="19"/>
      <c r="E250" s="20"/>
      <c r="F250" s="21"/>
      <c r="G250" s="21">
        <f>SUM(G246:G249)</f>
        <v>3320</v>
      </c>
      <c r="H250" s="21"/>
      <c r="I250" s="21">
        <f>SUM(I246:I249)</f>
        <v>5773</v>
      </c>
      <c r="J250" s="21"/>
      <c r="K250" s="21">
        <f>SUM(K246:K249)</f>
        <v>0</v>
      </c>
      <c r="L250" s="21" t="str">
        <f t="shared" si="187"/>
        <v/>
      </c>
      <c r="M250" s="21">
        <f>SUM(M246:M249)</f>
        <v>9093</v>
      </c>
      <c r="N250" s="18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9.5" customHeight="1">
      <c r="A251" s="12" t="str">
        <f t="shared" si="0"/>
        <v/>
      </c>
      <c r="B251" s="13"/>
      <c r="C251" s="13"/>
      <c r="D251" s="14"/>
      <c r="E251" s="15"/>
      <c r="F251" s="17"/>
      <c r="G251" s="17">
        <f t="shared" ref="G251:G254" si="201">INT(E251*F251)</f>
        <v>0</v>
      </c>
      <c r="H251" s="17"/>
      <c r="I251" s="17">
        <f t="shared" ref="I251:I254" si="202">INT(E251*H251)</f>
        <v>0</v>
      </c>
      <c r="J251" s="17"/>
      <c r="K251" s="17" t="str">
        <f t="shared" ref="K251:K254" si="203">IF(E251*J251&lt;&gt;0,TRUNC(E251*J251, 1),"")</f>
        <v/>
      </c>
      <c r="L251" s="17" t="str">
        <f t="shared" si="187"/>
        <v/>
      </c>
      <c r="M251" s="17">
        <f t="shared" ref="M251:M254" si="204">SUM(G251,I251,K251)</f>
        <v>0</v>
      </c>
      <c r="N251" s="13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9.5" customHeight="1">
      <c r="A252" s="12" t="str">
        <f t="shared" si="0"/>
        <v>[제 6-5호] 폴리에틸렌 난연케이블 0.6/1kv F-CV 2C×16㎟ [M]</v>
      </c>
      <c r="B252" s="18" t="s">
        <v>296</v>
      </c>
      <c r="C252" s="18"/>
      <c r="D252" s="19"/>
      <c r="E252" s="20"/>
      <c r="F252" s="21"/>
      <c r="G252" s="21">
        <f t="shared" si="201"/>
        <v>0</v>
      </c>
      <c r="H252" s="21"/>
      <c r="I252" s="21">
        <f t="shared" si="202"/>
        <v>0</v>
      </c>
      <c r="J252" s="21"/>
      <c r="K252" s="21" t="str">
        <f t="shared" si="203"/>
        <v/>
      </c>
      <c r="L252" s="21" t="str">
        <f t="shared" si="187"/>
        <v/>
      </c>
      <c r="M252" s="21">
        <f t="shared" si="204"/>
        <v>0</v>
      </c>
      <c r="N252" s="18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9.5" customHeight="1">
      <c r="A253" s="12" t="str">
        <f t="shared" si="0"/>
        <v>폴리에틸렌 난연케이블0.6/1kv F-CV 2C×16㎟M</v>
      </c>
      <c r="B253" s="18" t="s">
        <v>74</v>
      </c>
      <c r="C253" s="18" t="s">
        <v>79</v>
      </c>
      <c r="D253" s="19" t="s">
        <v>22</v>
      </c>
      <c r="E253" s="20">
        <v>1</v>
      </c>
      <c r="F253" s="21">
        <f>+VLOOKUP(A253,단가표!$A:$Q,17,FALSE)</f>
        <v>4310</v>
      </c>
      <c r="G253" s="21">
        <f t="shared" si="201"/>
        <v>4310</v>
      </c>
      <c r="H253" s="21"/>
      <c r="I253" s="21">
        <f t="shared" si="202"/>
        <v>0</v>
      </c>
      <c r="J253" s="21"/>
      <c r="K253" s="21" t="str">
        <f t="shared" si="203"/>
        <v/>
      </c>
      <c r="L253" s="21">
        <f t="shared" si="187"/>
        <v>4310</v>
      </c>
      <c r="M253" s="21">
        <f t="shared" si="204"/>
        <v>4310</v>
      </c>
      <c r="N253" s="18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9.5" customHeight="1">
      <c r="A254" s="12" t="str">
        <f t="shared" si="0"/>
        <v>노 무 비저압케이블전공인</v>
      </c>
      <c r="B254" s="18" t="s">
        <v>241</v>
      </c>
      <c r="C254" s="18" t="s">
        <v>292</v>
      </c>
      <c r="D254" s="19" t="s">
        <v>243</v>
      </c>
      <c r="E254" s="20">
        <f>일위수량!E165</f>
        <v>3.2199999999999999E-2</v>
      </c>
      <c r="F254" s="21"/>
      <c r="G254" s="21">
        <f t="shared" si="201"/>
        <v>0</v>
      </c>
      <c r="H254" s="21">
        <f>+VLOOKUP(C254,단가표!$A:$Q,17,FALSE)</f>
        <v>230959</v>
      </c>
      <c r="I254" s="21">
        <f t="shared" si="202"/>
        <v>7436</v>
      </c>
      <c r="J254" s="21"/>
      <c r="K254" s="21" t="str">
        <f t="shared" si="203"/>
        <v/>
      </c>
      <c r="L254" s="21">
        <f t="shared" si="187"/>
        <v>230959</v>
      </c>
      <c r="M254" s="21">
        <f t="shared" si="204"/>
        <v>7436</v>
      </c>
      <c r="N254" s="18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9.5" customHeight="1">
      <c r="A255" s="12" t="str">
        <f t="shared" si="0"/>
        <v>( 합 계 )</v>
      </c>
      <c r="B255" s="18" t="s">
        <v>244</v>
      </c>
      <c r="C255" s="18"/>
      <c r="D255" s="19"/>
      <c r="E255" s="20"/>
      <c r="F255" s="21"/>
      <c r="G255" s="21">
        <f>SUM(G251:G254)</f>
        <v>4310</v>
      </c>
      <c r="H255" s="21"/>
      <c r="I255" s="21">
        <f>SUM(I251:I254)</f>
        <v>7436</v>
      </c>
      <c r="J255" s="21"/>
      <c r="K255" s="21">
        <f>SUM(K251:K254)</f>
        <v>0</v>
      </c>
      <c r="L255" s="21" t="str">
        <f t="shared" si="187"/>
        <v/>
      </c>
      <c r="M255" s="21">
        <f>SUM(M251:M254)</f>
        <v>11746</v>
      </c>
      <c r="N255" s="18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9.5" customHeight="1">
      <c r="A256" s="12" t="str">
        <f t="shared" si="0"/>
        <v/>
      </c>
      <c r="B256" s="13"/>
      <c r="C256" s="13"/>
      <c r="D256" s="14"/>
      <c r="E256" s="15"/>
      <c r="F256" s="17"/>
      <c r="G256" s="17">
        <f t="shared" ref="G256:G259" si="205">INT(E256*F256)</f>
        <v>0</v>
      </c>
      <c r="H256" s="17"/>
      <c r="I256" s="17">
        <f t="shared" ref="I256:I259" si="206">INT(E256*H256)</f>
        <v>0</v>
      </c>
      <c r="J256" s="17"/>
      <c r="K256" s="17" t="str">
        <f t="shared" ref="K256:K259" si="207">IF(E256*J256&lt;&gt;0,TRUNC(E256*J256, 1),"")</f>
        <v/>
      </c>
      <c r="L256" s="17" t="str">
        <f t="shared" si="187"/>
        <v/>
      </c>
      <c r="M256" s="17">
        <f t="shared" ref="M256:M259" si="208">SUM(G256,I256,K256)</f>
        <v>0</v>
      </c>
      <c r="N256" s="13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9.5" customHeight="1">
      <c r="A257" s="12" t="str">
        <f t="shared" si="0"/>
        <v>[제 6-6호] 폴리에틸렌 난연케이블 0.6/1kv F-CV 2C×25㎟ [M]</v>
      </c>
      <c r="B257" s="18" t="s">
        <v>297</v>
      </c>
      <c r="C257" s="18"/>
      <c r="D257" s="19"/>
      <c r="E257" s="20"/>
      <c r="F257" s="21"/>
      <c r="G257" s="21">
        <f t="shared" si="205"/>
        <v>0</v>
      </c>
      <c r="H257" s="21"/>
      <c r="I257" s="21">
        <f t="shared" si="206"/>
        <v>0</v>
      </c>
      <c r="J257" s="21"/>
      <c r="K257" s="21" t="str">
        <f t="shared" si="207"/>
        <v/>
      </c>
      <c r="L257" s="21" t="str">
        <f t="shared" si="187"/>
        <v/>
      </c>
      <c r="M257" s="21">
        <f t="shared" si="208"/>
        <v>0</v>
      </c>
      <c r="N257" s="18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9.5" customHeight="1">
      <c r="A258" s="12" t="str">
        <f t="shared" si="0"/>
        <v>폴리에틸렌 난연케이블0.6/1kv F-CV 2C×25㎟M</v>
      </c>
      <c r="B258" s="18" t="s">
        <v>74</v>
      </c>
      <c r="C258" s="18" t="s">
        <v>80</v>
      </c>
      <c r="D258" s="19" t="s">
        <v>22</v>
      </c>
      <c r="E258" s="20">
        <v>1</v>
      </c>
      <c r="F258" s="21">
        <f>+VLOOKUP(A258,단가표!$A:$Q,17,FALSE)</f>
        <v>6690</v>
      </c>
      <c r="G258" s="21">
        <f t="shared" si="205"/>
        <v>6690</v>
      </c>
      <c r="H258" s="21"/>
      <c r="I258" s="21">
        <f t="shared" si="206"/>
        <v>0</v>
      </c>
      <c r="J258" s="21"/>
      <c r="K258" s="21" t="str">
        <f t="shared" si="207"/>
        <v/>
      </c>
      <c r="L258" s="21">
        <f t="shared" si="187"/>
        <v>6690</v>
      </c>
      <c r="M258" s="21">
        <f t="shared" si="208"/>
        <v>6690</v>
      </c>
      <c r="N258" s="18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9.5" customHeight="1">
      <c r="A259" s="12" t="str">
        <f t="shared" si="0"/>
        <v>노 무 비저압케이블전공인</v>
      </c>
      <c r="B259" s="18" t="s">
        <v>241</v>
      </c>
      <c r="C259" s="18" t="s">
        <v>292</v>
      </c>
      <c r="D259" s="19" t="s">
        <v>243</v>
      </c>
      <c r="E259" s="20">
        <f>일위수량!E168</f>
        <v>4.2000000000000003E-2</v>
      </c>
      <c r="F259" s="21"/>
      <c r="G259" s="21">
        <f t="shared" si="205"/>
        <v>0</v>
      </c>
      <c r="H259" s="21">
        <f>+VLOOKUP(C259,단가표!$A:$Q,17,FALSE)</f>
        <v>230959</v>
      </c>
      <c r="I259" s="21">
        <f t="shared" si="206"/>
        <v>9700</v>
      </c>
      <c r="J259" s="21"/>
      <c r="K259" s="21" t="str">
        <f t="shared" si="207"/>
        <v/>
      </c>
      <c r="L259" s="21">
        <f t="shared" si="187"/>
        <v>230959</v>
      </c>
      <c r="M259" s="21">
        <f t="shared" si="208"/>
        <v>9700</v>
      </c>
      <c r="N259" s="18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9.5" customHeight="1">
      <c r="A260" s="12" t="str">
        <f t="shared" si="0"/>
        <v>( 합 계 )</v>
      </c>
      <c r="B260" s="18" t="s">
        <v>244</v>
      </c>
      <c r="C260" s="18"/>
      <c r="D260" s="19"/>
      <c r="E260" s="20"/>
      <c r="F260" s="21"/>
      <c r="G260" s="21">
        <f>SUM(G256:G259)</f>
        <v>6690</v>
      </c>
      <c r="H260" s="21"/>
      <c r="I260" s="21">
        <f>SUM(I256:I259)</f>
        <v>9700</v>
      </c>
      <c r="J260" s="21"/>
      <c r="K260" s="21">
        <f>SUM(K256:K259)</f>
        <v>0</v>
      </c>
      <c r="L260" s="21" t="str">
        <f t="shared" si="187"/>
        <v/>
      </c>
      <c r="M260" s="21">
        <f>SUM(M256:M259)</f>
        <v>16390</v>
      </c>
      <c r="N260" s="18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9.5" customHeight="1">
      <c r="A261" s="12" t="str">
        <f t="shared" si="0"/>
        <v/>
      </c>
      <c r="B261" s="13"/>
      <c r="C261" s="13"/>
      <c r="D261" s="14"/>
      <c r="E261" s="15"/>
      <c r="F261" s="17"/>
      <c r="G261" s="17">
        <f t="shared" ref="G261:G264" si="209">INT(E261*F261)</f>
        <v>0</v>
      </c>
      <c r="H261" s="17"/>
      <c r="I261" s="17">
        <f t="shared" ref="I261:I264" si="210">INT(E261*H261)</f>
        <v>0</v>
      </c>
      <c r="J261" s="17"/>
      <c r="K261" s="17" t="str">
        <f t="shared" ref="K261:K264" si="211">IF(E261*J261&lt;&gt;0,TRUNC(E261*J261, 1),"")</f>
        <v/>
      </c>
      <c r="L261" s="17" t="str">
        <f t="shared" si="187"/>
        <v/>
      </c>
      <c r="M261" s="17">
        <f t="shared" ref="M261:M264" si="212">SUM(G261,I261,K261)</f>
        <v>0</v>
      </c>
      <c r="N261" s="13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9.5" customHeight="1">
      <c r="A262" s="12" t="str">
        <f t="shared" ref="A262:A516" si="213">+TRIM(CONCATENATE(B262,C262,D262))</f>
        <v>[제 6-7호] 폴리에틸렌 난연케이블 0.6/1kv F-CV 3C×2.5㎟ [M]</v>
      </c>
      <c r="B262" s="13" t="s">
        <v>298</v>
      </c>
      <c r="C262" s="13"/>
      <c r="D262" s="14"/>
      <c r="E262" s="15"/>
      <c r="F262" s="17"/>
      <c r="G262" s="17">
        <f t="shared" si="209"/>
        <v>0</v>
      </c>
      <c r="H262" s="17"/>
      <c r="I262" s="17">
        <f t="shared" si="210"/>
        <v>0</v>
      </c>
      <c r="J262" s="17"/>
      <c r="K262" s="17" t="str">
        <f t="shared" si="211"/>
        <v/>
      </c>
      <c r="L262" s="17" t="str">
        <f t="shared" si="187"/>
        <v/>
      </c>
      <c r="M262" s="17">
        <f t="shared" si="212"/>
        <v>0</v>
      </c>
      <c r="N262" s="13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9.5" customHeight="1">
      <c r="A263" s="12" t="str">
        <f t="shared" si="213"/>
        <v>폴리에틸렌 난연케이블0.6/1kv F-CV 3C×2.5㎟M</v>
      </c>
      <c r="B263" s="13" t="s">
        <v>74</v>
      </c>
      <c r="C263" s="13" t="s">
        <v>81</v>
      </c>
      <c r="D263" s="14" t="s">
        <v>22</v>
      </c>
      <c r="E263" s="15">
        <v>1</v>
      </c>
      <c r="F263" s="17">
        <f>+VLOOKUP(A263,단가표!$A:$Q,17,FALSE)</f>
        <v>1500</v>
      </c>
      <c r="G263" s="17">
        <f t="shared" si="209"/>
        <v>1500</v>
      </c>
      <c r="H263" s="17"/>
      <c r="I263" s="17">
        <f t="shared" si="210"/>
        <v>0</v>
      </c>
      <c r="J263" s="17"/>
      <c r="K263" s="17" t="str">
        <f t="shared" si="211"/>
        <v/>
      </c>
      <c r="L263" s="17">
        <f t="shared" si="187"/>
        <v>1500</v>
      </c>
      <c r="M263" s="17">
        <f t="shared" si="212"/>
        <v>1500</v>
      </c>
      <c r="N263" s="13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9.5" customHeight="1">
      <c r="A264" s="12" t="str">
        <f t="shared" si="213"/>
        <v>노 무 비저압케이블전공인</v>
      </c>
      <c r="B264" s="13" t="s">
        <v>241</v>
      </c>
      <c r="C264" s="13" t="s">
        <v>292</v>
      </c>
      <c r="D264" s="14" t="s">
        <v>243</v>
      </c>
      <c r="E264" s="15">
        <f>+일위수량!E171</f>
        <v>1.9E-2</v>
      </c>
      <c r="F264" s="17"/>
      <c r="G264" s="17">
        <f t="shared" si="209"/>
        <v>0</v>
      </c>
      <c r="H264" s="17">
        <f>+VLOOKUP(C264,단가표!$A:$Q,17,FALSE)</f>
        <v>230959</v>
      </c>
      <c r="I264" s="17">
        <f t="shared" si="210"/>
        <v>4388</v>
      </c>
      <c r="J264" s="17"/>
      <c r="K264" s="17" t="str">
        <f t="shared" si="211"/>
        <v/>
      </c>
      <c r="L264" s="17">
        <f t="shared" si="187"/>
        <v>230959</v>
      </c>
      <c r="M264" s="17">
        <f t="shared" si="212"/>
        <v>4388</v>
      </c>
      <c r="N264" s="13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9.5" customHeight="1">
      <c r="A265" s="12" t="str">
        <f t="shared" si="213"/>
        <v>( 합 계 )</v>
      </c>
      <c r="B265" s="13" t="s">
        <v>244</v>
      </c>
      <c r="C265" s="13"/>
      <c r="D265" s="14"/>
      <c r="E265" s="15"/>
      <c r="F265" s="17"/>
      <c r="G265" s="17">
        <f>SUM(G263:G264)</f>
        <v>1500</v>
      </c>
      <c r="H265" s="17"/>
      <c r="I265" s="17">
        <f>SUM(I263:I264)</f>
        <v>4388</v>
      </c>
      <c r="J265" s="17"/>
      <c r="K265" s="17">
        <f>SUM(K263:K264)</f>
        <v>0</v>
      </c>
      <c r="L265" s="17" t="str">
        <f t="shared" si="187"/>
        <v/>
      </c>
      <c r="M265" s="17">
        <f>SUM(M263:M264)</f>
        <v>5888</v>
      </c>
      <c r="N265" s="13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9.5" customHeight="1">
      <c r="A266" s="12" t="str">
        <f t="shared" si="213"/>
        <v/>
      </c>
      <c r="B266" s="13"/>
      <c r="C266" s="13"/>
      <c r="D266" s="14"/>
      <c r="E266" s="15"/>
      <c r="F266" s="17"/>
      <c r="G266" s="17">
        <f t="shared" ref="G266:G269" si="214">INT(E266*F266)</f>
        <v>0</v>
      </c>
      <c r="H266" s="17"/>
      <c r="I266" s="17">
        <f t="shared" ref="I266:I269" si="215">INT(E266*H266)</f>
        <v>0</v>
      </c>
      <c r="J266" s="17"/>
      <c r="K266" s="17" t="str">
        <f t="shared" ref="K266:K269" si="216">IF(E266*J266&lt;&gt;0,TRUNC(E266*J266, 1),"")</f>
        <v/>
      </c>
      <c r="L266" s="17" t="str">
        <f t="shared" si="187"/>
        <v/>
      </c>
      <c r="M266" s="17">
        <f t="shared" ref="M266:M269" si="217">SUM(G266,I266,K266)</f>
        <v>0</v>
      </c>
      <c r="N266" s="13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9.5" customHeight="1">
      <c r="A267" s="12" t="str">
        <f t="shared" si="213"/>
        <v>[제 6-8호] 폴리에틸렌 난연케이블 0.6/1kv F-CV 3C×4㎟ [M]</v>
      </c>
      <c r="B267" s="13" t="s">
        <v>299</v>
      </c>
      <c r="C267" s="13"/>
      <c r="D267" s="14"/>
      <c r="E267" s="15"/>
      <c r="F267" s="17"/>
      <c r="G267" s="17">
        <f t="shared" si="214"/>
        <v>0</v>
      </c>
      <c r="H267" s="17"/>
      <c r="I267" s="17">
        <f t="shared" si="215"/>
        <v>0</v>
      </c>
      <c r="J267" s="17"/>
      <c r="K267" s="17" t="str">
        <f t="shared" si="216"/>
        <v/>
      </c>
      <c r="L267" s="17" t="str">
        <f t="shared" si="187"/>
        <v/>
      </c>
      <c r="M267" s="17">
        <f t="shared" si="217"/>
        <v>0</v>
      </c>
      <c r="N267" s="13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9.5" customHeight="1">
      <c r="A268" s="12" t="str">
        <f t="shared" si="213"/>
        <v>폴리에틸렌 난연케이블0.6/1kv F-CV 3C×4㎟M</v>
      </c>
      <c r="B268" s="13" t="s">
        <v>74</v>
      </c>
      <c r="C268" s="13" t="s">
        <v>82</v>
      </c>
      <c r="D268" s="14" t="s">
        <v>22</v>
      </c>
      <c r="E268" s="15">
        <v>1</v>
      </c>
      <c r="F268" s="17">
        <f>+VLOOKUP(A268,단가표!$A:$Q,17,FALSE)</f>
        <v>2160</v>
      </c>
      <c r="G268" s="17">
        <f t="shared" si="214"/>
        <v>2160</v>
      </c>
      <c r="H268" s="17"/>
      <c r="I268" s="17">
        <f t="shared" si="215"/>
        <v>0</v>
      </c>
      <c r="J268" s="17"/>
      <c r="K268" s="17" t="str">
        <f t="shared" si="216"/>
        <v/>
      </c>
      <c r="L268" s="17">
        <f t="shared" si="187"/>
        <v>2160</v>
      </c>
      <c r="M268" s="17">
        <f t="shared" si="217"/>
        <v>2160</v>
      </c>
      <c r="N268" s="13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9.5" customHeight="1">
      <c r="A269" s="12" t="str">
        <f t="shared" si="213"/>
        <v>노 무 비저압케이블전공인</v>
      </c>
      <c r="B269" s="13" t="s">
        <v>241</v>
      </c>
      <c r="C269" s="13" t="s">
        <v>292</v>
      </c>
      <c r="D269" s="14" t="s">
        <v>243</v>
      </c>
      <c r="E269" s="15">
        <f>+일위수량!E174</f>
        <v>2.1999999999999999E-2</v>
      </c>
      <c r="F269" s="17"/>
      <c r="G269" s="17">
        <f t="shared" si="214"/>
        <v>0</v>
      </c>
      <c r="H269" s="17">
        <f>+VLOOKUP(C269,단가표!$A:$Q,17,FALSE)</f>
        <v>230959</v>
      </c>
      <c r="I269" s="17">
        <f t="shared" si="215"/>
        <v>5081</v>
      </c>
      <c r="J269" s="17"/>
      <c r="K269" s="17" t="str">
        <f t="shared" si="216"/>
        <v/>
      </c>
      <c r="L269" s="17">
        <f t="shared" si="187"/>
        <v>230959</v>
      </c>
      <c r="M269" s="17">
        <f t="shared" si="217"/>
        <v>5081</v>
      </c>
      <c r="N269" s="13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9.5" customHeight="1">
      <c r="A270" s="12" t="str">
        <f t="shared" si="213"/>
        <v>( 합 계 )</v>
      </c>
      <c r="B270" s="13" t="s">
        <v>244</v>
      </c>
      <c r="C270" s="13"/>
      <c r="D270" s="14"/>
      <c r="E270" s="15"/>
      <c r="F270" s="17"/>
      <c r="G270" s="17">
        <f>SUM(G268:G269)</f>
        <v>2160</v>
      </c>
      <c r="H270" s="17"/>
      <c r="I270" s="17">
        <f>SUM(I268:I269)</f>
        <v>5081</v>
      </c>
      <c r="J270" s="17"/>
      <c r="K270" s="17">
        <f>SUM(K268:K269)</f>
        <v>0</v>
      </c>
      <c r="L270" s="17" t="str">
        <f t="shared" si="187"/>
        <v/>
      </c>
      <c r="M270" s="17">
        <f>SUM(M268:M269)</f>
        <v>7241</v>
      </c>
      <c r="N270" s="13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9.5" customHeight="1">
      <c r="A271" s="12" t="str">
        <f t="shared" si="213"/>
        <v/>
      </c>
      <c r="B271" s="13"/>
      <c r="C271" s="13"/>
      <c r="D271" s="14"/>
      <c r="E271" s="15"/>
      <c r="F271" s="17"/>
      <c r="G271" s="17">
        <f t="shared" ref="G271:G274" si="218">INT(E271*F271)</f>
        <v>0</v>
      </c>
      <c r="H271" s="17"/>
      <c r="I271" s="17">
        <f t="shared" ref="I271:I274" si="219">INT(E271*H271)</f>
        <v>0</v>
      </c>
      <c r="J271" s="17"/>
      <c r="K271" s="17" t="str">
        <f t="shared" ref="K271:K274" si="220">IF(E271*J271&lt;&gt;0,TRUNC(E271*J271, 1),"")</f>
        <v/>
      </c>
      <c r="L271" s="17" t="str">
        <f t="shared" si="187"/>
        <v/>
      </c>
      <c r="M271" s="17">
        <f t="shared" ref="M271:M274" si="221">SUM(G271,I271,K271)</f>
        <v>0</v>
      </c>
      <c r="N271" s="13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9.5" customHeight="1">
      <c r="A272" s="12" t="str">
        <f t="shared" si="213"/>
        <v>[제 6-9호] 폴리에틸렌 난연케이블 0.6/1kv F-CV 3C×6㎟ [M]</v>
      </c>
      <c r="B272" s="13" t="s">
        <v>300</v>
      </c>
      <c r="C272" s="13"/>
      <c r="D272" s="14"/>
      <c r="E272" s="15"/>
      <c r="F272" s="17"/>
      <c r="G272" s="17">
        <f t="shared" si="218"/>
        <v>0</v>
      </c>
      <c r="H272" s="17"/>
      <c r="I272" s="17">
        <f t="shared" si="219"/>
        <v>0</v>
      </c>
      <c r="J272" s="17"/>
      <c r="K272" s="17" t="str">
        <f t="shared" si="220"/>
        <v/>
      </c>
      <c r="L272" s="17" t="str">
        <f t="shared" si="187"/>
        <v/>
      </c>
      <c r="M272" s="17">
        <f t="shared" si="221"/>
        <v>0</v>
      </c>
      <c r="N272" s="13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9.5" customHeight="1">
      <c r="A273" s="12" t="str">
        <f t="shared" si="213"/>
        <v>폴리에틸렌 난연케이블0.6/1kv F-CV 3C×6㎟M</v>
      </c>
      <c r="B273" s="13" t="s">
        <v>74</v>
      </c>
      <c r="C273" s="13" t="s">
        <v>83</v>
      </c>
      <c r="D273" s="14" t="s">
        <v>22</v>
      </c>
      <c r="E273" s="15">
        <v>1</v>
      </c>
      <c r="F273" s="17">
        <f>+VLOOKUP(A273,단가표!$A:$Q,17,FALSE)</f>
        <v>2920</v>
      </c>
      <c r="G273" s="17">
        <f t="shared" si="218"/>
        <v>2920</v>
      </c>
      <c r="H273" s="17"/>
      <c r="I273" s="17">
        <f t="shared" si="219"/>
        <v>0</v>
      </c>
      <c r="J273" s="17"/>
      <c r="K273" s="17" t="str">
        <f t="shared" si="220"/>
        <v/>
      </c>
      <c r="L273" s="17">
        <f t="shared" si="187"/>
        <v>2920</v>
      </c>
      <c r="M273" s="17">
        <f t="shared" si="221"/>
        <v>2920</v>
      </c>
      <c r="N273" s="13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9.5" customHeight="1">
      <c r="A274" s="12" t="str">
        <f t="shared" si="213"/>
        <v>노 무 비저압케이블전공인</v>
      </c>
      <c r="B274" s="13" t="s">
        <v>241</v>
      </c>
      <c r="C274" s="13" t="s">
        <v>292</v>
      </c>
      <c r="D274" s="14" t="s">
        <v>243</v>
      </c>
      <c r="E274" s="15">
        <f>일위수량!E177</f>
        <v>2.5999999999999999E-2</v>
      </c>
      <c r="F274" s="17"/>
      <c r="G274" s="17">
        <f t="shared" si="218"/>
        <v>0</v>
      </c>
      <c r="H274" s="17">
        <f>+VLOOKUP(C274,단가표!$A:$Q,17,FALSE)</f>
        <v>230959</v>
      </c>
      <c r="I274" s="17">
        <f t="shared" si="219"/>
        <v>6004</v>
      </c>
      <c r="J274" s="17"/>
      <c r="K274" s="17" t="str">
        <f t="shared" si="220"/>
        <v/>
      </c>
      <c r="L274" s="17">
        <f t="shared" si="187"/>
        <v>230959</v>
      </c>
      <c r="M274" s="17">
        <f t="shared" si="221"/>
        <v>6004</v>
      </c>
      <c r="N274" s="13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9.5" customHeight="1">
      <c r="A275" s="12" t="str">
        <f t="shared" si="213"/>
        <v>( 합 계 )</v>
      </c>
      <c r="B275" s="13" t="s">
        <v>244</v>
      </c>
      <c r="C275" s="13"/>
      <c r="D275" s="14"/>
      <c r="E275" s="15"/>
      <c r="F275" s="17"/>
      <c r="G275" s="17">
        <f>SUM(G273:G274)</f>
        <v>2920</v>
      </c>
      <c r="H275" s="17"/>
      <c r="I275" s="17">
        <f>SUM(I273:I274)</f>
        <v>6004</v>
      </c>
      <c r="J275" s="17"/>
      <c r="K275" s="17">
        <f>SUM(K273:K274)</f>
        <v>0</v>
      </c>
      <c r="L275" s="17" t="str">
        <f t="shared" si="187"/>
        <v/>
      </c>
      <c r="M275" s="17">
        <f>SUM(M273:M274)</f>
        <v>8924</v>
      </c>
      <c r="N275" s="13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9.5" customHeight="1">
      <c r="A276" s="12" t="str">
        <f t="shared" si="213"/>
        <v/>
      </c>
      <c r="B276" s="13"/>
      <c r="C276" s="13"/>
      <c r="D276" s="14"/>
      <c r="E276" s="15"/>
      <c r="F276" s="17"/>
      <c r="G276" s="17">
        <f t="shared" ref="G276:G279" si="222">INT(E276*F276)</f>
        <v>0</v>
      </c>
      <c r="H276" s="17"/>
      <c r="I276" s="17">
        <f t="shared" ref="I276:I279" si="223">INT(E276*H276)</f>
        <v>0</v>
      </c>
      <c r="J276" s="17"/>
      <c r="K276" s="17" t="str">
        <f t="shared" ref="K276:K279" si="224">IF(E276*J276&lt;&gt;0,TRUNC(E276*J276, 1),"")</f>
        <v/>
      </c>
      <c r="L276" s="17" t="str">
        <f t="shared" si="187"/>
        <v/>
      </c>
      <c r="M276" s="17">
        <f t="shared" ref="M276:M279" si="225">SUM(G276,I276,K276)</f>
        <v>0</v>
      </c>
      <c r="N276" s="13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9.5" customHeight="1">
      <c r="A277" s="12" t="str">
        <f t="shared" si="213"/>
        <v>[제 6-10호] 폴리에틸렌 난연케이블 0.6/1kv F-CV 3C×10㎟ [M]</v>
      </c>
      <c r="B277" s="18" t="s">
        <v>301</v>
      </c>
      <c r="C277" s="18"/>
      <c r="D277" s="19"/>
      <c r="E277" s="20"/>
      <c r="F277" s="21"/>
      <c r="G277" s="21">
        <f t="shared" si="222"/>
        <v>0</v>
      </c>
      <c r="H277" s="21"/>
      <c r="I277" s="21">
        <f t="shared" si="223"/>
        <v>0</v>
      </c>
      <c r="J277" s="21"/>
      <c r="K277" s="21" t="str">
        <f t="shared" si="224"/>
        <v/>
      </c>
      <c r="L277" s="21" t="str">
        <f t="shared" si="187"/>
        <v/>
      </c>
      <c r="M277" s="21">
        <f t="shared" si="225"/>
        <v>0</v>
      </c>
      <c r="N277" s="18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9.5" customHeight="1">
      <c r="A278" s="12" t="str">
        <f t="shared" si="213"/>
        <v>폴리에틸렌 난연케이블0.6/1kv F-CV 3C×10㎟M</v>
      </c>
      <c r="B278" s="18" t="s">
        <v>74</v>
      </c>
      <c r="C278" s="18" t="s">
        <v>84</v>
      </c>
      <c r="D278" s="19" t="s">
        <v>22</v>
      </c>
      <c r="E278" s="20">
        <v>1</v>
      </c>
      <c r="F278" s="21">
        <f>+VLOOKUP(A278,단가표!$A:$Q,17,FALSE)</f>
        <v>4690</v>
      </c>
      <c r="G278" s="21">
        <f t="shared" si="222"/>
        <v>4690</v>
      </c>
      <c r="H278" s="21"/>
      <c r="I278" s="21">
        <f t="shared" si="223"/>
        <v>0</v>
      </c>
      <c r="J278" s="21"/>
      <c r="K278" s="21" t="str">
        <f t="shared" si="224"/>
        <v/>
      </c>
      <c r="L278" s="21">
        <f t="shared" si="187"/>
        <v>4690</v>
      </c>
      <c r="M278" s="21">
        <f t="shared" si="225"/>
        <v>4690</v>
      </c>
      <c r="N278" s="18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9.5" customHeight="1">
      <c r="A279" s="12" t="str">
        <f t="shared" si="213"/>
        <v>노 무 비저압케이블전공인</v>
      </c>
      <c r="B279" s="18" t="s">
        <v>241</v>
      </c>
      <c r="C279" s="18" t="s">
        <v>292</v>
      </c>
      <c r="D279" s="19" t="s">
        <v>243</v>
      </c>
      <c r="E279" s="20">
        <f>일위수량!E180</f>
        <v>3.5999999999999997E-2</v>
      </c>
      <c r="F279" s="21"/>
      <c r="G279" s="21">
        <f t="shared" si="222"/>
        <v>0</v>
      </c>
      <c r="H279" s="21">
        <f>+VLOOKUP(C279,단가표!$A:$Q,17,FALSE)</f>
        <v>230959</v>
      </c>
      <c r="I279" s="21">
        <f t="shared" si="223"/>
        <v>8314</v>
      </c>
      <c r="J279" s="21"/>
      <c r="K279" s="21" t="str">
        <f t="shared" si="224"/>
        <v/>
      </c>
      <c r="L279" s="21">
        <f t="shared" si="187"/>
        <v>230959</v>
      </c>
      <c r="M279" s="21">
        <f t="shared" si="225"/>
        <v>8314</v>
      </c>
      <c r="N279" s="18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9.5" customHeight="1">
      <c r="A280" s="12" t="str">
        <f t="shared" si="213"/>
        <v>( 합 계 )</v>
      </c>
      <c r="B280" s="18" t="s">
        <v>244</v>
      </c>
      <c r="C280" s="18"/>
      <c r="D280" s="19"/>
      <c r="E280" s="20"/>
      <c r="F280" s="21"/>
      <c r="G280" s="21">
        <f>SUM(G276:G279)</f>
        <v>4690</v>
      </c>
      <c r="H280" s="21"/>
      <c r="I280" s="21">
        <f>SUM(I276:I279)</f>
        <v>8314</v>
      </c>
      <c r="J280" s="21"/>
      <c r="K280" s="21">
        <f>SUM(K276:K279)</f>
        <v>0</v>
      </c>
      <c r="L280" s="21" t="str">
        <f t="shared" si="187"/>
        <v/>
      </c>
      <c r="M280" s="21">
        <f>SUM(M276:M279)</f>
        <v>13004</v>
      </c>
      <c r="N280" s="18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9.5" customHeight="1">
      <c r="A281" s="12" t="str">
        <f t="shared" si="213"/>
        <v/>
      </c>
      <c r="B281" s="13"/>
      <c r="C281" s="13"/>
      <c r="D281" s="14"/>
      <c r="E281" s="15"/>
      <c r="F281" s="17"/>
      <c r="G281" s="17">
        <f t="shared" ref="G281:G284" si="226">INT(E281*F281)</f>
        <v>0</v>
      </c>
      <c r="H281" s="17"/>
      <c r="I281" s="17">
        <f t="shared" ref="I281:I284" si="227">INT(E281*H281)</f>
        <v>0</v>
      </c>
      <c r="J281" s="17"/>
      <c r="K281" s="17" t="str">
        <f t="shared" ref="K281:K284" si="228">IF(E281*J281&lt;&gt;0,TRUNC(E281*J281, 1),"")</f>
        <v/>
      </c>
      <c r="L281" s="17" t="str">
        <f t="shared" si="187"/>
        <v/>
      </c>
      <c r="M281" s="17">
        <f t="shared" ref="M281:M284" si="229">SUM(G281,I281,K281)</f>
        <v>0</v>
      </c>
      <c r="N281" s="13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9.5" customHeight="1">
      <c r="A282" s="12" t="str">
        <f t="shared" si="213"/>
        <v>[제 6-11호] 폴리에틸렌 난연케이블 0.6/1kv F-CV 3C×16㎟ [M]</v>
      </c>
      <c r="B282" s="18" t="s">
        <v>302</v>
      </c>
      <c r="C282" s="18"/>
      <c r="D282" s="19"/>
      <c r="E282" s="20"/>
      <c r="F282" s="21"/>
      <c r="G282" s="21">
        <f t="shared" si="226"/>
        <v>0</v>
      </c>
      <c r="H282" s="21"/>
      <c r="I282" s="21">
        <f t="shared" si="227"/>
        <v>0</v>
      </c>
      <c r="J282" s="21"/>
      <c r="K282" s="21" t="str">
        <f t="shared" si="228"/>
        <v/>
      </c>
      <c r="L282" s="21" t="str">
        <f t="shared" si="187"/>
        <v/>
      </c>
      <c r="M282" s="21">
        <f t="shared" si="229"/>
        <v>0</v>
      </c>
      <c r="N282" s="18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9.5" customHeight="1">
      <c r="A283" s="12" t="str">
        <f t="shared" si="213"/>
        <v>폴리에틸렌 난연케이블0.6/1kv F-CV 3C×16㎟M</v>
      </c>
      <c r="B283" s="18" t="s">
        <v>74</v>
      </c>
      <c r="C283" s="18" t="s">
        <v>85</v>
      </c>
      <c r="D283" s="19" t="s">
        <v>22</v>
      </c>
      <c r="E283" s="20">
        <v>1</v>
      </c>
      <c r="F283" s="21">
        <f>+VLOOKUP(A283,단가표!$A:$Q,17,FALSE)</f>
        <v>6120</v>
      </c>
      <c r="G283" s="21">
        <f t="shared" si="226"/>
        <v>6120</v>
      </c>
      <c r="H283" s="21"/>
      <c r="I283" s="21">
        <f t="shared" si="227"/>
        <v>0</v>
      </c>
      <c r="J283" s="21"/>
      <c r="K283" s="21" t="str">
        <f t="shared" si="228"/>
        <v/>
      </c>
      <c r="L283" s="21">
        <f t="shared" si="187"/>
        <v>6120</v>
      </c>
      <c r="M283" s="21">
        <f t="shared" si="229"/>
        <v>6120</v>
      </c>
      <c r="N283" s="18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9.5" customHeight="1">
      <c r="A284" s="12" t="str">
        <f t="shared" si="213"/>
        <v>노 무 비저압케이블전공인</v>
      </c>
      <c r="B284" s="18" t="s">
        <v>241</v>
      </c>
      <c r="C284" s="18" t="s">
        <v>292</v>
      </c>
      <c r="D284" s="19" t="s">
        <v>243</v>
      </c>
      <c r="E284" s="20">
        <f>일위수량!E183</f>
        <v>4.5999999999999999E-2</v>
      </c>
      <c r="F284" s="21"/>
      <c r="G284" s="21">
        <f t="shared" si="226"/>
        <v>0</v>
      </c>
      <c r="H284" s="21">
        <f>+VLOOKUP(C284,단가표!$A:$Q,17,FALSE)</f>
        <v>230959</v>
      </c>
      <c r="I284" s="21">
        <f t="shared" si="227"/>
        <v>10624</v>
      </c>
      <c r="J284" s="21"/>
      <c r="K284" s="21" t="str">
        <f t="shared" si="228"/>
        <v/>
      </c>
      <c r="L284" s="21">
        <f t="shared" si="187"/>
        <v>230959</v>
      </c>
      <c r="M284" s="21">
        <f t="shared" si="229"/>
        <v>10624</v>
      </c>
      <c r="N284" s="18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9.5" customHeight="1">
      <c r="A285" s="12" t="str">
        <f t="shared" si="213"/>
        <v>( 합 계 )</v>
      </c>
      <c r="B285" s="18" t="s">
        <v>244</v>
      </c>
      <c r="C285" s="18"/>
      <c r="D285" s="19"/>
      <c r="E285" s="20"/>
      <c r="F285" s="21"/>
      <c r="G285" s="21">
        <f>SUM(G281:G284)</f>
        <v>6120</v>
      </c>
      <c r="H285" s="21"/>
      <c r="I285" s="21">
        <f>SUM(I281:I284)</f>
        <v>10624</v>
      </c>
      <c r="J285" s="21"/>
      <c r="K285" s="21">
        <f>SUM(K281:K284)</f>
        <v>0</v>
      </c>
      <c r="L285" s="21" t="str">
        <f t="shared" si="187"/>
        <v/>
      </c>
      <c r="M285" s="21">
        <f>SUM(M281:M284)</f>
        <v>16744</v>
      </c>
      <c r="N285" s="18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9.5" customHeight="1">
      <c r="A286" s="12" t="str">
        <f t="shared" si="213"/>
        <v/>
      </c>
      <c r="B286" s="13"/>
      <c r="C286" s="13"/>
      <c r="D286" s="14"/>
      <c r="E286" s="15"/>
      <c r="F286" s="17"/>
      <c r="G286" s="17">
        <f t="shared" ref="G286:G289" si="230">INT(E286*F286)</f>
        <v>0</v>
      </c>
      <c r="H286" s="17"/>
      <c r="I286" s="17">
        <f t="shared" ref="I286:I289" si="231">INT(E286*H286)</f>
        <v>0</v>
      </c>
      <c r="J286" s="17"/>
      <c r="K286" s="17" t="str">
        <f t="shared" ref="K286:K289" si="232">IF(E286*J286&lt;&gt;0,TRUNC(E286*J286, 1),"")</f>
        <v/>
      </c>
      <c r="L286" s="17" t="str">
        <f t="shared" si="187"/>
        <v/>
      </c>
      <c r="M286" s="17">
        <f t="shared" ref="M286:M289" si="233">SUM(G286,I286,K286)</f>
        <v>0</v>
      </c>
      <c r="N286" s="13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9.5" customHeight="1">
      <c r="A287" s="12" t="str">
        <f t="shared" si="213"/>
        <v>[제 6-12호] 폴리에틸렌 난연케이블 0.6/1kv F-CV 3C×25㎟ [M]</v>
      </c>
      <c r="B287" s="18" t="s">
        <v>303</v>
      </c>
      <c r="C287" s="18"/>
      <c r="D287" s="19"/>
      <c r="E287" s="20"/>
      <c r="F287" s="21"/>
      <c r="G287" s="21">
        <f t="shared" si="230"/>
        <v>0</v>
      </c>
      <c r="H287" s="21"/>
      <c r="I287" s="21">
        <f t="shared" si="231"/>
        <v>0</v>
      </c>
      <c r="J287" s="21"/>
      <c r="K287" s="21" t="str">
        <f t="shared" si="232"/>
        <v/>
      </c>
      <c r="L287" s="21" t="str">
        <f t="shared" si="187"/>
        <v/>
      </c>
      <c r="M287" s="21">
        <f t="shared" si="233"/>
        <v>0</v>
      </c>
      <c r="N287" s="18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9.5" customHeight="1">
      <c r="A288" s="12" t="str">
        <f t="shared" si="213"/>
        <v>폴리에틸렌 난연케이블0.6/1kv F-CV 3C×25㎟M</v>
      </c>
      <c r="B288" s="18" t="s">
        <v>74</v>
      </c>
      <c r="C288" s="18" t="s">
        <v>86</v>
      </c>
      <c r="D288" s="19" t="s">
        <v>22</v>
      </c>
      <c r="E288" s="20">
        <v>1</v>
      </c>
      <c r="F288" s="21">
        <f>+VLOOKUP(A288,단가표!$A:$Q,17,FALSE)</f>
        <v>9310</v>
      </c>
      <c r="G288" s="21">
        <f t="shared" si="230"/>
        <v>9310</v>
      </c>
      <c r="H288" s="21"/>
      <c r="I288" s="21">
        <f t="shared" si="231"/>
        <v>0</v>
      </c>
      <c r="J288" s="21"/>
      <c r="K288" s="21" t="str">
        <f t="shared" si="232"/>
        <v/>
      </c>
      <c r="L288" s="21">
        <f t="shared" si="187"/>
        <v>9310</v>
      </c>
      <c r="M288" s="21">
        <f t="shared" si="233"/>
        <v>9310</v>
      </c>
      <c r="N288" s="18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9.5" customHeight="1">
      <c r="A289" s="12" t="str">
        <f t="shared" si="213"/>
        <v>노 무 비저압케이블전공인</v>
      </c>
      <c r="B289" s="18" t="s">
        <v>241</v>
      </c>
      <c r="C289" s="18" t="s">
        <v>292</v>
      </c>
      <c r="D289" s="19" t="s">
        <v>243</v>
      </c>
      <c r="E289" s="20">
        <f>일위수량!E186</f>
        <v>0.06</v>
      </c>
      <c r="F289" s="21"/>
      <c r="G289" s="21">
        <f t="shared" si="230"/>
        <v>0</v>
      </c>
      <c r="H289" s="21">
        <f>+VLOOKUP(C289,단가표!$A:$Q,17,FALSE)</f>
        <v>230959</v>
      </c>
      <c r="I289" s="21">
        <f t="shared" si="231"/>
        <v>13857</v>
      </c>
      <c r="J289" s="21"/>
      <c r="K289" s="21" t="str">
        <f t="shared" si="232"/>
        <v/>
      </c>
      <c r="L289" s="21">
        <f t="shared" si="187"/>
        <v>230959</v>
      </c>
      <c r="M289" s="21">
        <f t="shared" si="233"/>
        <v>13857</v>
      </c>
      <c r="N289" s="18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9.5" customHeight="1">
      <c r="A290" s="12" t="str">
        <f t="shared" si="213"/>
        <v>( 합 계 )</v>
      </c>
      <c r="B290" s="18" t="s">
        <v>244</v>
      </c>
      <c r="C290" s="18"/>
      <c r="D290" s="19"/>
      <c r="E290" s="20"/>
      <c r="F290" s="21"/>
      <c r="G290" s="21">
        <f>SUM(G286:G289)</f>
        <v>9310</v>
      </c>
      <c r="H290" s="21"/>
      <c r="I290" s="21">
        <f>SUM(I286:I289)</f>
        <v>13857</v>
      </c>
      <c r="J290" s="21"/>
      <c r="K290" s="21">
        <f>SUM(K286:K289)</f>
        <v>0</v>
      </c>
      <c r="L290" s="21" t="str">
        <f t="shared" si="187"/>
        <v/>
      </c>
      <c r="M290" s="21">
        <f>SUM(M286:M289)</f>
        <v>23167</v>
      </c>
      <c r="N290" s="18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9.5" customHeight="1">
      <c r="A291" s="12" t="str">
        <f t="shared" si="213"/>
        <v/>
      </c>
      <c r="B291" s="13"/>
      <c r="C291" s="13"/>
      <c r="D291" s="14"/>
      <c r="E291" s="15"/>
      <c r="F291" s="17"/>
      <c r="G291" s="17">
        <f t="shared" ref="G291:G294" si="234">INT(E291*F291)</f>
        <v>0</v>
      </c>
      <c r="H291" s="17"/>
      <c r="I291" s="17">
        <f t="shared" ref="I291:I294" si="235">INT(E291*H291)</f>
        <v>0</v>
      </c>
      <c r="J291" s="17"/>
      <c r="K291" s="17" t="str">
        <f t="shared" ref="K291:K294" si="236">IF(E291*J291&lt;&gt;0,TRUNC(E291*J291, 1),"")</f>
        <v/>
      </c>
      <c r="L291" s="17" t="str">
        <f t="shared" si="187"/>
        <v/>
      </c>
      <c r="M291" s="17">
        <f t="shared" ref="M291:M294" si="237">SUM(G291,I291,K291)</f>
        <v>0</v>
      </c>
      <c r="N291" s="13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9.5" customHeight="1">
      <c r="A292" s="12" t="str">
        <f t="shared" si="213"/>
        <v>[제 6-13호] 폴리에틸렌 난연케이블 0.6/1kv F-CV 4C×2.5㎟ [M]</v>
      </c>
      <c r="B292" s="13" t="s">
        <v>304</v>
      </c>
      <c r="C292" s="13"/>
      <c r="D292" s="14"/>
      <c r="E292" s="15"/>
      <c r="F292" s="17"/>
      <c r="G292" s="17">
        <f t="shared" si="234"/>
        <v>0</v>
      </c>
      <c r="H292" s="17"/>
      <c r="I292" s="17">
        <f t="shared" si="235"/>
        <v>0</v>
      </c>
      <c r="J292" s="17"/>
      <c r="K292" s="17" t="str">
        <f t="shared" si="236"/>
        <v/>
      </c>
      <c r="L292" s="17" t="str">
        <f t="shared" si="187"/>
        <v/>
      </c>
      <c r="M292" s="17">
        <f t="shared" si="237"/>
        <v>0</v>
      </c>
      <c r="N292" s="13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9.5" customHeight="1">
      <c r="A293" s="12" t="str">
        <f t="shared" si="213"/>
        <v>폴리에틸렌 난연케이블0.6/1kv F-CV 4C×2.5㎟M</v>
      </c>
      <c r="B293" s="13" t="s">
        <v>74</v>
      </c>
      <c r="C293" s="13" t="s">
        <v>87</v>
      </c>
      <c r="D293" s="14" t="s">
        <v>22</v>
      </c>
      <c r="E293" s="15">
        <v>1</v>
      </c>
      <c r="F293" s="17">
        <f>+VLOOKUP(A293,단가표!$A:$Q,17,FALSE)</f>
        <v>1920</v>
      </c>
      <c r="G293" s="17">
        <f t="shared" si="234"/>
        <v>1920</v>
      </c>
      <c r="H293" s="17"/>
      <c r="I293" s="17">
        <f t="shared" si="235"/>
        <v>0</v>
      </c>
      <c r="J293" s="17"/>
      <c r="K293" s="17" t="str">
        <f t="shared" si="236"/>
        <v/>
      </c>
      <c r="L293" s="17">
        <f t="shared" si="187"/>
        <v>1920</v>
      </c>
      <c r="M293" s="17">
        <f t="shared" si="237"/>
        <v>1920</v>
      </c>
      <c r="N293" s="13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9.5" customHeight="1">
      <c r="A294" s="12" t="str">
        <f t="shared" si="213"/>
        <v>노 무 비저압케이블전공인</v>
      </c>
      <c r="B294" s="13" t="s">
        <v>241</v>
      </c>
      <c r="C294" s="13" t="s">
        <v>292</v>
      </c>
      <c r="D294" s="14" t="s">
        <v>243</v>
      </c>
      <c r="E294" s="15">
        <f>+일위수량!E189</f>
        <v>2.5999999999999999E-2</v>
      </c>
      <c r="F294" s="17"/>
      <c r="G294" s="17">
        <f t="shared" si="234"/>
        <v>0</v>
      </c>
      <c r="H294" s="17">
        <f>+VLOOKUP(C294,단가표!$A:$Q,17,FALSE)</f>
        <v>230959</v>
      </c>
      <c r="I294" s="17">
        <f t="shared" si="235"/>
        <v>6004</v>
      </c>
      <c r="J294" s="17"/>
      <c r="K294" s="17" t="str">
        <f t="shared" si="236"/>
        <v/>
      </c>
      <c r="L294" s="17">
        <f t="shared" si="187"/>
        <v>230959</v>
      </c>
      <c r="M294" s="17">
        <f t="shared" si="237"/>
        <v>6004</v>
      </c>
      <c r="N294" s="13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9.5" customHeight="1">
      <c r="A295" s="12" t="str">
        <f t="shared" si="213"/>
        <v>( 합 계 )</v>
      </c>
      <c r="B295" s="13" t="s">
        <v>244</v>
      </c>
      <c r="C295" s="13"/>
      <c r="D295" s="14"/>
      <c r="E295" s="15"/>
      <c r="F295" s="17"/>
      <c r="G295" s="17">
        <f>SUM(G291:G294)</f>
        <v>1920</v>
      </c>
      <c r="H295" s="17"/>
      <c r="I295" s="17">
        <f>SUM(I291:I294)</f>
        <v>6004</v>
      </c>
      <c r="J295" s="17"/>
      <c r="K295" s="17">
        <f>SUM(K291:K294)</f>
        <v>0</v>
      </c>
      <c r="L295" s="17" t="str">
        <f t="shared" si="187"/>
        <v/>
      </c>
      <c r="M295" s="17">
        <f>SUM(M291:M294)</f>
        <v>7924</v>
      </c>
      <c r="N295" s="13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9.5" customHeight="1">
      <c r="A296" s="12" t="str">
        <f t="shared" si="213"/>
        <v/>
      </c>
      <c r="B296" s="13"/>
      <c r="C296" s="13"/>
      <c r="D296" s="14"/>
      <c r="E296" s="15"/>
      <c r="F296" s="17"/>
      <c r="G296" s="17">
        <f t="shared" ref="G296:G299" si="238">INT(E296*F296)</f>
        <v>0</v>
      </c>
      <c r="H296" s="17"/>
      <c r="I296" s="17">
        <f t="shared" ref="I296:I299" si="239">INT(E296*H296)</f>
        <v>0</v>
      </c>
      <c r="J296" s="17"/>
      <c r="K296" s="17" t="str">
        <f t="shared" ref="K296:K299" si="240">IF(E296*J296&lt;&gt;0,TRUNC(E296*J296, 1),"")</f>
        <v/>
      </c>
      <c r="L296" s="17" t="str">
        <f t="shared" si="187"/>
        <v/>
      </c>
      <c r="M296" s="17">
        <f t="shared" ref="M296:M299" si="241">SUM(G296,I296,K296)</f>
        <v>0</v>
      </c>
      <c r="N296" s="13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9.5" customHeight="1">
      <c r="A297" s="12" t="str">
        <f t="shared" si="213"/>
        <v>[제 6-14호] 폴리에틸렌 난연케이블 0.6/1kv F-CV 4C×4㎟ [M]</v>
      </c>
      <c r="B297" s="13" t="s">
        <v>305</v>
      </c>
      <c r="C297" s="13"/>
      <c r="D297" s="14"/>
      <c r="E297" s="15"/>
      <c r="F297" s="17"/>
      <c r="G297" s="17">
        <f t="shared" si="238"/>
        <v>0</v>
      </c>
      <c r="H297" s="17"/>
      <c r="I297" s="17">
        <f t="shared" si="239"/>
        <v>0</v>
      </c>
      <c r="J297" s="17"/>
      <c r="K297" s="17" t="str">
        <f t="shared" si="240"/>
        <v/>
      </c>
      <c r="L297" s="17" t="str">
        <f t="shared" si="187"/>
        <v/>
      </c>
      <c r="M297" s="17">
        <f t="shared" si="241"/>
        <v>0</v>
      </c>
      <c r="N297" s="13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9.5" customHeight="1">
      <c r="A298" s="12" t="str">
        <f t="shared" si="213"/>
        <v>폴리에틸렌 난연케이블0.6/1kv F-CV 4C×4㎟M</v>
      </c>
      <c r="B298" s="13" t="s">
        <v>74</v>
      </c>
      <c r="C298" s="13" t="s">
        <v>88</v>
      </c>
      <c r="D298" s="14" t="s">
        <v>22</v>
      </c>
      <c r="E298" s="15">
        <v>1</v>
      </c>
      <c r="F298" s="17">
        <f>+VLOOKUP(A298,단가표!$A:$Q,17,FALSE)</f>
        <v>2660</v>
      </c>
      <c r="G298" s="17">
        <f t="shared" si="238"/>
        <v>2660</v>
      </c>
      <c r="H298" s="17"/>
      <c r="I298" s="17">
        <f t="shared" si="239"/>
        <v>0</v>
      </c>
      <c r="J298" s="17"/>
      <c r="K298" s="17" t="str">
        <f t="shared" si="240"/>
        <v/>
      </c>
      <c r="L298" s="17">
        <f t="shared" si="187"/>
        <v>2660</v>
      </c>
      <c r="M298" s="17">
        <f t="shared" si="241"/>
        <v>2660</v>
      </c>
      <c r="N298" s="13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9.5" customHeight="1">
      <c r="A299" s="12" t="str">
        <f t="shared" si="213"/>
        <v>노 무 비저압케이블전공인</v>
      </c>
      <c r="B299" s="13" t="s">
        <v>241</v>
      </c>
      <c r="C299" s="13" t="s">
        <v>292</v>
      </c>
      <c r="D299" s="14" t="s">
        <v>243</v>
      </c>
      <c r="E299" s="15">
        <f>+일위수량!E192</f>
        <v>2.9000000000000001E-2</v>
      </c>
      <c r="F299" s="17"/>
      <c r="G299" s="17">
        <f t="shared" si="238"/>
        <v>0</v>
      </c>
      <c r="H299" s="17">
        <f>+VLOOKUP(C299,단가표!$A:$Q,17,FALSE)</f>
        <v>230959</v>
      </c>
      <c r="I299" s="17">
        <f t="shared" si="239"/>
        <v>6697</v>
      </c>
      <c r="J299" s="17"/>
      <c r="K299" s="17" t="str">
        <f t="shared" si="240"/>
        <v/>
      </c>
      <c r="L299" s="17">
        <f t="shared" si="187"/>
        <v>230959</v>
      </c>
      <c r="M299" s="17">
        <f t="shared" si="241"/>
        <v>6697</v>
      </c>
      <c r="N299" s="13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9.5" customHeight="1">
      <c r="A300" s="12" t="str">
        <f t="shared" si="213"/>
        <v>( 합 계 )</v>
      </c>
      <c r="B300" s="13" t="s">
        <v>244</v>
      </c>
      <c r="C300" s="13"/>
      <c r="D300" s="14"/>
      <c r="E300" s="15"/>
      <c r="F300" s="17"/>
      <c r="G300" s="17">
        <f>SUM(G296:G299)</f>
        <v>2660</v>
      </c>
      <c r="H300" s="17"/>
      <c r="I300" s="17">
        <f>SUM(I296:I299)</f>
        <v>6697</v>
      </c>
      <c r="J300" s="17"/>
      <c r="K300" s="17">
        <f>SUM(K296:K299)</f>
        <v>0</v>
      </c>
      <c r="L300" s="17" t="str">
        <f t="shared" si="187"/>
        <v/>
      </c>
      <c r="M300" s="17">
        <f>SUM(M296:M299)</f>
        <v>9357</v>
      </c>
      <c r="N300" s="13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9.5" customHeight="1">
      <c r="A301" s="12" t="str">
        <f t="shared" si="213"/>
        <v/>
      </c>
      <c r="B301" s="13"/>
      <c r="C301" s="13"/>
      <c r="D301" s="14"/>
      <c r="E301" s="15"/>
      <c r="F301" s="17"/>
      <c r="G301" s="17">
        <f t="shared" ref="G301:G304" si="242">INT(E301*F301)</f>
        <v>0</v>
      </c>
      <c r="H301" s="17"/>
      <c r="I301" s="17">
        <f t="shared" ref="I301:I304" si="243">INT(E301*H301)</f>
        <v>0</v>
      </c>
      <c r="J301" s="17"/>
      <c r="K301" s="17" t="str">
        <f t="shared" ref="K301:K304" si="244">IF(E301*J301&lt;&gt;0,TRUNC(E301*J301, 1),"")</f>
        <v/>
      </c>
      <c r="L301" s="17" t="str">
        <f t="shared" si="187"/>
        <v/>
      </c>
      <c r="M301" s="17">
        <f t="shared" ref="M301:M304" si="245">SUM(G301,I301,K301)</f>
        <v>0</v>
      </c>
      <c r="N301" s="13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9.5" customHeight="1">
      <c r="A302" s="12" t="str">
        <f t="shared" si="213"/>
        <v>[제 6-15호] 폴리에틸렌 난연케이블 0.6/1kv F-CV 4C×6㎟ [M]</v>
      </c>
      <c r="B302" s="13" t="s">
        <v>306</v>
      </c>
      <c r="C302" s="13"/>
      <c r="D302" s="14"/>
      <c r="E302" s="15"/>
      <c r="F302" s="17"/>
      <c r="G302" s="17">
        <f t="shared" si="242"/>
        <v>0</v>
      </c>
      <c r="H302" s="17"/>
      <c r="I302" s="17">
        <f t="shared" si="243"/>
        <v>0</v>
      </c>
      <c r="J302" s="17"/>
      <c r="K302" s="17" t="str">
        <f t="shared" si="244"/>
        <v/>
      </c>
      <c r="L302" s="17" t="str">
        <f t="shared" si="187"/>
        <v/>
      </c>
      <c r="M302" s="17">
        <f t="shared" si="245"/>
        <v>0</v>
      </c>
      <c r="N302" s="13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9.5" customHeight="1">
      <c r="A303" s="12" t="str">
        <f t="shared" si="213"/>
        <v>폴리에틸렌 난연케이블0.6/1kv F-CV 4C×6㎟M</v>
      </c>
      <c r="B303" s="13" t="s">
        <v>74</v>
      </c>
      <c r="C303" s="13" t="s">
        <v>89</v>
      </c>
      <c r="D303" s="14" t="s">
        <v>22</v>
      </c>
      <c r="E303" s="15">
        <v>1</v>
      </c>
      <c r="F303" s="17">
        <f>+VLOOKUP(A303,단가표!$A:$Q,17,FALSE)</f>
        <v>3860</v>
      </c>
      <c r="G303" s="17">
        <f t="shared" si="242"/>
        <v>3860</v>
      </c>
      <c r="H303" s="17"/>
      <c r="I303" s="17">
        <f t="shared" si="243"/>
        <v>0</v>
      </c>
      <c r="J303" s="17"/>
      <c r="K303" s="17" t="str">
        <f t="shared" si="244"/>
        <v/>
      </c>
      <c r="L303" s="17">
        <f t="shared" si="187"/>
        <v>3860</v>
      </c>
      <c r="M303" s="17">
        <f t="shared" si="245"/>
        <v>3860</v>
      </c>
      <c r="N303" s="13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9.5" customHeight="1">
      <c r="A304" s="12" t="str">
        <f t="shared" si="213"/>
        <v>노 무 비저압케이블전공인</v>
      </c>
      <c r="B304" s="13" t="s">
        <v>241</v>
      </c>
      <c r="C304" s="13" t="s">
        <v>292</v>
      </c>
      <c r="D304" s="14" t="s">
        <v>243</v>
      </c>
      <c r="E304" s="15">
        <f>일위수량!E195</f>
        <v>3.4000000000000002E-2</v>
      </c>
      <c r="F304" s="17"/>
      <c r="G304" s="17">
        <f t="shared" si="242"/>
        <v>0</v>
      </c>
      <c r="H304" s="17">
        <f>+VLOOKUP(C304,단가표!$A:$Q,17,FALSE)</f>
        <v>230959</v>
      </c>
      <c r="I304" s="17">
        <f t="shared" si="243"/>
        <v>7852</v>
      </c>
      <c r="J304" s="17"/>
      <c r="K304" s="17" t="str">
        <f t="shared" si="244"/>
        <v/>
      </c>
      <c r="L304" s="17">
        <f t="shared" si="187"/>
        <v>230959</v>
      </c>
      <c r="M304" s="17">
        <f t="shared" si="245"/>
        <v>7852</v>
      </c>
      <c r="N304" s="13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9.5" customHeight="1">
      <c r="A305" s="12" t="str">
        <f t="shared" si="213"/>
        <v>( 합 계 )</v>
      </c>
      <c r="B305" s="13" t="s">
        <v>244</v>
      </c>
      <c r="C305" s="13"/>
      <c r="D305" s="14"/>
      <c r="E305" s="15"/>
      <c r="F305" s="17"/>
      <c r="G305" s="17">
        <f>SUM(G301:G304)</f>
        <v>3860</v>
      </c>
      <c r="H305" s="17"/>
      <c r="I305" s="17">
        <f>SUM(I301:I304)</f>
        <v>7852</v>
      </c>
      <c r="J305" s="17"/>
      <c r="K305" s="17">
        <f>SUM(K301:K304)</f>
        <v>0</v>
      </c>
      <c r="L305" s="17" t="str">
        <f t="shared" si="187"/>
        <v/>
      </c>
      <c r="M305" s="17">
        <f>SUM(M301:M304)</f>
        <v>11712</v>
      </c>
      <c r="N305" s="13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9.5" customHeight="1">
      <c r="A306" s="12" t="str">
        <f t="shared" si="213"/>
        <v/>
      </c>
      <c r="B306" s="13"/>
      <c r="C306" s="13"/>
      <c r="D306" s="14"/>
      <c r="E306" s="15"/>
      <c r="F306" s="17"/>
      <c r="G306" s="17">
        <f t="shared" ref="G306:G309" si="246">INT(E306*F306)</f>
        <v>0</v>
      </c>
      <c r="H306" s="17"/>
      <c r="I306" s="17">
        <f t="shared" ref="I306:I309" si="247">INT(E306*H306)</f>
        <v>0</v>
      </c>
      <c r="J306" s="17"/>
      <c r="K306" s="17" t="str">
        <f t="shared" ref="K306:K309" si="248">IF(E306*J306&lt;&gt;0,TRUNC(E306*J306, 1),"")</f>
        <v/>
      </c>
      <c r="L306" s="17" t="str">
        <f t="shared" si="187"/>
        <v/>
      </c>
      <c r="M306" s="17">
        <f t="shared" ref="M306:M309" si="249">SUM(G306,I306,K306)</f>
        <v>0</v>
      </c>
      <c r="N306" s="13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9.5" customHeight="1">
      <c r="A307" s="12" t="str">
        <f t="shared" si="213"/>
        <v>[제 6-16호] 폴리에틸렌 난연케이블 0.6/1kv F-CV 4C×10㎟ [M]</v>
      </c>
      <c r="B307" s="18" t="s">
        <v>307</v>
      </c>
      <c r="C307" s="18"/>
      <c r="D307" s="19"/>
      <c r="E307" s="20"/>
      <c r="F307" s="21"/>
      <c r="G307" s="21">
        <f t="shared" si="246"/>
        <v>0</v>
      </c>
      <c r="H307" s="21"/>
      <c r="I307" s="21">
        <f t="shared" si="247"/>
        <v>0</v>
      </c>
      <c r="J307" s="21"/>
      <c r="K307" s="21" t="str">
        <f t="shared" si="248"/>
        <v/>
      </c>
      <c r="L307" s="21" t="str">
        <f t="shared" si="187"/>
        <v/>
      </c>
      <c r="M307" s="21">
        <f t="shared" si="249"/>
        <v>0</v>
      </c>
      <c r="N307" s="18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9.5" customHeight="1">
      <c r="A308" s="12" t="str">
        <f t="shared" si="213"/>
        <v>폴리에틸렌 난연케이블0.6/1kv F-CV 4C×10㎟M</v>
      </c>
      <c r="B308" s="18" t="s">
        <v>74</v>
      </c>
      <c r="C308" s="18" t="s">
        <v>1</v>
      </c>
      <c r="D308" s="19" t="s">
        <v>22</v>
      </c>
      <c r="E308" s="20">
        <v>1</v>
      </c>
      <c r="F308" s="21">
        <f>+VLOOKUP(A308,단가표!$A:$Q,17,FALSE)</f>
        <v>6040</v>
      </c>
      <c r="G308" s="21">
        <f t="shared" si="246"/>
        <v>6040</v>
      </c>
      <c r="H308" s="21"/>
      <c r="I308" s="21">
        <f t="shared" si="247"/>
        <v>0</v>
      </c>
      <c r="J308" s="21"/>
      <c r="K308" s="21" t="str">
        <f t="shared" si="248"/>
        <v/>
      </c>
      <c r="L308" s="21">
        <f t="shared" si="187"/>
        <v>6040</v>
      </c>
      <c r="M308" s="21">
        <f t="shared" si="249"/>
        <v>6040</v>
      </c>
      <c r="N308" s="18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9.5" customHeight="1">
      <c r="A309" s="12" t="str">
        <f t="shared" si="213"/>
        <v>노 무 비저압케이블전공인</v>
      </c>
      <c r="B309" s="18" t="s">
        <v>241</v>
      </c>
      <c r="C309" s="18" t="s">
        <v>292</v>
      </c>
      <c r="D309" s="19" t="s">
        <v>243</v>
      </c>
      <c r="E309" s="20">
        <f>일위수량!E198</f>
        <v>4.9000000000000002E-2</v>
      </c>
      <c r="F309" s="21"/>
      <c r="G309" s="21">
        <f t="shared" si="246"/>
        <v>0</v>
      </c>
      <c r="H309" s="21">
        <f>+VLOOKUP(C309,단가표!$A:$Q,17,FALSE)</f>
        <v>230959</v>
      </c>
      <c r="I309" s="21">
        <f t="shared" si="247"/>
        <v>11316</v>
      </c>
      <c r="J309" s="21"/>
      <c r="K309" s="21" t="str">
        <f t="shared" si="248"/>
        <v/>
      </c>
      <c r="L309" s="21">
        <f t="shared" si="187"/>
        <v>230959</v>
      </c>
      <c r="M309" s="21">
        <f t="shared" si="249"/>
        <v>11316</v>
      </c>
      <c r="N309" s="18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9.5" customHeight="1">
      <c r="A310" s="12" t="str">
        <f t="shared" si="213"/>
        <v>( 합 계 )</v>
      </c>
      <c r="B310" s="18" t="s">
        <v>244</v>
      </c>
      <c r="C310" s="18"/>
      <c r="D310" s="19"/>
      <c r="E310" s="20"/>
      <c r="F310" s="21"/>
      <c r="G310" s="21">
        <f>SUM(G306:G309)</f>
        <v>6040</v>
      </c>
      <c r="H310" s="21"/>
      <c r="I310" s="21">
        <f>SUM(I306:I309)</f>
        <v>11316</v>
      </c>
      <c r="J310" s="21"/>
      <c r="K310" s="21">
        <f>SUM(K306:K309)</f>
        <v>0</v>
      </c>
      <c r="L310" s="21" t="str">
        <f t="shared" si="187"/>
        <v/>
      </c>
      <c r="M310" s="21">
        <f>SUM(M306:M309)</f>
        <v>17356</v>
      </c>
      <c r="N310" s="18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9.5" customHeight="1">
      <c r="A311" s="12" t="str">
        <f t="shared" si="213"/>
        <v/>
      </c>
      <c r="B311" s="13"/>
      <c r="C311" s="13"/>
      <c r="D311" s="14"/>
      <c r="E311" s="15"/>
      <c r="F311" s="17"/>
      <c r="G311" s="17">
        <f t="shared" ref="G311:G314" si="250">INT(E311*F311)</f>
        <v>0</v>
      </c>
      <c r="H311" s="17"/>
      <c r="I311" s="17">
        <f t="shared" ref="I311:I314" si="251">INT(E311*H311)</f>
        <v>0</v>
      </c>
      <c r="J311" s="17"/>
      <c r="K311" s="17" t="str">
        <f t="shared" ref="K311:K314" si="252">IF(E311*J311&lt;&gt;0,TRUNC(E311*J311, 1),"")</f>
        <v/>
      </c>
      <c r="L311" s="17" t="str">
        <f t="shared" si="187"/>
        <v/>
      </c>
      <c r="M311" s="17">
        <f t="shared" ref="M311:M314" si="253">SUM(G311,I311,K311)</f>
        <v>0</v>
      </c>
      <c r="N311" s="13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9.5" customHeight="1">
      <c r="A312" s="12" t="str">
        <f t="shared" si="213"/>
        <v>[제 6-17호] 폴리에틸렌 난연케이블 0.6/1kv F-CV 4C×16㎟ [M]</v>
      </c>
      <c r="B312" s="18" t="s">
        <v>308</v>
      </c>
      <c r="C312" s="18"/>
      <c r="D312" s="19"/>
      <c r="E312" s="20"/>
      <c r="F312" s="21"/>
      <c r="G312" s="21">
        <f t="shared" si="250"/>
        <v>0</v>
      </c>
      <c r="H312" s="21"/>
      <c r="I312" s="21">
        <f t="shared" si="251"/>
        <v>0</v>
      </c>
      <c r="J312" s="21"/>
      <c r="K312" s="21" t="str">
        <f t="shared" si="252"/>
        <v/>
      </c>
      <c r="L312" s="21" t="str">
        <f t="shared" si="187"/>
        <v/>
      </c>
      <c r="M312" s="21">
        <f t="shared" si="253"/>
        <v>0</v>
      </c>
      <c r="N312" s="18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9.5" customHeight="1">
      <c r="A313" s="12" t="str">
        <f t="shared" si="213"/>
        <v>폴리에틸렌 난연케이블0.6/1kv F-CV 4C×16㎟M</v>
      </c>
      <c r="B313" s="18" t="s">
        <v>74</v>
      </c>
      <c r="C313" s="18" t="s">
        <v>2</v>
      </c>
      <c r="D313" s="19" t="s">
        <v>22</v>
      </c>
      <c r="E313" s="20">
        <v>1</v>
      </c>
      <c r="F313" s="21">
        <f>+VLOOKUP(A313,단가표!$A:$Q,17,FALSE)</f>
        <v>6830</v>
      </c>
      <c r="G313" s="21">
        <f t="shared" si="250"/>
        <v>6830</v>
      </c>
      <c r="H313" s="21"/>
      <c r="I313" s="21">
        <f t="shared" si="251"/>
        <v>0</v>
      </c>
      <c r="J313" s="21"/>
      <c r="K313" s="21" t="str">
        <f t="shared" si="252"/>
        <v/>
      </c>
      <c r="L313" s="21">
        <f t="shared" si="187"/>
        <v>6830</v>
      </c>
      <c r="M313" s="21">
        <f t="shared" si="253"/>
        <v>6830</v>
      </c>
      <c r="N313" s="18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9.5" customHeight="1">
      <c r="A314" s="12" t="str">
        <f t="shared" si="213"/>
        <v>노 무 비저압케이블전공인</v>
      </c>
      <c r="B314" s="18" t="s">
        <v>241</v>
      </c>
      <c r="C314" s="18" t="s">
        <v>292</v>
      </c>
      <c r="D314" s="19" t="s">
        <v>243</v>
      </c>
      <c r="E314" s="20">
        <f>+일위수량!E201</f>
        <v>5.9799999999999999E-2</v>
      </c>
      <c r="F314" s="21"/>
      <c r="G314" s="21">
        <f t="shared" si="250"/>
        <v>0</v>
      </c>
      <c r="H314" s="21">
        <f>+VLOOKUP(C314,단가표!$A:$Q,17,FALSE)</f>
        <v>230959</v>
      </c>
      <c r="I314" s="21">
        <f t="shared" si="251"/>
        <v>13811</v>
      </c>
      <c r="J314" s="21"/>
      <c r="K314" s="21" t="str">
        <f t="shared" si="252"/>
        <v/>
      </c>
      <c r="L314" s="21">
        <f t="shared" si="187"/>
        <v>230959</v>
      </c>
      <c r="M314" s="21">
        <f t="shared" si="253"/>
        <v>13811</v>
      </c>
      <c r="N314" s="18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9.5" customHeight="1">
      <c r="A315" s="12" t="str">
        <f t="shared" si="213"/>
        <v>( 합 계 )</v>
      </c>
      <c r="B315" s="18" t="s">
        <v>244</v>
      </c>
      <c r="C315" s="18"/>
      <c r="D315" s="19"/>
      <c r="E315" s="20"/>
      <c r="F315" s="21"/>
      <c r="G315" s="21">
        <f>SUM(G311:G314)</f>
        <v>6830</v>
      </c>
      <c r="H315" s="21"/>
      <c r="I315" s="21">
        <f>SUM(I311:I314)</f>
        <v>13811</v>
      </c>
      <c r="J315" s="21"/>
      <c r="K315" s="21">
        <f>SUM(K311:K314)</f>
        <v>0</v>
      </c>
      <c r="L315" s="21" t="str">
        <f t="shared" si="187"/>
        <v/>
      </c>
      <c r="M315" s="21">
        <f>SUM(M311:M314)</f>
        <v>20641</v>
      </c>
      <c r="N315" s="18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9.5" customHeight="1">
      <c r="A316" s="12" t="str">
        <f t="shared" si="213"/>
        <v/>
      </c>
      <c r="B316" s="13"/>
      <c r="C316" s="13"/>
      <c r="D316" s="14"/>
      <c r="E316" s="15"/>
      <c r="F316" s="17"/>
      <c r="G316" s="17">
        <f t="shared" ref="G316:G319" si="254">INT(E316*F316)</f>
        <v>0</v>
      </c>
      <c r="H316" s="17"/>
      <c r="I316" s="17">
        <f t="shared" ref="I316:I319" si="255">INT(E316*H316)</f>
        <v>0</v>
      </c>
      <c r="J316" s="17"/>
      <c r="K316" s="17" t="str">
        <f t="shared" ref="K316:K319" si="256">IF(E316*J316&lt;&gt;0,TRUNC(E316*J316, 1),"")</f>
        <v/>
      </c>
      <c r="L316" s="17" t="str">
        <f t="shared" si="187"/>
        <v/>
      </c>
      <c r="M316" s="17">
        <f t="shared" ref="M316:M319" si="257">SUM(G316,I316,K316)</f>
        <v>0</v>
      </c>
      <c r="N316" s="13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9.5" customHeight="1">
      <c r="A317" s="12" t="str">
        <f t="shared" si="213"/>
        <v>[제 6-18호] 폴리에틸렌 난연케이블 0.6/1kv F-CV 4C×25㎟ [M]</v>
      </c>
      <c r="B317" s="18" t="s">
        <v>309</v>
      </c>
      <c r="C317" s="18"/>
      <c r="D317" s="19"/>
      <c r="E317" s="20"/>
      <c r="F317" s="21"/>
      <c r="G317" s="21">
        <f t="shared" si="254"/>
        <v>0</v>
      </c>
      <c r="H317" s="21"/>
      <c r="I317" s="21">
        <f t="shared" si="255"/>
        <v>0</v>
      </c>
      <c r="J317" s="21"/>
      <c r="K317" s="21" t="str">
        <f t="shared" si="256"/>
        <v/>
      </c>
      <c r="L317" s="21" t="str">
        <f t="shared" si="187"/>
        <v/>
      </c>
      <c r="M317" s="21">
        <f t="shared" si="257"/>
        <v>0</v>
      </c>
      <c r="N317" s="18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9.5" customHeight="1">
      <c r="A318" s="12" t="str">
        <f t="shared" si="213"/>
        <v>폴리에틸렌 난연케이블0.6/1kv F-CV 4C×25㎟M</v>
      </c>
      <c r="B318" s="18" t="s">
        <v>74</v>
      </c>
      <c r="C318" s="18" t="s">
        <v>3</v>
      </c>
      <c r="D318" s="19" t="s">
        <v>22</v>
      </c>
      <c r="E318" s="20">
        <v>1</v>
      </c>
      <c r="F318" s="21">
        <f>+VLOOKUP(A318,단가표!$A:$Q,17,FALSE)</f>
        <v>10460</v>
      </c>
      <c r="G318" s="21">
        <f t="shared" si="254"/>
        <v>10460</v>
      </c>
      <c r="H318" s="21"/>
      <c r="I318" s="21">
        <f t="shared" si="255"/>
        <v>0</v>
      </c>
      <c r="J318" s="21"/>
      <c r="K318" s="21" t="str">
        <f t="shared" si="256"/>
        <v/>
      </c>
      <c r="L318" s="21">
        <f t="shared" si="187"/>
        <v>10460</v>
      </c>
      <c r="M318" s="21">
        <f t="shared" si="257"/>
        <v>10460</v>
      </c>
      <c r="N318" s="18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9.5" customHeight="1">
      <c r="A319" s="12" t="str">
        <f t="shared" si="213"/>
        <v>노 무 비저압케이블전공인</v>
      </c>
      <c r="B319" s="18" t="s">
        <v>241</v>
      </c>
      <c r="C319" s="18" t="s">
        <v>292</v>
      </c>
      <c r="D319" s="19" t="s">
        <v>243</v>
      </c>
      <c r="E319" s="20">
        <f>일위수량!E204</f>
        <v>7.8E-2</v>
      </c>
      <c r="F319" s="21"/>
      <c r="G319" s="21">
        <f t="shared" si="254"/>
        <v>0</v>
      </c>
      <c r="H319" s="21">
        <f>+VLOOKUP(C319,단가표!$A:$Q,17,FALSE)</f>
        <v>230959</v>
      </c>
      <c r="I319" s="21">
        <f t="shared" si="255"/>
        <v>18014</v>
      </c>
      <c r="J319" s="21"/>
      <c r="K319" s="21" t="str">
        <f t="shared" si="256"/>
        <v/>
      </c>
      <c r="L319" s="21">
        <f t="shared" si="187"/>
        <v>230959</v>
      </c>
      <c r="M319" s="21">
        <f t="shared" si="257"/>
        <v>18014</v>
      </c>
      <c r="N319" s="18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9.5" customHeight="1">
      <c r="A320" s="12" t="str">
        <f t="shared" si="213"/>
        <v>( 합 계 )</v>
      </c>
      <c r="B320" s="18" t="s">
        <v>244</v>
      </c>
      <c r="C320" s="18"/>
      <c r="D320" s="19"/>
      <c r="E320" s="20"/>
      <c r="F320" s="21"/>
      <c r="G320" s="21">
        <f>SUM(G316:G319)</f>
        <v>10460</v>
      </c>
      <c r="H320" s="21"/>
      <c r="I320" s="21">
        <f>SUM(I316:I319)</f>
        <v>18014</v>
      </c>
      <c r="J320" s="21"/>
      <c r="K320" s="21">
        <f>SUM(K316:K319)</f>
        <v>0</v>
      </c>
      <c r="L320" s="21" t="str">
        <f t="shared" si="187"/>
        <v/>
      </c>
      <c r="M320" s="21">
        <f>SUM(M316:M319)</f>
        <v>28474</v>
      </c>
      <c r="N320" s="18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9.5" customHeight="1">
      <c r="A321" s="12" t="str">
        <f t="shared" si="213"/>
        <v/>
      </c>
      <c r="B321" s="13"/>
      <c r="C321" s="13"/>
      <c r="D321" s="14"/>
      <c r="E321" s="15"/>
      <c r="F321" s="17"/>
      <c r="G321" s="17">
        <f t="shared" ref="G321:G324" si="258">INT(E321*F321)</f>
        <v>0</v>
      </c>
      <c r="H321" s="17"/>
      <c r="I321" s="17">
        <f t="shared" ref="I321:I324" si="259">INT(E321*H321)</f>
        <v>0</v>
      </c>
      <c r="J321" s="17"/>
      <c r="K321" s="17" t="str">
        <f t="shared" ref="K321:K324" si="260">IF(E321*J321&lt;&gt;0,TRUNC(E321*J321, 1),"")</f>
        <v/>
      </c>
      <c r="L321" s="17" t="str">
        <f t="shared" si="187"/>
        <v/>
      </c>
      <c r="M321" s="17">
        <f t="shared" ref="M321:M324" si="261">SUM(G321,I321,K321)</f>
        <v>0</v>
      </c>
      <c r="N321" s="13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9.5" customHeight="1">
      <c r="A322" s="12" t="str">
        <f t="shared" si="213"/>
        <v>[제 6-19호] 폴리에틸렌 난연케이블 0.6/1kv F-CV 4C×35㎟ [M]</v>
      </c>
      <c r="B322" s="13" t="s">
        <v>310</v>
      </c>
      <c r="C322" s="13"/>
      <c r="D322" s="14"/>
      <c r="E322" s="15"/>
      <c r="F322" s="17"/>
      <c r="G322" s="17">
        <f t="shared" si="258"/>
        <v>0</v>
      </c>
      <c r="H322" s="17"/>
      <c r="I322" s="17">
        <f t="shared" si="259"/>
        <v>0</v>
      </c>
      <c r="J322" s="17"/>
      <c r="K322" s="17" t="str">
        <f t="shared" si="260"/>
        <v/>
      </c>
      <c r="L322" s="17" t="str">
        <f t="shared" si="187"/>
        <v/>
      </c>
      <c r="M322" s="17">
        <f t="shared" si="261"/>
        <v>0</v>
      </c>
      <c r="N322" s="13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9.5" customHeight="1">
      <c r="A323" s="12" t="str">
        <f t="shared" si="213"/>
        <v>폴리에틸렌 난연케이블0.6/1kv F-CV 4C×35㎟M</v>
      </c>
      <c r="B323" s="13" t="s">
        <v>74</v>
      </c>
      <c r="C323" s="13" t="s">
        <v>4</v>
      </c>
      <c r="D323" s="14" t="s">
        <v>22</v>
      </c>
      <c r="E323" s="15">
        <v>1</v>
      </c>
      <c r="F323" s="17">
        <f>+VLOOKUP(A323,단가표!$A:$Q,17,FALSE)</f>
        <v>16110</v>
      </c>
      <c r="G323" s="17">
        <f t="shared" si="258"/>
        <v>16110</v>
      </c>
      <c r="H323" s="17"/>
      <c r="I323" s="17">
        <f t="shared" si="259"/>
        <v>0</v>
      </c>
      <c r="J323" s="17"/>
      <c r="K323" s="17" t="str">
        <f t="shared" si="260"/>
        <v/>
      </c>
      <c r="L323" s="17">
        <f t="shared" si="187"/>
        <v>16110</v>
      </c>
      <c r="M323" s="17">
        <f t="shared" si="261"/>
        <v>16110</v>
      </c>
      <c r="N323" s="13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9.5" customHeight="1">
      <c r="A324" s="12" t="str">
        <f t="shared" si="213"/>
        <v>노 무 비저압케이블전공인</v>
      </c>
      <c r="B324" s="13" t="s">
        <v>241</v>
      </c>
      <c r="C324" s="13" t="s">
        <v>292</v>
      </c>
      <c r="D324" s="14" t="s">
        <v>243</v>
      </c>
      <c r="E324" s="15">
        <f>일위수량!E207</f>
        <v>9.3600000000000003E-2</v>
      </c>
      <c r="F324" s="17"/>
      <c r="G324" s="17">
        <f t="shared" si="258"/>
        <v>0</v>
      </c>
      <c r="H324" s="17">
        <f>+VLOOKUP(C324,단가표!$A:$Q,17,FALSE)</f>
        <v>230959</v>
      </c>
      <c r="I324" s="17">
        <f t="shared" si="259"/>
        <v>21617</v>
      </c>
      <c r="J324" s="17"/>
      <c r="K324" s="17" t="str">
        <f t="shared" si="260"/>
        <v/>
      </c>
      <c r="L324" s="17">
        <f t="shared" si="187"/>
        <v>230959</v>
      </c>
      <c r="M324" s="17">
        <f t="shared" si="261"/>
        <v>21617</v>
      </c>
      <c r="N324" s="13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9.5" customHeight="1">
      <c r="A325" s="12" t="str">
        <f t="shared" si="213"/>
        <v>( 합 계 )</v>
      </c>
      <c r="B325" s="13" t="s">
        <v>244</v>
      </c>
      <c r="C325" s="13"/>
      <c r="D325" s="14"/>
      <c r="E325" s="15"/>
      <c r="F325" s="17"/>
      <c r="G325" s="17">
        <f>SUM(G321:G324)</f>
        <v>16110</v>
      </c>
      <c r="H325" s="17"/>
      <c r="I325" s="17">
        <f>SUM(I321:I324)</f>
        <v>21617</v>
      </c>
      <c r="J325" s="17"/>
      <c r="K325" s="17">
        <f>SUM(K321:K324)</f>
        <v>0</v>
      </c>
      <c r="L325" s="17" t="str">
        <f t="shared" si="187"/>
        <v/>
      </c>
      <c r="M325" s="17">
        <f>SUM(M321:M324)</f>
        <v>37727</v>
      </c>
      <c r="N325" s="13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9.5" customHeight="1">
      <c r="A326" s="12" t="str">
        <f t="shared" si="213"/>
        <v/>
      </c>
      <c r="B326" s="13"/>
      <c r="C326" s="13"/>
      <c r="D326" s="14"/>
      <c r="E326" s="15"/>
      <c r="F326" s="17"/>
      <c r="G326" s="17">
        <f t="shared" ref="G326:G329" si="262">INT(E326*F326)</f>
        <v>0</v>
      </c>
      <c r="H326" s="17"/>
      <c r="I326" s="17">
        <f t="shared" ref="I326:I329" si="263">INT(E326*H326)</f>
        <v>0</v>
      </c>
      <c r="J326" s="17"/>
      <c r="K326" s="17" t="str">
        <f t="shared" ref="K326:K329" si="264">IF(E326*J326&lt;&gt;0,TRUNC(E326*J326, 1),"")</f>
        <v/>
      </c>
      <c r="L326" s="17" t="str">
        <f t="shared" si="187"/>
        <v/>
      </c>
      <c r="M326" s="17">
        <f t="shared" ref="M326:M329" si="265">SUM(G326,I326,K326)</f>
        <v>0</v>
      </c>
      <c r="N326" s="13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9.5" customHeight="1">
      <c r="A327" s="12" t="str">
        <f t="shared" si="213"/>
        <v>[제 6-20호] 폴리에틸렌 난연케이블 0.6/1kv F-CV 4C×50㎟ [M]</v>
      </c>
      <c r="B327" s="13" t="s">
        <v>311</v>
      </c>
      <c r="C327" s="13"/>
      <c r="D327" s="14"/>
      <c r="E327" s="15"/>
      <c r="F327" s="17"/>
      <c r="G327" s="17">
        <f t="shared" si="262"/>
        <v>0</v>
      </c>
      <c r="H327" s="17"/>
      <c r="I327" s="17">
        <f t="shared" si="263"/>
        <v>0</v>
      </c>
      <c r="J327" s="17"/>
      <c r="K327" s="17" t="str">
        <f t="shared" si="264"/>
        <v/>
      </c>
      <c r="L327" s="17" t="str">
        <f t="shared" si="187"/>
        <v/>
      </c>
      <c r="M327" s="17">
        <f t="shared" si="265"/>
        <v>0</v>
      </c>
      <c r="N327" s="13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9.5" customHeight="1">
      <c r="A328" s="12" t="str">
        <f t="shared" si="213"/>
        <v>폴리에틸렌 난연케이블0.6/1kv F-CV 4C×50㎟M</v>
      </c>
      <c r="B328" s="13" t="s">
        <v>74</v>
      </c>
      <c r="C328" s="13" t="s">
        <v>5</v>
      </c>
      <c r="D328" s="14" t="s">
        <v>22</v>
      </c>
      <c r="E328" s="15">
        <v>1</v>
      </c>
      <c r="F328" s="17">
        <f>+VLOOKUP(A328,단가표!$A:$Q,17,FALSE)</f>
        <v>22320</v>
      </c>
      <c r="G328" s="17">
        <f t="shared" si="262"/>
        <v>22320</v>
      </c>
      <c r="H328" s="17"/>
      <c r="I328" s="17">
        <f t="shared" si="263"/>
        <v>0</v>
      </c>
      <c r="J328" s="17"/>
      <c r="K328" s="17" t="str">
        <f t="shared" si="264"/>
        <v/>
      </c>
      <c r="L328" s="17">
        <f t="shared" si="187"/>
        <v>22320</v>
      </c>
      <c r="M328" s="17">
        <f t="shared" si="265"/>
        <v>22320</v>
      </c>
      <c r="N328" s="13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9.5" customHeight="1">
      <c r="A329" s="12" t="str">
        <f t="shared" si="213"/>
        <v>노 무 비저압케이블전공인</v>
      </c>
      <c r="B329" s="13" t="s">
        <v>241</v>
      </c>
      <c r="C329" s="13" t="s">
        <v>292</v>
      </c>
      <c r="D329" s="14" t="s">
        <v>243</v>
      </c>
      <c r="E329" s="15">
        <f>일위수량!E210</f>
        <v>0.1118</v>
      </c>
      <c r="F329" s="17"/>
      <c r="G329" s="17">
        <f t="shared" si="262"/>
        <v>0</v>
      </c>
      <c r="H329" s="17">
        <f>+VLOOKUP(C329,단가표!$A:$Q,17,FALSE)</f>
        <v>230959</v>
      </c>
      <c r="I329" s="17">
        <f t="shared" si="263"/>
        <v>25821</v>
      </c>
      <c r="J329" s="17"/>
      <c r="K329" s="17" t="str">
        <f t="shared" si="264"/>
        <v/>
      </c>
      <c r="L329" s="17">
        <f t="shared" si="187"/>
        <v>230959</v>
      </c>
      <c r="M329" s="17">
        <f t="shared" si="265"/>
        <v>25821</v>
      </c>
      <c r="N329" s="13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9.5" customHeight="1">
      <c r="A330" s="12" t="str">
        <f t="shared" si="213"/>
        <v>( 합 계 )</v>
      </c>
      <c r="B330" s="13" t="s">
        <v>244</v>
      </c>
      <c r="C330" s="13"/>
      <c r="D330" s="14"/>
      <c r="E330" s="15"/>
      <c r="F330" s="17"/>
      <c r="G330" s="17">
        <f>SUM(G326:G329)</f>
        <v>22320</v>
      </c>
      <c r="H330" s="17"/>
      <c r="I330" s="17">
        <f>SUM(I326:I329)</f>
        <v>25821</v>
      </c>
      <c r="J330" s="17"/>
      <c r="K330" s="17">
        <f>SUM(K326:K329)</f>
        <v>0</v>
      </c>
      <c r="L330" s="17" t="str">
        <f t="shared" si="187"/>
        <v/>
      </c>
      <c r="M330" s="17">
        <f>SUM(M326:M329)</f>
        <v>48141</v>
      </c>
      <c r="N330" s="13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9.5" customHeight="1">
      <c r="A331" s="12" t="str">
        <f t="shared" si="213"/>
        <v/>
      </c>
      <c r="B331" s="36"/>
      <c r="C331" s="36"/>
      <c r="D331" s="37"/>
      <c r="E331" s="12"/>
      <c r="F331" s="38"/>
      <c r="G331" s="38"/>
      <c r="H331" s="38"/>
      <c r="I331" s="38"/>
      <c r="J331" s="38"/>
      <c r="K331" s="38"/>
      <c r="L331" s="38"/>
      <c r="M331" s="38"/>
      <c r="N331" s="36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9.5" customHeight="1">
      <c r="A332" s="12" t="str">
        <f t="shared" si="213"/>
        <v>[ 제 6-20-1호 ] 폴리에틸렌 난연케이블 0.6/1kv F-CV 4C×70㎟ [M]</v>
      </c>
      <c r="B332" s="39" t="s">
        <v>312</v>
      </c>
      <c r="C332" s="45"/>
      <c r="D332" s="41"/>
      <c r="E332" s="42"/>
      <c r="F332" s="43"/>
      <c r="G332" s="43">
        <f t="shared" ref="G332:G334" si="266">INT(E332*F332)</f>
        <v>0</v>
      </c>
      <c r="H332" s="43"/>
      <c r="I332" s="43">
        <f t="shared" ref="I332:I334" si="267">INT(E332*H332)</f>
        <v>0</v>
      </c>
      <c r="J332" s="43"/>
      <c r="K332" s="43" t="str">
        <f t="shared" ref="K332:K334" si="268">IF(E332*J332&lt;&gt;0,TRUNC(E332*J332, 1),"")</f>
        <v/>
      </c>
      <c r="L332" s="43" t="str">
        <f t="shared" ref="L332:L335" si="269">IF((F332+H332+J332)=0, "", (F332+H332+J332))</f>
        <v/>
      </c>
      <c r="M332" s="43">
        <f t="shared" ref="M332:M334" si="270">SUM(G332,I332,K332)</f>
        <v>0</v>
      </c>
      <c r="N332" s="40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9.5" customHeight="1">
      <c r="A333" s="12" t="str">
        <f t="shared" si="213"/>
        <v>폴리에틸렌 난연케이블0.6/1kv F-CV 4C×70㎟M</v>
      </c>
      <c r="B333" s="40" t="s">
        <v>74</v>
      </c>
      <c r="C333" s="40" t="s">
        <v>6</v>
      </c>
      <c r="D333" s="41" t="s">
        <v>22</v>
      </c>
      <c r="E333" s="42">
        <v>1</v>
      </c>
      <c r="F333" s="43">
        <f>+VLOOKUP(A333,단가표!$A:$Q,17,FALSE)</f>
        <v>33390</v>
      </c>
      <c r="G333" s="43">
        <f t="shared" si="266"/>
        <v>33390</v>
      </c>
      <c r="H333" s="43"/>
      <c r="I333" s="43">
        <f t="shared" si="267"/>
        <v>0</v>
      </c>
      <c r="J333" s="43"/>
      <c r="K333" s="43" t="str">
        <f t="shared" si="268"/>
        <v/>
      </c>
      <c r="L333" s="43">
        <f t="shared" si="269"/>
        <v>33390</v>
      </c>
      <c r="M333" s="43">
        <f t="shared" si="270"/>
        <v>33390</v>
      </c>
      <c r="N333" s="40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9.5" customHeight="1">
      <c r="A334" s="12" t="str">
        <f t="shared" si="213"/>
        <v>노 무 비저압케이블전공인</v>
      </c>
      <c r="B334" s="40" t="s">
        <v>241</v>
      </c>
      <c r="C334" s="40" t="s">
        <v>292</v>
      </c>
      <c r="D334" s="41" t="s">
        <v>243</v>
      </c>
      <c r="E334" s="42">
        <f>+일위수량!E213</f>
        <v>0.1482</v>
      </c>
      <c r="F334" s="43"/>
      <c r="G334" s="43">
        <f t="shared" si="266"/>
        <v>0</v>
      </c>
      <c r="H334" s="43">
        <f>+VLOOKUP(C334,단가표!$A:$Q,17,FALSE)</f>
        <v>230959</v>
      </c>
      <c r="I334" s="43">
        <f t="shared" si="267"/>
        <v>34228</v>
      </c>
      <c r="J334" s="43"/>
      <c r="K334" s="43" t="str">
        <f t="shared" si="268"/>
        <v/>
      </c>
      <c r="L334" s="43">
        <f t="shared" si="269"/>
        <v>230959</v>
      </c>
      <c r="M334" s="43">
        <f t="shared" si="270"/>
        <v>34228</v>
      </c>
      <c r="N334" s="40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9.5" customHeight="1">
      <c r="A335" s="12" t="str">
        <f t="shared" si="213"/>
        <v>( 합 계 )</v>
      </c>
      <c r="B335" s="40" t="s">
        <v>244</v>
      </c>
      <c r="C335" s="40"/>
      <c r="D335" s="41"/>
      <c r="E335" s="42"/>
      <c r="F335" s="43"/>
      <c r="G335" s="43">
        <f>SUM(G331:G334)</f>
        <v>33390</v>
      </c>
      <c r="H335" s="43"/>
      <c r="I335" s="43">
        <f>SUM(I331:I334)</f>
        <v>34228</v>
      </c>
      <c r="J335" s="43"/>
      <c r="K335" s="43">
        <f>SUM(K331:K334)</f>
        <v>0</v>
      </c>
      <c r="L335" s="43" t="str">
        <f t="shared" si="269"/>
        <v/>
      </c>
      <c r="M335" s="43">
        <f>SUM(M331:M334)</f>
        <v>67618</v>
      </c>
      <c r="N335" s="40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9.5" customHeight="1">
      <c r="A336" s="12" t="str">
        <f t="shared" si="213"/>
        <v/>
      </c>
      <c r="B336" s="36"/>
      <c r="C336" s="36"/>
      <c r="D336" s="37"/>
      <c r="E336" s="12"/>
      <c r="F336" s="38"/>
      <c r="G336" s="38"/>
      <c r="H336" s="38"/>
      <c r="I336" s="38"/>
      <c r="J336" s="38"/>
      <c r="K336" s="38"/>
      <c r="L336" s="38"/>
      <c r="M336" s="38"/>
      <c r="N336" s="36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9.5" customHeight="1">
      <c r="A337" s="12" t="str">
        <f t="shared" si="213"/>
        <v>[ 제 6-20-2호 ] 폴리에틸렌 난연케이블 0.6/1kv F-CV 4C×95㎟ [M]</v>
      </c>
      <c r="B337" s="39" t="s">
        <v>313</v>
      </c>
      <c r="C337" s="45"/>
      <c r="D337" s="41"/>
      <c r="E337" s="42"/>
      <c r="F337" s="43"/>
      <c r="G337" s="43">
        <f t="shared" ref="G337:G339" si="271">INT(E337*F337)</f>
        <v>0</v>
      </c>
      <c r="H337" s="43"/>
      <c r="I337" s="43">
        <f t="shared" ref="I337:I339" si="272">INT(E337*H337)</f>
        <v>0</v>
      </c>
      <c r="J337" s="43"/>
      <c r="K337" s="43" t="str">
        <f t="shared" ref="K337:K339" si="273">IF(E337*J337&lt;&gt;0,TRUNC(E337*J337, 1),"")</f>
        <v/>
      </c>
      <c r="L337" s="43" t="str">
        <f t="shared" ref="L337:L380" si="274">IF((F337+H337+J337)=0, "", (F337+H337+J337))</f>
        <v/>
      </c>
      <c r="M337" s="43">
        <f t="shared" ref="M337:M339" si="275">SUM(G337,I337,K337)</f>
        <v>0</v>
      </c>
      <c r="N337" s="40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9.5" customHeight="1">
      <c r="A338" s="12" t="str">
        <f t="shared" si="213"/>
        <v>폴리에틸렌 난연케이블0.6/1kv F-CV 4C×95㎟M</v>
      </c>
      <c r="B338" s="40" t="s">
        <v>74</v>
      </c>
      <c r="C338" s="40" t="s">
        <v>7</v>
      </c>
      <c r="D338" s="41" t="s">
        <v>22</v>
      </c>
      <c r="E338" s="42">
        <v>1</v>
      </c>
      <c r="F338" s="43">
        <f>+VLOOKUP(A338,단가표!$A:$Q,17,FALSE)</f>
        <v>43150</v>
      </c>
      <c r="G338" s="43">
        <f t="shared" si="271"/>
        <v>43150</v>
      </c>
      <c r="H338" s="43"/>
      <c r="I338" s="43">
        <f t="shared" si="272"/>
        <v>0</v>
      </c>
      <c r="J338" s="43"/>
      <c r="K338" s="43" t="str">
        <f t="shared" si="273"/>
        <v/>
      </c>
      <c r="L338" s="43">
        <f t="shared" si="274"/>
        <v>43150</v>
      </c>
      <c r="M338" s="43">
        <f t="shared" si="275"/>
        <v>43150</v>
      </c>
      <c r="N338" s="40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9.5" customHeight="1">
      <c r="A339" s="12" t="str">
        <f t="shared" si="213"/>
        <v>노 무 비저압케이블전공인</v>
      </c>
      <c r="B339" s="40" t="s">
        <v>241</v>
      </c>
      <c r="C339" s="40" t="s">
        <v>292</v>
      </c>
      <c r="D339" s="41" t="s">
        <v>243</v>
      </c>
      <c r="E339" s="42">
        <f>+일위수량!E216</f>
        <v>0.18459999999999999</v>
      </c>
      <c r="F339" s="43">
        <f>+일위수량!E216</f>
        <v>0.18459999999999999</v>
      </c>
      <c r="G339" s="43">
        <f t="shared" si="271"/>
        <v>0</v>
      </c>
      <c r="H339" s="43">
        <f>+VLOOKUP(C339,단가표!$A:$Q,17,FALSE)</f>
        <v>230959</v>
      </c>
      <c r="I339" s="43">
        <f t="shared" si="272"/>
        <v>42635</v>
      </c>
      <c r="J339" s="43"/>
      <c r="K339" s="43" t="str">
        <f t="shared" si="273"/>
        <v/>
      </c>
      <c r="L339" s="43">
        <f t="shared" si="274"/>
        <v>230959.18460000001</v>
      </c>
      <c r="M339" s="43">
        <f t="shared" si="275"/>
        <v>42635</v>
      </c>
      <c r="N339" s="40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9.5" customHeight="1">
      <c r="A340" s="12" t="str">
        <f t="shared" si="213"/>
        <v>( 합 계 )</v>
      </c>
      <c r="B340" s="40" t="s">
        <v>244</v>
      </c>
      <c r="C340" s="40"/>
      <c r="D340" s="41"/>
      <c r="E340" s="42"/>
      <c r="F340" s="43"/>
      <c r="G340" s="43">
        <f>SUM(G336:G339)</f>
        <v>43150</v>
      </c>
      <c r="H340" s="43"/>
      <c r="I340" s="43">
        <f>SUM(I336:I339)</f>
        <v>42635</v>
      </c>
      <c r="J340" s="43"/>
      <c r="K340" s="43">
        <f>SUM(K336:K339)</f>
        <v>0</v>
      </c>
      <c r="L340" s="43" t="str">
        <f t="shared" si="274"/>
        <v/>
      </c>
      <c r="M340" s="43">
        <f>SUM(M336:M339)</f>
        <v>85785</v>
      </c>
      <c r="N340" s="40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9.5" customHeight="1">
      <c r="A341" s="12" t="str">
        <f t="shared" si="213"/>
        <v/>
      </c>
      <c r="B341" s="13"/>
      <c r="C341" s="13"/>
      <c r="D341" s="14"/>
      <c r="E341" s="15"/>
      <c r="F341" s="17"/>
      <c r="G341" s="17">
        <f t="shared" ref="G341:G344" si="276">INT(E341*F341)</f>
        <v>0</v>
      </c>
      <c r="H341" s="17"/>
      <c r="I341" s="17">
        <f t="shared" ref="I341:I344" si="277">INT(E341*H341)</f>
        <v>0</v>
      </c>
      <c r="J341" s="17"/>
      <c r="K341" s="17" t="str">
        <f t="shared" ref="K341:K344" si="278">IF(E341*J341&lt;&gt;0,TRUNC(E341*J341, 1),"")</f>
        <v/>
      </c>
      <c r="L341" s="17" t="str">
        <f t="shared" si="274"/>
        <v/>
      </c>
      <c r="M341" s="17">
        <f t="shared" ref="M341:M344" si="279">SUM(G341,I341,K341)</f>
        <v>0</v>
      </c>
      <c r="N341" s="13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9.5" customHeight="1">
      <c r="A342" s="12" t="str">
        <f t="shared" si="213"/>
        <v>[제 6-21호] 폴리에틸렌 난연케이블 0.6/1kv F-CV 1C×50㎟ [M]</v>
      </c>
      <c r="B342" s="13" t="s">
        <v>314</v>
      </c>
      <c r="C342" s="13"/>
      <c r="D342" s="14"/>
      <c r="E342" s="15"/>
      <c r="F342" s="17"/>
      <c r="G342" s="17">
        <f t="shared" si="276"/>
        <v>0</v>
      </c>
      <c r="H342" s="17"/>
      <c r="I342" s="17">
        <f t="shared" si="277"/>
        <v>0</v>
      </c>
      <c r="J342" s="17"/>
      <c r="K342" s="17" t="str">
        <f t="shared" si="278"/>
        <v/>
      </c>
      <c r="L342" s="17" t="str">
        <f t="shared" si="274"/>
        <v/>
      </c>
      <c r="M342" s="17">
        <f t="shared" si="279"/>
        <v>0</v>
      </c>
      <c r="N342" s="13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9.5" customHeight="1">
      <c r="A343" s="12" t="str">
        <f t="shared" si="213"/>
        <v>폴리에틸렌 난연케이블0.6/1kv F-CV 1C×50㎟M</v>
      </c>
      <c r="B343" s="13" t="s">
        <v>74</v>
      </c>
      <c r="C343" s="13" t="s">
        <v>90</v>
      </c>
      <c r="D343" s="14" t="s">
        <v>22</v>
      </c>
      <c r="E343" s="15">
        <v>1</v>
      </c>
      <c r="F343" s="17">
        <f>+VLOOKUP(A343,단가표!$A:$Q,17,FALSE)</f>
        <v>5860</v>
      </c>
      <c r="G343" s="17">
        <f t="shared" si="276"/>
        <v>5860</v>
      </c>
      <c r="H343" s="17"/>
      <c r="I343" s="17">
        <f t="shared" si="277"/>
        <v>0</v>
      </c>
      <c r="J343" s="17"/>
      <c r="K343" s="17" t="str">
        <f t="shared" si="278"/>
        <v/>
      </c>
      <c r="L343" s="17">
        <f t="shared" si="274"/>
        <v>5860</v>
      </c>
      <c r="M343" s="17">
        <f t="shared" si="279"/>
        <v>5860</v>
      </c>
      <c r="N343" s="13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9.5" customHeight="1">
      <c r="A344" s="12" t="str">
        <f t="shared" si="213"/>
        <v>노 무 비저압케이블전공인</v>
      </c>
      <c r="B344" s="13" t="s">
        <v>241</v>
      </c>
      <c r="C344" s="13" t="s">
        <v>292</v>
      </c>
      <c r="D344" s="14" t="s">
        <v>243</v>
      </c>
      <c r="E344" s="15">
        <f>+일위수량!E219</f>
        <v>4.2999999999999997E-2</v>
      </c>
      <c r="F344" s="17"/>
      <c r="G344" s="17">
        <f t="shared" si="276"/>
        <v>0</v>
      </c>
      <c r="H344" s="17">
        <f>+VLOOKUP(C344,단가표!$A:$Q,17,FALSE)</f>
        <v>230959</v>
      </c>
      <c r="I344" s="17">
        <f t="shared" si="277"/>
        <v>9931</v>
      </c>
      <c r="J344" s="17"/>
      <c r="K344" s="17" t="str">
        <f t="shared" si="278"/>
        <v/>
      </c>
      <c r="L344" s="17">
        <f t="shared" si="274"/>
        <v>230959</v>
      </c>
      <c r="M344" s="17">
        <f t="shared" si="279"/>
        <v>9931</v>
      </c>
      <c r="N344" s="13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9.5" customHeight="1">
      <c r="A345" s="12" t="str">
        <f t="shared" si="213"/>
        <v>( 합 계 )</v>
      </c>
      <c r="B345" s="13" t="s">
        <v>244</v>
      </c>
      <c r="C345" s="13"/>
      <c r="D345" s="14"/>
      <c r="E345" s="15"/>
      <c r="F345" s="17"/>
      <c r="G345" s="17">
        <f>SUM(G341:G344)</f>
        <v>5860</v>
      </c>
      <c r="H345" s="17"/>
      <c r="I345" s="17">
        <f>SUM(I341:I344)</f>
        <v>9931</v>
      </c>
      <c r="J345" s="17"/>
      <c r="K345" s="17">
        <f>SUM(K341:K344)</f>
        <v>0</v>
      </c>
      <c r="L345" s="17" t="str">
        <f t="shared" si="274"/>
        <v/>
      </c>
      <c r="M345" s="17">
        <f>SUM(M341:M344)</f>
        <v>15791</v>
      </c>
      <c r="N345" s="13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9.5" customHeight="1">
      <c r="A346" s="12" t="str">
        <f t="shared" si="213"/>
        <v/>
      </c>
      <c r="B346" s="13"/>
      <c r="C346" s="13"/>
      <c r="D346" s="14"/>
      <c r="E346" s="15"/>
      <c r="F346" s="17"/>
      <c r="G346" s="17">
        <f t="shared" ref="G346:G349" si="280">INT(E346*F346)</f>
        <v>0</v>
      </c>
      <c r="H346" s="17"/>
      <c r="I346" s="17">
        <f t="shared" ref="I346:I349" si="281">INT(E346*H346)</f>
        <v>0</v>
      </c>
      <c r="J346" s="17"/>
      <c r="K346" s="17" t="str">
        <f t="shared" ref="K346:K349" si="282">IF(E346*J346&lt;&gt;0,TRUNC(E346*J346, 1),"")</f>
        <v/>
      </c>
      <c r="L346" s="17" t="str">
        <f t="shared" si="274"/>
        <v/>
      </c>
      <c r="M346" s="17">
        <f t="shared" ref="M346:M349" si="283">SUM(G346,I346,K346)</f>
        <v>0</v>
      </c>
      <c r="N346" s="13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9.5" customHeight="1">
      <c r="A347" s="12" t="str">
        <f t="shared" si="213"/>
        <v>[제 6-22호] 폴리에틸렌 난연케이블 0.6/1kv F-CV 1C×70㎟ [M]</v>
      </c>
      <c r="B347" s="13" t="s">
        <v>315</v>
      </c>
      <c r="C347" s="13"/>
      <c r="D347" s="14"/>
      <c r="E347" s="15"/>
      <c r="F347" s="17"/>
      <c r="G347" s="17">
        <f t="shared" si="280"/>
        <v>0</v>
      </c>
      <c r="H347" s="17"/>
      <c r="I347" s="17">
        <f t="shared" si="281"/>
        <v>0</v>
      </c>
      <c r="J347" s="17"/>
      <c r="K347" s="17" t="str">
        <f t="shared" si="282"/>
        <v/>
      </c>
      <c r="L347" s="17" t="str">
        <f t="shared" si="274"/>
        <v/>
      </c>
      <c r="M347" s="17">
        <f t="shared" si="283"/>
        <v>0</v>
      </c>
      <c r="N347" s="13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9.5" customHeight="1">
      <c r="A348" s="12" t="str">
        <f t="shared" si="213"/>
        <v>폴리에틸렌 난연케이블0.6/1kv F-CV 1C×70㎟M</v>
      </c>
      <c r="B348" s="13" t="s">
        <v>74</v>
      </c>
      <c r="C348" s="13" t="s">
        <v>91</v>
      </c>
      <c r="D348" s="14" t="s">
        <v>22</v>
      </c>
      <c r="E348" s="15">
        <v>1</v>
      </c>
      <c r="F348" s="17">
        <f>+VLOOKUP(A348,단가표!$A:$Q,17,FALSE)</f>
        <v>7930</v>
      </c>
      <c r="G348" s="17">
        <f t="shared" si="280"/>
        <v>7930</v>
      </c>
      <c r="H348" s="17"/>
      <c r="I348" s="17">
        <f t="shared" si="281"/>
        <v>0</v>
      </c>
      <c r="J348" s="17"/>
      <c r="K348" s="17" t="str">
        <f t="shared" si="282"/>
        <v/>
      </c>
      <c r="L348" s="17">
        <f t="shared" si="274"/>
        <v>7930</v>
      </c>
      <c r="M348" s="17">
        <f t="shared" si="283"/>
        <v>7930</v>
      </c>
      <c r="N348" s="13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9.5" customHeight="1">
      <c r="A349" s="12" t="str">
        <f t="shared" si="213"/>
        <v>노 무 비저압케이블전공인</v>
      </c>
      <c r="B349" s="13" t="s">
        <v>241</v>
      </c>
      <c r="C349" s="13" t="s">
        <v>292</v>
      </c>
      <c r="D349" s="14" t="s">
        <v>243</v>
      </c>
      <c r="E349" s="15">
        <f>+일위수량!E222</f>
        <v>5.7000000000000002E-2</v>
      </c>
      <c r="F349" s="17"/>
      <c r="G349" s="17">
        <f t="shared" si="280"/>
        <v>0</v>
      </c>
      <c r="H349" s="17">
        <f>+VLOOKUP(C349,단가표!$A:$Q,17,FALSE)</f>
        <v>230959</v>
      </c>
      <c r="I349" s="17">
        <f t="shared" si="281"/>
        <v>13164</v>
      </c>
      <c r="J349" s="17"/>
      <c r="K349" s="17" t="str">
        <f t="shared" si="282"/>
        <v/>
      </c>
      <c r="L349" s="17">
        <f t="shared" si="274"/>
        <v>230959</v>
      </c>
      <c r="M349" s="17">
        <f t="shared" si="283"/>
        <v>13164</v>
      </c>
      <c r="N349" s="13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9.5" customHeight="1">
      <c r="A350" s="12" t="str">
        <f t="shared" si="213"/>
        <v>( 합 계 )</v>
      </c>
      <c r="B350" s="13" t="s">
        <v>244</v>
      </c>
      <c r="C350" s="13"/>
      <c r="D350" s="14"/>
      <c r="E350" s="15"/>
      <c r="F350" s="17"/>
      <c r="G350" s="17">
        <f>SUM(G346:G349)</f>
        <v>7930</v>
      </c>
      <c r="H350" s="17"/>
      <c r="I350" s="17">
        <f>SUM(I346:I349)</f>
        <v>13164</v>
      </c>
      <c r="J350" s="17"/>
      <c r="K350" s="17">
        <f>SUM(K346:K349)</f>
        <v>0</v>
      </c>
      <c r="L350" s="17" t="str">
        <f t="shared" si="274"/>
        <v/>
      </c>
      <c r="M350" s="17">
        <f>SUM(M346:M349)</f>
        <v>21094</v>
      </c>
      <c r="N350" s="13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9.5" customHeight="1">
      <c r="A351" s="12" t="str">
        <f t="shared" si="213"/>
        <v/>
      </c>
      <c r="B351" s="13"/>
      <c r="C351" s="13"/>
      <c r="D351" s="14"/>
      <c r="E351" s="15"/>
      <c r="F351" s="17"/>
      <c r="G351" s="17">
        <f t="shared" ref="G351:G354" si="284">INT(E351*F351)</f>
        <v>0</v>
      </c>
      <c r="H351" s="17"/>
      <c r="I351" s="17">
        <f t="shared" ref="I351:I354" si="285">INT(E351*H351)</f>
        <v>0</v>
      </c>
      <c r="J351" s="17"/>
      <c r="K351" s="17" t="str">
        <f t="shared" ref="K351:K354" si="286">IF(E351*J351&lt;&gt;0,TRUNC(E351*J351, 1),"")</f>
        <v/>
      </c>
      <c r="L351" s="17" t="str">
        <f t="shared" si="274"/>
        <v/>
      </c>
      <c r="M351" s="17">
        <f t="shared" ref="M351:M354" si="287">SUM(G351,I351,K351)</f>
        <v>0</v>
      </c>
      <c r="N351" s="13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9.5" customHeight="1">
      <c r="A352" s="12" t="str">
        <f t="shared" si="213"/>
        <v>[제 6-23호] 폴리에틸렌 난연케이블 0.6/1kv F-CV 1C×95㎟ [M]</v>
      </c>
      <c r="B352" s="13" t="s">
        <v>316</v>
      </c>
      <c r="C352" s="13"/>
      <c r="D352" s="14"/>
      <c r="E352" s="15"/>
      <c r="F352" s="17"/>
      <c r="G352" s="17">
        <f t="shared" si="284"/>
        <v>0</v>
      </c>
      <c r="H352" s="17"/>
      <c r="I352" s="17">
        <f t="shared" si="285"/>
        <v>0</v>
      </c>
      <c r="J352" s="17"/>
      <c r="K352" s="17" t="str">
        <f t="shared" si="286"/>
        <v/>
      </c>
      <c r="L352" s="17" t="str">
        <f t="shared" si="274"/>
        <v/>
      </c>
      <c r="M352" s="17">
        <f t="shared" si="287"/>
        <v>0</v>
      </c>
      <c r="N352" s="13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9.5" customHeight="1">
      <c r="A353" s="12" t="str">
        <f t="shared" si="213"/>
        <v>폴리에틸렌 난연케이블0.6/1kv F-CV 1C×95㎟M</v>
      </c>
      <c r="B353" s="13" t="s">
        <v>74</v>
      </c>
      <c r="C353" s="13" t="s">
        <v>92</v>
      </c>
      <c r="D353" s="14" t="s">
        <v>22</v>
      </c>
      <c r="E353" s="15">
        <v>1</v>
      </c>
      <c r="F353" s="17">
        <f>+VLOOKUP(A353,단가표!$A:$Q,17,FALSE)</f>
        <v>9960</v>
      </c>
      <c r="G353" s="17">
        <f t="shared" si="284"/>
        <v>9960</v>
      </c>
      <c r="H353" s="17"/>
      <c r="I353" s="17">
        <f t="shared" si="285"/>
        <v>0</v>
      </c>
      <c r="J353" s="17"/>
      <c r="K353" s="17" t="str">
        <f t="shared" si="286"/>
        <v/>
      </c>
      <c r="L353" s="17">
        <f t="shared" si="274"/>
        <v>9960</v>
      </c>
      <c r="M353" s="17">
        <f t="shared" si="287"/>
        <v>9960</v>
      </c>
      <c r="N353" s="13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9.5" customHeight="1">
      <c r="A354" s="12" t="str">
        <f t="shared" si="213"/>
        <v>노 무 비저압케이블전공인</v>
      </c>
      <c r="B354" s="13" t="s">
        <v>241</v>
      </c>
      <c r="C354" s="13" t="s">
        <v>292</v>
      </c>
      <c r="D354" s="14" t="s">
        <v>243</v>
      </c>
      <c r="E354" s="15">
        <f>+일위수량!E225</f>
        <v>7.0999999999999994E-2</v>
      </c>
      <c r="F354" s="17"/>
      <c r="G354" s="17">
        <f t="shared" si="284"/>
        <v>0</v>
      </c>
      <c r="H354" s="17">
        <f>+VLOOKUP(C354,단가표!$A:$Q,17,FALSE)</f>
        <v>230959</v>
      </c>
      <c r="I354" s="17">
        <f t="shared" si="285"/>
        <v>16398</v>
      </c>
      <c r="J354" s="17"/>
      <c r="K354" s="17" t="str">
        <f t="shared" si="286"/>
        <v/>
      </c>
      <c r="L354" s="17">
        <f t="shared" si="274"/>
        <v>230959</v>
      </c>
      <c r="M354" s="17">
        <f t="shared" si="287"/>
        <v>16398</v>
      </c>
      <c r="N354" s="13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9.5" customHeight="1">
      <c r="A355" s="12" t="str">
        <f t="shared" si="213"/>
        <v>( 합 계 )</v>
      </c>
      <c r="B355" s="13" t="s">
        <v>244</v>
      </c>
      <c r="C355" s="13"/>
      <c r="D355" s="14"/>
      <c r="E355" s="15"/>
      <c r="F355" s="17"/>
      <c r="G355" s="17">
        <f>SUM(G351:G354)</f>
        <v>9960</v>
      </c>
      <c r="H355" s="17"/>
      <c r="I355" s="17">
        <f>SUM(I351:I354)</f>
        <v>16398</v>
      </c>
      <c r="J355" s="17"/>
      <c r="K355" s="17">
        <f>SUM(K351:K354)</f>
        <v>0</v>
      </c>
      <c r="L355" s="17" t="str">
        <f t="shared" si="274"/>
        <v/>
      </c>
      <c r="M355" s="17">
        <f>SUM(M351:M354)</f>
        <v>26358</v>
      </c>
      <c r="N355" s="13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9.5" customHeight="1">
      <c r="A356" s="12" t="str">
        <f t="shared" si="213"/>
        <v/>
      </c>
      <c r="B356" s="13"/>
      <c r="C356" s="13"/>
      <c r="D356" s="14"/>
      <c r="E356" s="15"/>
      <c r="F356" s="17"/>
      <c r="G356" s="17">
        <f t="shared" ref="G356:G359" si="288">INT(E356*F356)</f>
        <v>0</v>
      </c>
      <c r="H356" s="17"/>
      <c r="I356" s="17">
        <f t="shared" ref="I356:I359" si="289">INT(E356*H356)</f>
        <v>0</v>
      </c>
      <c r="J356" s="17"/>
      <c r="K356" s="17" t="str">
        <f t="shared" ref="K356:K359" si="290">IF(E356*J356&lt;&gt;0,TRUNC(E356*J356, 1),"")</f>
        <v/>
      </c>
      <c r="L356" s="17" t="str">
        <f t="shared" si="274"/>
        <v/>
      </c>
      <c r="M356" s="17">
        <f t="shared" ref="M356:M359" si="291">SUM(G356,I356,K356)</f>
        <v>0</v>
      </c>
      <c r="N356" s="13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9.5" customHeight="1">
      <c r="A357" s="12" t="str">
        <f t="shared" si="213"/>
        <v>[제 6-24호] 폴리에틸렌 난연케이블 0.6/1kv F-CV 1C×120㎟ [M]</v>
      </c>
      <c r="B357" s="13" t="s">
        <v>317</v>
      </c>
      <c r="C357" s="13"/>
      <c r="D357" s="14"/>
      <c r="E357" s="15"/>
      <c r="F357" s="17"/>
      <c r="G357" s="17">
        <f t="shared" si="288"/>
        <v>0</v>
      </c>
      <c r="H357" s="17"/>
      <c r="I357" s="17">
        <f t="shared" si="289"/>
        <v>0</v>
      </c>
      <c r="J357" s="17"/>
      <c r="K357" s="17" t="str">
        <f t="shared" si="290"/>
        <v/>
      </c>
      <c r="L357" s="17" t="str">
        <f t="shared" si="274"/>
        <v/>
      </c>
      <c r="M357" s="17">
        <f t="shared" si="291"/>
        <v>0</v>
      </c>
      <c r="N357" s="13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9.5" customHeight="1">
      <c r="A358" s="12" t="str">
        <f t="shared" si="213"/>
        <v>폴리에틸렌 난연케이블0.6/1kv F-CV 1C×120㎟M</v>
      </c>
      <c r="B358" s="13" t="s">
        <v>74</v>
      </c>
      <c r="C358" s="13" t="s">
        <v>93</v>
      </c>
      <c r="D358" s="14" t="s">
        <v>22</v>
      </c>
      <c r="E358" s="15">
        <v>1</v>
      </c>
      <c r="F358" s="17">
        <f>+VLOOKUP(A358,단가표!$A:$Q,17,FALSE)</f>
        <v>12390</v>
      </c>
      <c r="G358" s="17">
        <f t="shared" si="288"/>
        <v>12390</v>
      </c>
      <c r="H358" s="17"/>
      <c r="I358" s="17">
        <f t="shared" si="289"/>
        <v>0</v>
      </c>
      <c r="J358" s="17"/>
      <c r="K358" s="17" t="str">
        <f t="shared" si="290"/>
        <v/>
      </c>
      <c r="L358" s="17">
        <f t="shared" si="274"/>
        <v>12390</v>
      </c>
      <c r="M358" s="17">
        <f t="shared" si="291"/>
        <v>12390</v>
      </c>
      <c r="N358" s="13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9.5" customHeight="1">
      <c r="A359" s="12" t="str">
        <f t="shared" si="213"/>
        <v>노 무 비저압케이블전공인</v>
      </c>
      <c r="B359" s="13" t="s">
        <v>241</v>
      </c>
      <c r="C359" s="13" t="s">
        <v>292</v>
      </c>
      <c r="D359" s="14" t="s">
        <v>243</v>
      </c>
      <c r="E359" s="15">
        <f>+일위수량!E228</f>
        <v>8.4000000000000005E-2</v>
      </c>
      <c r="F359" s="17"/>
      <c r="G359" s="17">
        <f t="shared" si="288"/>
        <v>0</v>
      </c>
      <c r="H359" s="17">
        <f>+VLOOKUP(C359,단가표!$A:$Q,17,FALSE)</f>
        <v>230959</v>
      </c>
      <c r="I359" s="17">
        <f t="shared" si="289"/>
        <v>19400</v>
      </c>
      <c r="J359" s="17"/>
      <c r="K359" s="17" t="str">
        <f t="shared" si="290"/>
        <v/>
      </c>
      <c r="L359" s="17">
        <f t="shared" si="274"/>
        <v>230959</v>
      </c>
      <c r="M359" s="17">
        <f t="shared" si="291"/>
        <v>19400</v>
      </c>
      <c r="N359" s="13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9.5" customHeight="1">
      <c r="A360" s="12" t="str">
        <f t="shared" si="213"/>
        <v>( 합 계 )</v>
      </c>
      <c r="B360" s="13" t="s">
        <v>244</v>
      </c>
      <c r="C360" s="13"/>
      <c r="D360" s="14"/>
      <c r="E360" s="15"/>
      <c r="F360" s="17"/>
      <c r="G360" s="17">
        <f>SUM(G357:G359)</f>
        <v>12390</v>
      </c>
      <c r="H360" s="17"/>
      <c r="I360" s="17">
        <f>SUM(I357:I359)</f>
        <v>19400</v>
      </c>
      <c r="J360" s="17"/>
      <c r="K360" s="17">
        <f>SUM(K351:K359)</f>
        <v>0</v>
      </c>
      <c r="L360" s="17" t="str">
        <f t="shared" si="274"/>
        <v/>
      </c>
      <c r="M360" s="17">
        <f>SUM(M357:M359)</f>
        <v>31790</v>
      </c>
      <c r="N360" s="13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9.5" customHeight="1">
      <c r="A361" s="12" t="str">
        <f t="shared" si="213"/>
        <v/>
      </c>
      <c r="B361" s="13"/>
      <c r="C361" s="13"/>
      <c r="D361" s="14"/>
      <c r="E361" s="15"/>
      <c r="F361" s="17"/>
      <c r="G361" s="17">
        <f t="shared" ref="G361:G364" si="292">INT(E361*F361)</f>
        <v>0</v>
      </c>
      <c r="H361" s="17"/>
      <c r="I361" s="17">
        <f t="shared" ref="I361:I364" si="293">INT(E361*H361)</f>
        <v>0</v>
      </c>
      <c r="J361" s="17"/>
      <c r="K361" s="17" t="str">
        <f t="shared" ref="K361:K364" si="294">IF(E361*J361&lt;&gt;0,TRUNC(E361*J361, 1),"")</f>
        <v/>
      </c>
      <c r="L361" s="17" t="str">
        <f t="shared" si="274"/>
        <v/>
      </c>
      <c r="M361" s="17">
        <f t="shared" ref="M361:M364" si="295">SUM(G361,I361,K361)</f>
        <v>0</v>
      </c>
      <c r="N361" s="13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9.5" customHeight="1">
      <c r="A362" s="12" t="str">
        <f t="shared" si="213"/>
        <v>[제 6-25호] 폴리에틸렌 난연케이블 0.6/1kv F-CV 1C×150㎟ [M]</v>
      </c>
      <c r="B362" s="13" t="s">
        <v>318</v>
      </c>
      <c r="C362" s="13"/>
      <c r="D362" s="14"/>
      <c r="E362" s="15"/>
      <c r="F362" s="17"/>
      <c r="G362" s="17">
        <f t="shared" si="292"/>
        <v>0</v>
      </c>
      <c r="H362" s="17"/>
      <c r="I362" s="17">
        <f t="shared" si="293"/>
        <v>0</v>
      </c>
      <c r="J362" s="17"/>
      <c r="K362" s="17" t="str">
        <f t="shared" si="294"/>
        <v/>
      </c>
      <c r="L362" s="17" t="str">
        <f t="shared" si="274"/>
        <v/>
      </c>
      <c r="M362" s="17">
        <f t="shared" si="295"/>
        <v>0</v>
      </c>
      <c r="N362" s="13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9.5" customHeight="1">
      <c r="A363" s="12" t="str">
        <f t="shared" si="213"/>
        <v>폴리에틸렌 난연케이블0.6/1kv F-CV 1C×150㎟M</v>
      </c>
      <c r="B363" s="13" t="s">
        <v>74</v>
      </c>
      <c r="C363" s="13" t="s">
        <v>94</v>
      </c>
      <c r="D363" s="14" t="s">
        <v>22</v>
      </c>
      <c r="E363" s="15">
        <v>1</v>
      </c>
      <c r="F363" s="17">
        <f>+VLOOKUP(A363,단가표!$A:$Q,17,FALSE)</f>
        <v>15080</v>
      </c>
      <c r="G363" s="17">
        <f t="shared" si="292"/>
        <v>15080</v>
      </c>
      <c r="H363" s="17"/>
      <c r="I363" s="17">
        <f t="shared" si="293"/>
        <v>0</v>
      </c>
      <c r="J363" s="17"/>
      <c r="K363" s="17" t="str">
        <f t="shared" si="294"/>
        <v/>
      </c>
      <c r="L363" s="17">
        <f t="shared" si="274"/>
        <v>15080</v>
      </c>
      <c r="M363" s="17">
        <f t="shared" si="295"/>
        <v>15080</v>
      </c>
      <c r="N363" s="13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9.5" customHeight="1">
      <c r="A364" s="12" t="str">
        <f t="shared" si="213"/>
        <v>노 무 비저압케이블전공인</v>
      </c>
      <c r="B364" s="13" t="s">
        <v>241</v>
      </c>
      <c r="C364" s="13" t="s">
        <v>292</v>
      </c>
      <c r="D364" s="14" t="s">
        <v>243</v>
      </c>
      <c r="E364" s="15">
        <f>+일위수량!E231</f>
        <v>9.7000000000000003E-2</v>
      </c>
      <c r="F364" s="17"/>
      <c r="G364" s="17">
        <f t="shared" si="292"/>
        <v>0</v>
      </c>
      <c r="H364" s="17">
        <f>+VLOOKUP(C364,단가표!$A:$Q,17,FALSE)</f>
        <v>230959</v>
      </c>
      <c r="I364" s="17">
        <f t="shared" si="293"/>
        <v>22403</v>
      </c>
      <c r="J364" s="17"/>
      <c r="K364" s="17" t="str">
        <f t="shared" si="294"/>
        <v/>
      </c>
      <c r="L364" s="17">
        <f t="shared" si="274"/>
        <v>230959</v>
      </c>
      <c r="M364" s="17">
        <f t="shared" si="295"/>
        <v>22403</v>
      </c>
      <c r="N364" s="13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9.5" customHeight="1">
      <c r="A365" s="12" t="str">
        <f t="shared" si="213"/>
        <v>( 합 계 )</v>
      </c>
      <c r="B365" s="13" t="s">
        <v>244</v>
      </c>
      <c r="C365" s="13"/>
      <c r="D365" s="14"/>
      <c r="E365" s="15"/>
      <c r="F365" s="17"/>
      <c r="G365" s="17">
        <f>SUM(G362:G364)</f>
        <v>15080</v>
      </c>
      <c r="H365" s="17"/>
      <c r="I365" s="17">
        <f>SUM(I362:I364)</f>
        <v>22403</v>
      </c>
      <c r="J365" s="17"/>
      <c r="K365" s="17">
        <f>SUM(K356:K364)</f>
        <v>0</v>
      </c>
      <c r="L365" s="17" t="str">
        <f t="shared" si="274"/>
        <v/>
      </c>
      <c r="M365" s="17">
        <f>SUM(M362:M364)</f>
        <v>37483</v>
      </c>
      <c r="N365" s="13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9.5" customHeight="1">
      <c r="A366" s="12" t="str">
        <f t="shared" si="213"/>
        <v/>
      </c>
      <c r="B366" s="13"/>
      <c r="C366" s="13"/>
      <c r="D366" s="14"/>
      <c r="E366" s="15"/>
      <c r="F366" s="17"/>
      <c r="G366" s="17">
        <f t="shared" ref="G366:G369" si="296">INT(E366*F366)</f>
        <v>0</v>
      </c>
      <c r="H366" s="17"/>
      <c r="I366" s="17">
        <f t="shared" ref="I366:I369" si="297">INT(E366*H366)</f>
        <v>0</v>
      </c>
      <c r="J366" s="17"/>
      <c r="K366" s="17" t="str">
        <f t="shared" ref="K366:K369" si="298">IF(E366*J366&lt;&gt;0,TRUNC(E366*J366, 1),"")</f>
        <v/>
      </c>
      <c r="L366" s="17" t="str">
        <f t="shared" si="274"/>
        <v/>
      </c>
      <c r="M366" s="17">
        <f t="shared" ref="M366:M369" si="299">SUM(G366,I366,K366)</f>
        <v>0</v>
      </c>
      <c r="N366" s="13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9.5" customHeight="1">
      <c r="A367" s="12" t="str">
        <f t="shared" si="213"/>
        <v>[제 7-1호] 전력량계(전자식) 1P 2W 220V 40(10) [대]</v>
      </c>
      <c r="B367" s="13" t="s">
        <v>319</v>
      </c>
      <c r="C367" s="13"/>
      <c r="D367" s="14"/>
      <c r="E367" s="15"/>
      <c r="F367" s="17"/>
      <c r="G367" s="17">
        <f t="shared" si="296"/>
        <v>0</v>
      </c>
      <c r="H367" s="17"/>
      <c r="I367" s="17">
        <f t="shared" si="297"/>
        <v>0</v>
      </c>
      <c r="J367" s="17"/>
      <c r="K367" s="17" t="str">
        <f t="shared" si="298"/>
        <v/>
      </c>
      <c r="L367" s="17" t="str">
        <f t="shared" si="274"/>
        <v/>
      </c>
      <c r="M367" s="17">
        <f t="shared" si="299"/>
        <v>0</v>
      </c>
      <c r="N367" s="13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9.5" customHeight="1">
      <c r="A368" s="12" t="str">
        <f t="shared" si="213"/>
        <v>전력량계(전자식)1P 2W 220V 40(10)대</v>
      </c>
      <c r="B368" s="13" t="s">
        <v>95</v>
      </c>
      <c r="C368" s="13" t="s">
        <v>96</v>
      </c>
      <c r="D368" s="14" t="s">
        <v>97</v>
      </c>
      <c r="E368" s="15">
        <v>1</v>
      </c>
      <c r="F368" s="17">
        <f>+VLOOKUP(A368,단가표!$A:$Q,17,FALSE)</f>
        <v>30260</v>
      </c>
      <c r="G368" s="17">
        <f t="shared" si="296"/>
        <v>30260</v>
      </c>
      <c r="H368" s="17"/>
      <c r="I368" s="17">
        <f t="shared" si="297"/>
        <v>0</v>
      </c>
      <c r="J368" s="17"/>
      <c r="K368" s="17" t="str">
        <f t="shared" si="298"/>
        <v/>
      </c>
      <c r="L368" s="17">
        <f t="shared" si="274"/>
        <v>30260</v>
      </c>
      <c r="M368" s="17">
        <f t="shared" si="299"/>
        <v>30260</v>
      </c>
      <c r="N368" s="13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9.5" customHeight="1">
      <c r="A369" s="12" t="str">
        <f t="shared" si="213"/>
        <v>노 무 비내선전공인</v>
      </c>
      <c r="B369" s="13" t="s">
        <v>241</v>
      </c>
      <c r="C369" s="13" t="s">
        <v>242</v>
      </c>
      <c r="D369" s="14" t="s">
        <v>243</v>
      </c>
      <c r="E369" s="15">
        <f>일위수량!E234</f>
        <v>0.14000000000000001</v>
      </c>
      <c r="F369" s="17"/>
      <c r="G369" s="17">
        <f t="shared" si="296"/>
        <v>0</v>
      </c>
      <c r="H369" s="17">
        <f>+VLOOKUP(C369,단가표!$A:$Q,17,FALSE)</f>
        <v>220079</v>
      </c>
      <c r="I369" s="17">
        <f t="shared" si="297"/>
        <v>30811</v>
      </c>
      <c r="J369" s="17"/>
      <c r="K369" s="17" t="str">
        <f t="shared" si="298"/>
        <v/>
      </c>
      <c r="L369" s="17">
        <f t="shared" si="274"/>
        <v>220079</v>
      </c>
      <c r="M369" s="17">
        <f t="shared" si="299"/>
        <v>30811</v>
      </c>
      <c r="N369" s="13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9.5" customHeight="1">
      <c r="A370" s="12" t="str">
        <f t="shared" si="213"/>
        <v>( 합 계 )</v>
      </c>
      <c r="B370" s="13" t="s">
        <v>244</v>
      </c>
      <c r="C370" s="13"/>
      <c r="D370" s="14"/>
      <c r="E370" s="15"/>
      <c r="F370" s="17"/>
      <c r="G370" s="17">
        <f>SUM(G368:G369)</f>
        <v>30260</v>
      </c>
      <c r="H370" s="17"/>
      <c r="I370" s="17">
        <f>SUM(I368:I369)</f>
        <v>30811</v>
      </c>
      <c r="J370" s="17"/>
      <c r="K370" s="17">
        <f>SUM(K341:K369)</f>
        <v>0</v>
      </c>
      <c r="L370" s="17" t="str">
        <f t="shared" si="274"/>
        <v/>
      </c>
      <c r="M370" s="17">
        <f>SUM(M368:M369)</f>
        <v>61071</v>
      </c>
      <c r="N370" s="13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9.5" customHeight="1">
      <c r="A371" s="12" t="str">
        <f t="shared" si="213"/>
        <v/>
      </c>
      <c r="B371" s="13"/>
      <c r="C371" s="13"/>
      <c r="D371" s="14"/>
      <c r="E371" s="15"/>
      <c r="F371" s="17"/>
      <c r="G371" s="17">
        <f t="shared" ref="G371:G374" si="300">INT(E371*F371)</f>
        <v>0</v>
      </c>
      <c r="H371" s="17"/>
      <c r="I371" s="17">
        <f t="shared" ref="I371:I374" si="301">INT(E371*H371)</f>
        <v>0</v>
      </c>
      <c r="J371" s="17"/>
      <c r="K371" s="17" t="str">
        <f t="shared" ref="K371:K374" si="302">IF(E371*J371&lt;&gt;0,TRUNC(E371*J371, 1),"")</f>
        <v/>
      </c>
      <c r="L371" s="17" t="str">
        <f t="shared" si="274"/>
        <v/>
      </c>
      <c r="M371" s="17">
        <f t="shared" ref="M371:M374" si="303">SUM(G371,I371,K371)</f>
        <v>0</v>
      </c>
      <c r="N371" s="13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9.5" customHeight="1">
      <c r="A372" s="12" t="str">
        <f t="shared" si="213"/>
        <v>[제 7-2호] 전력량계 3P4W 220/380V, 40(10)A [대]</v>
      </c>
      <c r="B372" s="13" t="s">
        <v>320</v>
      </c>
      <c r="C372" s="13"/>
      <c r="D372" s="14"/>
      <c r="E372" s="15"/>
      <c r="F372" s="17"/>
      <c r="G372" s="17">
        <f t="shared" si="300"/>
        <v>0</v>
      </c>
      <c r="H372" s="17"/>
      <c r="I372" s="17">
        <f t="shared" si="301"/>
        <v>0</v>
      </c>
      <c r="J372" s="17"/>
      <c r="K372" s="17" t="str">
        <f t="shared" si="302"/>
        <v/>
      </c>
      <c r="L372" s="17" t="str">
        <f t="shared" si="274"/>
        <v/>
      </c>
      <c r="M372" s="17">
        <f t="shared" si="303"/>
        <v>0</v>
      </c>
      <c r="N372" s="13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9.5" customHeight="1">
      <c r="A373" s="12" t="str">
        <f t="shared" si="213"/>
        <v>전력량계3P4W 220/380V, 40(10)A대</v>
      </c>
      <c r="B373" s="13" t="s">
        <v>98</v>
      </c>
      <c r="C373" s="23" t="s">
        <v>99</v>
      </c>
      <c r="D373" s="14" t="s">
        <v>97</v>
      </c>
      <c r="E373" s="15">
        <v>1</v>
      </c>
      <c r="F373" s="17">
        <f>+VLOOKUP(A373,단가표!$A:$Q,17,FALSE)</f>
        <v>144500</v>
      </c>
      <c r="G373" s="17">
        <f t="shared" si="300"/>
        <v>144500</v>
      </c>
      <c r="H373" s="17"/>
      <c r="I373" s="17">
        <f t="shared" si="301"/>
        <v>0</v>
      </c>
      <c r="J373" s="17"/>
      <c r="K373" s="17" t="str">
        <f t="shared" si="302"/>
        <v/>
      </c>
      <c r="L373" s="17">
        <f t="shared" si="274"/>
        <v>144500</v>
      </c>
      <c r="M373" s="17">
        <f t="shared" si="303"/>
        <v>144500</v>
      </c>
      <c r="N373" s="13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9.5" customHeight="1">
      <c r="A374" s="12" t="str">
        <f t="shared" si="213"/>
        <v>노 무 비내선전공인</v>
      </c>
      <c r="B374" s="13" t="s">
        <v>241</v>
      </c>
      <c r="C374" s="13" t="s">
        <v>242</v>
      </c>
      <c r="D374" s="14" t="s">
        <v>243</v>
      </c>
      <c r="E374" s="15">
        <f>+일위수량!E237</f>
        <v>0.32</v>
      </c>
      <c r="F374" s="17"/>
      <c r="G374" s="17">
        <f t="shared" si="300"/>
        <v>0</v>
      </c>
      <c r="H374" s="17">
        <f>+VLOOKUP(C374,단가표!$A:$Q,17,FALSE)</f>
        <v>220079</v>
      </c>
      <c r="I374" s="17">
        <f t="shared" si="301"/>
        <v>70425</v>
      </c>
      <c r="J374" s="17"/>
      <c r="K374" s="17" t="str">
        <f t="shared" si="302"/>
        <v/>
      </c>
      <c r="L374" s="17">
        <f t="shared" si="274"/>
        <v>220079</v>
      </c>
      <c r="M374" s="17">
        <f t="shared" si="303"/>
        <v>70425</v>
      </c>
      <c r="N374" s="13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9.5" customHeight="1">
      <c r="A375" s="12" t="str">
        <f t="shared" si="213"/>
        <v>( 합 계 )</v>
      </c>
      <c r="B375" s="13" t="s">
        <v>244</v>
      </c>
      <c r="C375" s="13"/>
      <c r="D375" s="14"/>
      <c r="E375" s="15"/>
      <c r="F375" s="17"/>
      <c r="G375" s="17">
        <f>SUM(G372:G374)</f>
        <v>144500</v>
      </c>
      <c r="H375" s="17"/>
      <c r="I375" s="17">
        <f>SUM(I372:I374)</f>
        <v>70425</v>
      </c>
      <c r="J375" s="17"/>
      <c r="K375" s="17">
        <f>SUM(K341:K374)</f>
        <v>0</v>
      </c>
      <c r="L375" s="17" t="str">
        <f t="shared" si="274"/>
        <v/>
      </c>
      <c r="M375" s="17">
        <f>SUM(M372:M374)</f>
        <v>214925</v>
      </c>
      <c r="N375" s="13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9.5" customHeight="1">
      <c r="A376" s="12" t="str">
        <f t="shared" si="213"/>
        <v/>
      </c>
      <c r="B376" s="13"/>
      <c r="C376" s="13"/>
      <c r="D376" s="14"/>
      <c r="E376" s="15"/>
      <c r="F376" s="17"/>
      <c r="G376" s="17">
        <f t="shared" ref="G376:G379" si="304">INT(E376*F376)</f>
        <v>0</v>
      </c>
      <c r="H376" s="17"/>
      <c r="I376" s="17">
        <f t="shared" ref="I376:I379" si="305">INT(E376*H376)</f>
        <v>0</v>
      </c>
      <c r="J376" s="17"/>
      <c r="K376" s="17" t="str">
        <f t="shared" ref="K376:K379" si="306">IF(E376*J376&lt;&gt;0,TRUNC(E376*J376, 1),"")</f>
        <v/>
      </c>
      <c r="L376" s="17" t="str">
        <f t="shared" si="274"/>
        <v/>
      </c>
      <c r="M376" s="17">
        <f t="shared" ref="M376:M379" si="307">SUM(G376,I376,K376)</f>
        <v>0</v>
      </c>
      <c r="N376" s="13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9.5" customHeight="1">
      <c r="A377" s="12" t="str">
        <f t="shared" si="213"/>
        <v>[제 7-3호] 전력량계 3P4W 220/380V, 120(40)A [대]</v>
      </c>
      <c r="B377" s="13" t="s">
        <v>321</v>
      </c>
      <c r="C377" s="13"/>
      <c r="D377" s="14"/>
      <c r="E377" s="15"/>
      <c r="F377" s="17"/>
      <c r="G377" s="17">
        <f t="shared" si="304"/>
        <v>0</v>
      </c>
      <c r="H377" s="17"/>
      <c r="I377" s="17">
        <f t="shared" si="305"/>
        <v>0</v>
      </c>
      <c r="J377" s="17"/>
      <c r="K377" s="17" t="str">
        <f t="shared" si="306"/>
        <v/>
      </c>
      <c r="L377" s="17" t="str">
        <f t="shared" si="274"/>
        <v/>
      </c>
      <c r="M377" s="17">
        <f t="shared" si="307"/>
        <v>0</v>
      </c>
      <c r="N377" s="13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9.5" customHeight="1">
      <c r="A378" s="12" t="str">
        <f t="shared" si="213"/>
        <v>전력량계3P4W 220/380V, 120(40)A대</v>
      </c>
      <c r="B378" s="13" t="s">
        <v>98</v>
      </c>
      <c r="C378" s="13" t="s">
        <v>100</v>
      </c>
      <c r="D378" s="14" t="s">
        <v>97</v>
      </c>
      <c r="E378" s="15">
        <v>1</v>
      </c>
      <c r="F378" s="17">
        <f>+VLOOKUP(A378,단가표!$A:$Q,17,FALSE)</f>
        <v>157250</v>
      </c>
      <c r="G378" s="17">
        <f t="shared" si="304"/>
        <v>157250</v>
      </c>
      <c r="H378" s="17"/>
      <c r="I378" s="17">
        <f t="shared" si="305"/>
        <v>0</v>
      </c>
      <c r="J378" s="17"/>
      <c r="K378" s="17" t="str">
        <f t="shared" si="306"/>
        <v/>
      </c>
      <c r="L378" s="17">
        <f t="shared" si="274"/>
        <v>157250</v>
      </c>
      <c r="M378" s="17">
        <f t="shared" si="307"/>
        <v>157250</v>
      </c>
      <c r="N378" s="13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9.5" customHeight="1">
      <c r="A379" s="12" t="str">
        <f t="shared" si="213"/>
        <v>노 무 비내선전공인</v>
      </c>
      <c r="B379" s="13" t="s">
        <v>241</v>
      </c>
      <c r="C379" s="13" t="s">
        <v>242</v>
      </c>
      <c r="D379" s="14" t="s">
        <v>243</v>
      </c>
      <c r="E379" s="15">
        <f>일위수량!E240</f>
        <v>0.32</v>
      </c>
      <c r="F379" s="17"/>
      <c r="G379" s="17">
        <f t="shared" si="304"/>
        <v>0</v>
      </c>
      <c r="H379" s="17">
        <f>+VLOOKUP(C379,단가표!$A:$Q,17,FALSE)</f>
        <v>220079</v>
      </c>
      <c r="I379" s="17">
        <f t="shared" si="305"/>
        <v>70425</v>
      </c>
      <c r="J379" s="17"/>
      <c r="K379" s="17" t="str">
        <f t="shared" si="306"/>
        <v/>
      </c>
      <c r="L379" s="17">
        <f t="shared" si="274"/>
        <v>220079</v>
      </c>
      <c r="M379" s="17">
        <f t="shared" si="307"/>
        <v>70425</v>
      </c>
      <c r="N379" s="13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9.5" customHeight="1">
      <c r="A380" s="12" t="str">
        <f t="shared" si="213"/>
        <v>( 합 계 )</v>
      </c>
      <c r="B380" s="13" t="s">
        <v>244</v>
      </c>
      <c r="C380" s="13"/>
      <c r="D380" s="14"/>
      <c r="E380" s="15"/>
      <c r="F380" s="17"/>
      <c r="G380" s="17">
        <f>SUM(G378:G379)</f>
        <v>157250</v>
      </c>
      <c r="H380" s="17"/>
      <c r="I380" s="17">
        <f>SUM(I378:I379)</f>
        <v>70425</v>
      </c>
      <c r="J380" s="17"/>
      <c r="K380" s="17">
        <f>SUM(K371:K379)</f>
        <v>0</v>
      </c>
      <c r="L380" s="17" t="str">
        <f t="shared" si="274"/>
        <v/>
      </c>
      <c r="M380" s="17">
        <f>SUM(M378:M379)</f>
        <v>227675</v>
      </c>
      <c r="N380" s="13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9.5" customHeight="1">
      <c r="A381" s="12" t="str">
        <f t="shared" si="213"/>
        <v/>
      </c>
      <c r="B381" s="13"/>
      <c r="C381" s="13"/>
      <c r="D381" s="14"/>
      <c r="E381" s="15"/>
      <c r="F381" s="17"/>
      <c r="G381" s="17"/>
      <c r="H381" s="17"/>
      <c r="I381" s="17"/>
      <c r="J381" s="17"/>
      <c r="K381" s="17"/>
      <c r="L381" s="17"/>
      <c r="M381" s="17"/>
      <c r="N381" s="13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9.5" customHeight="1">
      <c r="A382" s="12" t="str">
        <f t="shared" si="213"/>
        <v>[ 제 7-4호 ] 전력량계(전자식) 1P 2W 220V 80(20) [대]</v>
      </c>
      <c r="B382" s="13" t="s">
        <v>322</v>
      </c>
      <c r="C382" s="13"/>
      <c r="D382" s="14"/>
      <c r="E382" s="15"/>
      <c r="F382" s="17"/>
      <c r="G382" s="17">
        <f t="shared" ref="G382:G384" si="308">INT(E382*F382)</f>
        <v>0</v>
      </c>
      <c r="H382" s="17"/>
      <c r="I382" s="17">
        <f t="shared" ref="I382:I384" si="309">INT(E382*H382)</f>
        <v>0</v>
      </c>
      <c r="J382" s="17"/>
      <c r="K382" s="17" t="str">
        <f t="shared" ref="K382:K384" si="310">IF(E382*J382&lt;&gt;0,TRUNC(E382*J382, 1),"")</f>
        <v/>
      </c>
      <c r="L382" s="17" t="str">
        <f t="shared" ref="L382:L410" si="311">IF((F382+H382+J382)=0, "", (F382+H382+J382))</f>
        <v/>
      </c>
      <c r="M382" s="17">
        <f t="shared" ref="M382:M384" si="312">SUM(G382,I382,K382)</f>
        <v>0</v>
      </c>
      <c r="N382" s="13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9.5" customHeight="1">
      <c r="A383" s="12" t="str">
        <f t="shared" si="213"/>
        <v>전력량계(전자식)1P 2W 220V 80(20)대</v>
      </c>
      <c r="B383" s="13" t="s">
        <v>95</v>
      </c>
      <c r="C383" s="13" t="s">
        <v>101</v>
      </c>
      <c r="D383" s="14" t="s">
        <v>97</v>
      </c>
      <c r="E383" s="15">
        <v>1</v>
      </c>
      <c r="F383" s="17">
        <f>+VLOOKUP(A383,단가표!$A:$Q,17,FALSE)</f>
        <v>48450</v>
      </c>
      <c r="G383" s="17">
        <f t="shared" si="308"/>
        <v>48450</v>
      </c>
      <c r="H383" s="17"/>
      <c r="I383" s="17">
        <f t="shared" si="309"/>
        <v>0</v>
      </c>
      <c r="J383" s="17"/>
      <c r="K383" s="17" t="str">
        <f t="shared" si="310"/>
        <v/>
      </c>
      <c r="L383" s="17">
        <f t="shared" si="311"/>
        <v>48450</v>
      </c>
      <c r="M383" s="17">
        <f t="shared" si="312"/>
        <v>48450</v>
      </c>
      <c r="N383" s="13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9.5" customHeight="1">
      <c r="A384" s="12" t="str">
        <f t="shared" si="213"/>
        <v>노 무 비내선전공인</v>
      </c>
      <c r="B384" s="13" t="s">
        <v>241</v>
      </c>
      <c r="C384" s="13" t="s">
        <v>242</v>
      </c>
      <c r="D384" s="14" t="s">
        <v>243</v>
      </c>
      <c r="E384" s="15">
        <f>일위수량!E243</f>
        <v>0.14000000000000001</v>
      </c>
      <c r="F384" s="17"/>
      <c r="G384" s="17">
        <f t="shared" si="308"/>
        <v>0</v>
      </c>
      <c r="H384" s="17">
        <f>+VLOOKUP(C384,단가표!$A:$Q,17,FALSE)</f>
        <v>220079</v>
      </c>
      <c r="I384" s="17">
        <f t="shared" si="309"/>
        <v>30811</v>
      </c>
      <c r="J384" s="17"/>
      <c r="K384" s="17" t="str">
        <f t="shared" si="310"/>
        <v/>
      </c>
      <c r="L384" s="17">
        <f t="shared" si="311"/>
        <v>220079</v>
      </c>
      <c r="M384" s="17">
        <f t="shared" si="312"/>
        <v>30811</v>
      </c>
      <c r="N384" s="13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9.5" customHeight="1">
      <c r="A385" s="12" t="str">
        <f t="shared" si="213"/>
        <v>( 합 계 )</v>
      </c>
      <c r="B385" s="13" t="s">
        <v>244</v>
      </c>
      <c r="C385" s="13"/>
      <c r="D385" s="14"/>
      <c r="E385" s="15"/>
      <c r="F385" s="17"/>
      <c r="G385" s="17">
        <f>SUM(G383:G384)</f>
        <v>48450</v>
      </c>
      <c r="H385" s="17"/>
      <c r="I385" s="17">
        <f>SUM(I383:I384)</f>
        <v>30811</v>
      </c>
      <c r="J385" s="17"/>
      <c r="K385" s="17">
        <f>SUM(K376:K384)</f>
        <v>0</v>
      </c>
      <c r="L385" s="17" t="str">
        <f t="shared" si="311"/>
        <v/>
      </c>
      <c r="M385" s="17">
        <f>SUM(M383:M384)</f>
        <v>79261</v>
      </c>
      <c r="N385" s="13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9.5" customHeight="1">
      <c r="A386" s="12" t="str">
        <f t="shared" si="213"/>
        <v/>
      </c>
      <c r="B386" s="13"/>
      <c r="C386" s="13"/>
      <c r="D386" s="14"/>
      <c r="E386" s="15"/>
      <c r="F386" s="17"/>
      <c r="G386" s="17">
        <f t="shared" ref="G386:G389" si="313">INT(E386*F386)</f>
        <v>0</v>
      </c>
      <c r="H386" s="17"/>
      <c r="I386" s="17">
        <f t="shared" ref="I386:I389" si="314">INT(E386*H386)</f>
        <v>0</v>
      </c>
      <c r="J386" s="17"/>
      <c r="K386" s="17" t="str">
        <f t="shared" ref="K386:K389" si="315">IF(E386*J386&lt;&gt;0,TRUNC(E386*J386, 1),"")</f>
        <v/>
      </c>
      <c r="L386" s="17" t="str">
        <f t="shared" si="311"/>
        <v/>
      </c>
      <c r="M386" s="17">
        <f t="shared" ref="M386:M389" si="316">SUM(G386,I386,K386)</f>
        <v>0</v>
      </c>
      <c r="N386" s="13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9.5" customHeight="1">
      <c r="A387" s="12" t="str">
        <f t="shared" si="213"/>
        <v>[제 8-1호] 배선용차단기(ABS-52) 2P 50AF 20AT [EA]</v>
      </c>
      <c r="B387" s="13" t="s">
        <v>323</v>
      </c>
      <c r="C387" s="13"/>
      <c r="D387" s="14"/>
      <c r="E387" s="15"/>
      <c r="F387" s="17"/>
      <c r="G387" s="17">
        <f t="shared" si="313"/>
        <v>0</v>
      </c>
      <c r="H387" s="17"/>
      <c r="I387" s="17">
        <f t="shared" si="314"/>
        <v>0</v>
      </c>
      <c r="J387" s="17"/>
      <c r="K387" s="17" t="str">
        <f t="shared" si="315"/>
        <v/>
      </c>
      <c r="L387" s="17" t="str">
        <f t="shared" si="311"/>
        <v/>
      </c>
      <c r="M387" s="17">
        <f t="shared" si="316"/>
        <v>0</v>
      </c>
      <c r="N387" s="13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9.5" customHeight="1">
      <c r="A388" s="12" t="str">
        <f t="shared" si="213"/>
        <v>배선용차단기(ABS-52)2P 50AF 20ATEA</v>
      </c>
      <c r="B388" s="13" t="s">
        <v>102</v>
      </c>
      <c r="C388" s="13" t="s">
        <v>103</v>
      </c>
      <c r="D388" s="14" t="s">
        <v>104</v>
      </c>
      <c r="E388" s="15">
        <v>1</v>
      </c>
      <c r="F388" s="17">
        <f>+VLOOKUP(A388,단가표!$A:$Q,17,FALSE)</f>
        <v>34080</v>
      </c>
      <c r="G388" s="17">
        <f t="shared" si="313"/>
        <v>34080</v>
      </c>
      <c r="H388" s="17"/>
      <c r="I388" s="17">
        <f t="shared" si="314"/>
        <v>0</v>
      </c>
      <c r="J388" s="17"/>
      <c r="K388" s="17" t="str">
        <f t="shared" si="315"/>
        <v/>
      </c>
      <c r="L388" s="17">
        <f t="shared" si="311"/>
        <v>34080</v>
      </c>
      <c r="M388" s="17">
        <f t="shared" si="316"/>
        <v>34080</v>
      </c>
      <c r="N388" s="13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9.5" customHeight="1">
      <c r="A389" s="12" t="str">
        <f t="shared" si="213"/>
        <v>노 무 비내선전공인</v>
      </c>
      <c r="B389" s="13" t="s">
        <v>241</v>
      </c>
      <c r="C389" s="13" t="s">
        <v>242</v>
      </c>
      <c r="D389" s="14" t="s">
        <v>243</v>
      </c>
      <c r="E389" s="15">
        <f>+일위수량!E246</f>
        <v>0.182</v>
      </c>
      <c r="F389" s="17"/>
      <c r="G389" s="17">
        <f t="shared" si="313"/>
        <v>0</v>
      </c>
      <c r="H389" s="17">
        <f>+VLOOKUP(C389,단가표!$A:$Q,17,FALSE)</f>
        <v>220079</v>
      </c>
      <c r="I389" s="17">
        <f t="shared" si="314"/>
        <v>40054</v>
      </c>
      <c r="J389" s="17"/>
      <c r="K389" s="17" t="str">
        <f t="shared" si="315"/>
        <v/>
      </c>
      <c r="L389" s="17">
        <f t="shared" si="311"/>
        <v>220079</v>
      </c>
      <c r="M389" s="17">
        <f t="shared" si="316"/>
        <v>40054</v>
      </c>
      <c r="N389" s="13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9.5" customHeight="1">
      <c r="A390" s="12" t="str">
        <f t="shared" si="213"/>
        <v>( 합 계 )</v>
      </c>
      <c r="B390" s="13" t="s">
        <v>244</v>
      </c>
      <c r="C390" s="13"/>
      <c r="D390" s="14"/>
      <c r="E390" s="15"/>
      <c r="F390" s="17"/>
      <c r="G390" s="17">
        <f>SUM(G386:G389)</f>
        <v>34080</v>
      </c>
      <c r="H390" s="17"/>
      <c r="I390" s="17">
        <f>SUM(I386:I389)</f>
        <v>40054</v>
      </c>
      <c r="J390" s="17"/>
      <c r="K390" s="17">
        <f>SUM(K386:K389)</f>
        <v>0</v>
      </c>
      <c r="L390" s="17" t="str">
        <f t="shared" si="311"/>
        <v/>
      </c>
      <c r="M390" s="17">
        <f>SUM(M386:M389)</f>
        <v>74134</v>
      </c>
      <c r="N390" s="13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9.5" customHeight="1">
      <c r="A391" s="12" t="str">
        <f t="shared" si="213"/>
        <v/>
      </c>
      <c r="B391" s="13"/>
      <c r="C391" s="13"/>
      <c r="D391" s="14"/>
      <c r="E391" s="15"/>
      <c r="F391" s="17"/>
      <c r="G391" s="17">
        <f t="shared" ref="G391:G394" si="317">INT(E391*F391)</f>
        <v>0</v>
      </c>
      <c r="H391" s="17"/>
      <c r="I391" s="17">
        <f t="shared" ref="I391:I394" si="318">INT(E391*H391)</f>
        <v>0</v>
      </c>
      <c r="J391" s="17"/>
      <c r="K391" s="17" t="str">
        <f t="shared" ref="K391:K394" si="319">IF(E391*J391&lt;&gt;0,TRUNC(E391*J391, 1),"")</f>
        <v/>
      </c>
      <c r="L391" s="17" t="str">
        <f t="shared" si="311"/>
        <v/>
      </c>
      <c r="M391" s="17">
        <f t="shared" ref="M391:M394" si="320">SUM(G391,I391,K391)</f>
        <v>0</v>
      </c>
      <c r="N391" s="13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9.5" customHeight="1">
      <c r="A392" s="12" t="str">
        <f t="shared" si="213"/>
        <v>[제 8-2호] 배선용차단기(ABS-52) 2P 50AF 30AT [EA]</v>
      </c>
      <c r="B392" s="13" t="s">
        <v>324</v>
      </c>
      <c r="C392" s="13"/>
      <c r="D392" s="14"/>
      <c r="E392" s="15"/>
      <c r="F392" s="17"/>
      <c r="G392" s="17">
        <f t="shared" si="317"/>
        <v>0</v>
      </c>
      <c r="H392" s="17"/>
      <c r="I392" s="17">
        <f t="shared" si="318"/>
        <v>0</v>
      </c>
      <c r="J392" s="17"/>
      <c r="K392" s="17" t="str">
        <f t="shared" si="319"/>
        <v/>
      </c>
      <c r="L392" s="17" t="str">
        <f t="shared" si="311"/>
        <v/>
      </c>
      <c r="M392" s="17">
        <f t="shared" si="320"/>
        <v>0</v>
      </c>
      <c r="N392" s="13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9.5" customHeight="1">
      <c r="A393" s="12" t="str">
        <f t="shared" si="213"/>
        <v>배선용차단기(ABS-52)2P 50AF 30ATEA</v>
      </c>
      <c r="B393" s="13" t="s">
        <v>102</v>
      </c>
      <c r="C393" s="13" t="s">
        <v>105</v>
      </c>
      <c r="D393" s="14" t="s">
        <v>104</v>
      </c>
      <c r="E393" s="15">
        <v>1</v>
      </c>
      <c r="F393" s="17">
        <f>+VLOOKUP(A393,단가표!$A:$Q,17,FALSE)</f>
        <v>34080</v>
      </c>
      <c r="G393" s="17">
        <f t="shared" si="317"/>
        <v>34080</v>
      </c>
      <c r="H393" s="17"/>
      <c r="I393" s="17">
        <f t="shared" si="318"/>
        <v>0</v>
      </c>
      <c r="J393" s="17"/>
      <c r="K393" s="17" t="str">
        <f t="shared" si="319"/>
        <v/>
      </c>
      <c r="L393" s="17">
        <f t="shared" si="311"/>
        <v>34080</v>
      </c>
      <c r="M393" s="17">
        <f t="shared" si="320"/>
        <v>34080</v>
      </c>
      <c r="N393" s="13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9.5" customHeight="1">
      <c r="A394" s="12" t="str">
        <f t="shared" si="213"/>
        <v>노 무 비내선전공인</v>
      </c>
      <c r="B394" s="13" t="s">
        <v>241</v>
      </c>
      <c r="C394" s="13" t="s">
        <v>242</v>
      </c>
      <c r="D394" s="14" t="s">
        <v>243</v>
      </c>
      <c r="E394" s="15">
        <f>+일위수량!E249</f>
        <v>0.182</v>
      </c>
      <c r="F394" s="17"/>
      <c r="G394" s="17">
        <f t="shared" si="317"/>
        <v>0</v>
      </c>
      <c r="H394" s="17">
        <f>+VLOOKUP(C394,단가표!$A:$Q,17,FALSE)</f>
        <v>220079</v>
      </c>
      <c r="I394" s="17">
        <f t="shared" si="318"/>
        <v>40054</v>
      </c>
      <c r="J394" s="17"/>
      <c r="K394" s="17" t="str">
        <f t="shared" si="319"/>
        <v/>
      </c>
      <c r="L394" s="17">
        <f t="shared" si="311"/>
        <v>220079</v>
      </c>
      <c r="M394" s="17">
        <f t="shared" si="320"/>
        <v>40054</v>
      </c>
      <c r="N394" s="13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9.5" customHeight="1">
      <c r="A395" s="12" t="str">
        <f t="shared" si="213"/>
        <v>( 합 계 )</v>
      </c>
      <c r="B395" s="13" t="s">
        <v>244</v>
      </c>
      <c r="C395" s="13"/>
      <c r="D395" s="14"/>
      <c r="E395" s="15"/>
      <c r="F395" s="17"/>
      <c r="G395" s="17">
        <f>SUM(G391:G394)</f>
        <v>34080</v>
      </c>
      <c r="H395" s="17"/>
      <c r="I395" s="17">
        <f>SUM(I391:I394)</f>
        <v>40054</v>
      </c>
      <c r="J395" s="17"/>
      <c r="K395" s="17">
        <f>SUM(K391:K394)</f>
        <v>0</v>
      </c>
      <c r="L395" s="17" t="str">
        <f t="shared" si="311"/>
        <v/>
      </c>
      <c r="M395" s="17">
        <f>SUM(M391:M394)</f>
        <v>74134</v>
      </c>
      <c r="N395" s="13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9.5" customHeight="1">
      <c r="A396" s="12" t="str">
        <f t="shared" si="213"/>
        <v/>
      </c>
      <c r="B396" s="13"/>
      <c r="C396" s="13"/>
      <c r="D396" s="14"/>
      <c r="E396" s="15"/>
      <c r="F396" s="17"/>
      <c r="G396" s="17">
        <f t="shared" ref="G396:G399" si="321">INT(E396*F396)</f>
        <v>0</v>
      </c>
      <c r="H396" s="17"/>
      <c r="I396" s="17">
        <f t="shared" ref="I396:I399" si="322">INT(E396*H396)</f>
        <v>0</v>
      </c>
      <c r="J396" s="17"/>
      <c r="K396" s="17" t="str">
        <f t="shared" ref="K396:K399" si="323">IF(E396*J396&lt;&gt;0,TRUNC(E396*J396, 1),"")</f>
        <v/>
      </c>
      <c r="L396" s="17" t="str">
        <f t="shared" si="311"/>
        <v/>
      </c>
      <c r="M396" s="17">
        <f t="shared" ref="M396:M399" si="324">SUM(G396,I396,K396)</f>
        <v>0</v>
      </c>
      <c r="N396" s="13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9.5" customHeight="1">
      <c r="A397" s="12" t="str">
        <f t="shared" si="213"/>
        <v>[제 8-3호] 배선용차단기(ABS-52) 2P 50AF 40AT [EA]</v>
      </c>
      <c r="B397" s="13" t="s">
        <v>325</v>
      </c>
      <c r="C397" s="13"/>
      <c r="D397" s="14"/>
      <c r="E397" s="15"/>
      <c r="F397" s="17"/>
      <c r="G397" s="17">
        <f t="shared" si="321"/>
        <v>0</v>
      </c>
      <c r="H397" s="17"/>
      <c r="I397" s="17">
        <f t="shared" si="322"/>
        <v>0</v>
      </c>
      <c r="J397" s="17"/>
      <c r="K397" s="17" t="str">
        <f t="shared" si="323"/>
        <v/>
      </c>
      <c r="L397" s="17" t="str">
        <f t="shared" si="311"/>
        <v/>
      </c>
      <c r="M397" s="17">
        <f t="shared" si="324"/>
        <v>0</v>
      </c>
      <c r="N397" s="13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9.5" customHeight="1">
      <c r="A398" s="12" t="str">
        <f t="shared" si="213"/>
        <v>배선용차단기(ABS-52)2P 50AF 40ATEA</v>
      </c>
      <c r="B398" s="13" t="s">
        <v>102</v>
      </c>
      <c r="C398" s="13" t="s">
        <v>106</v>
      </c>
      <c r="D398" s="14" t="s">
        <v>104</v>
      </c>
      <c r="E398" s="15">
        <v>1</v>
      </c>
      <c r="F398" s="17">
        <f>+VLOOKUP(A398,단가표!$A:$Q,17,FALSE)</f>
        <v>34080</v>
      </c>
      <c r="G398" s="17">
        <f t="shared" si="321"/>
        <v>34080</v>
      </c>
      <c r="H398" s="17"/>
      <c r="I398" s="17">
        <f t="shared" si="322"/>
        <v>0</v>
      </c>
      <c r="J398" s="17"/>
      <c r="K398" s="17" t="str">
        <f t="shared" si="323"/>
        <v/>
      </c>
      <c r="L398" s="17">
        <f t="shared" si="311"/>
        <v>34080</v>
      </c>
      <c r="M398" s="17">
        <f t="shared" si="324"/>
        <v>34080</v>
      </c>
      <c r="N398" s="13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9.5" customHeight="1">
      <c r="A399" s="12" t="str">
        <f t="shared" si="213"/>
        <v>노 무 비내선전공인</v>
      </c>
      <c r="B399" s="13" t="s">
        <v>241</v>
      </c>
      <c r="C399" s="13" t="s">
        <v>242</v>
      </c>
      <c r="D399" s="14" t="s">
        <v>243</v>
      </c>
      <c r="E399" s="15">
        <f>+일위수량!E252</f>
        <v>0.182</v>
      </c>
      <c r="F399" s="17"/>
      <c r="G399" s="17">
        <f t="shared" si="321"/>
        <v>0</v>
      </c>
      <c r="H399" s="17">
        <f>+VLOOKUP(C399,단가표!$A:$Q,17,FALSE)</f>
        <v>220079</v>
      </c>
      <c r="I399" s="17">
        <f t="shared" si="322"/>
        <v>40054</v>
      </c>
      <c r="J399" s="17"/>
      <c r="K399" s="17" t="str">
        <f t="shared" si="323"/>
        <v/>
      </c>
      <c r="L399" s="17">
        <f t="shared" si="311"/>
        <v>220079</v>
      </c>
      <c r="M399" s="17">
        <f t="shared" si="324"/>
        <v>40054</v>
      </c>
      <c r="N399" s="13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9.5" customHeight="1">
      <c r="A400" s="12" t="str">
        <f t="shared" si="213"/>
        <v>( 합 계 )</v>
      </c>
      <c r="B400" s="13" t="s">
        <v>244</v>
      </c>
      <c r="C400" s="13"/>
      <c r="D400" s="14"/>
      <c r="E400" s="15"/>
      <c r="F400" s="17"/>
      <c r="G400" s="17">
        <f>SUM(G396:G399)</f>
        <v>34080</v>
      </c>
      <c r="H400" s="17"/>
      <c r="I400" s="17">
        <f>SUM(I396:I399)</f>
        <v>40054</v>
      </c>
      <c r="J400" s="17"/>
      <c r="K400" s="17">
        <f>SUM(K396:K399)</f>
        <v>0</v>
      </c>
      <c r="L400" s="17" t="str">
        <f t="shared" si="311"/>
        <v/>
      </c>
      <c r="M400" s="17">
        <f>SUM(M396:M399)</f>
        <v>74134</v>
      </c>
      <c r="N400" s="13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9.5" customHeight="1">
      <c r="A401" s="12" t="str">
        <f t="shared" si="213"/>
        <v/>
      </c>
      <c r="B401" s="13"/>
      <c r="C401" s="13"/>
      <c r="D401" s="14"/>
      <c r="E401" s="15"/>
      <c r="F401" s="17"/>
      <c r="G401" s="17">
        <f t="shared" ref="G401:G404" si="325">INT(E401*F401)</f>
        <v>0</v>
      </c>
      <c r="H401" s="17"/>
      <c r="I401" s="17">
        <f t="shared" ref="I401:I404" si="326">INT(E401*H401)</f>
        <v>0</v>
      </c>
      <c r="J401" s="17"/>
      <c r="K401" s="17" t="str">
        <f t="shared" ref="K401:K404" si="327">IF(E401*J401&lt;&gt;0,TRUNC(E401*J401, 1),"")</f>
        <v/>
      </c>
      <c r="L401" s="17" t="str">
        <f t="shared" si="311"/>
        <v/>
      </c>
      <c r="M401" s="17">
        <f t="shared" ref="M401:M404" si="328">SUM(G401,I401,K401)</f>
        <v>0</v>
      </c>
      <c r="N401" s="13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9.5" customHeight="1">
      <c r="A402" s="12" t="str">
        <f t="shared" si="213"/>
        <v>[ 제 8-3-1호 ] 배선용차단기(ABS-52) 2P 50AF 50AT [EA]</v>
      </c>
      <c r="B402" s="46" t="s">
        <v>326</v>
      </c>
      <c r="C402" s="47"/>
      <c r="D402" s="48"/>
      <c r="E402" s="49"/>
      <c r="F402" s="50"/>
      <c r="G402" s="50">
        <f t="shared" si="325"/>
        <v>0</v>
      </c>
      <c r="H402" s="50"/>
      <c r="I402" s="50">
        <f t="shared" si="326"/>
        <v>0</v>
      </c>
      <c r="J402" s="50"/>
      <c r="K402" s="50" t="str">
        <f t="shared" si="327"/>
        <v/>
      </c>
      <c r="L402" s="50" t="str">
        <f t="shared" si="311"/>
        <v/>
      </c>
      <c r="M402" s="50">
        <f t="shared" si="328"/>
        <v>0</v>
      </c>
      <c r="N402" s="51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9.5" customHeight="1">
      <c r="A403" s="12" t="str">
        <f t="shared" si="213"/>
        <v>배선용차단기(ABS-52)2P 50AF 50ATEA</v>
      </c>
      <c r="B403" s="51" t="s">
        <v>102</v>
      </c>
      <c r="C403" s="51" t="s">
        <v>107</v>
      </c>
      <c r="D403" s="48" t="s">
        <v>104</v>
      </c>
      <c r="E403" s="49">
        <v>1</v>
      </c>
      <c r="F403" s="50">
        <f>+VLOOKUP(A403,단가표!$A:$Q,17,FALSE)</f>
        <v>34080</v>
      </c>
      <c r="G403" s="50">
        <f t="shared" si="325"/>
        <v>34080</v>
      </c>
      <c r="H403" s="50"/>
      <c r="I403" s="50">
        <f t="shared" si="326"/>
        <v>0</v>
      </c>
      <c r="J403" s="50"/>
      <c r="K403" s="50" t="str">
        <f t="shared" si="327"/>
        <v/>
      </c>
      <c r="L403" s="50">
        <f t="shared" si="311"/>
        <v>34080</v>
      </c>
      <c r="M403" s="50">
        <f t="shared" si="328"/>
        <v>34080</v>
      </c>
      <c r="N403" s="51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9.5" customHeight="1">
      <c r="A404" s="12" t="str">
        <f t="shared" si="213"/>
        <v>노 무 비내선전공인</v>
      </c>
      <c r="B404" s="51" t="s">
        <v>241</v>
      </c>
      <c r="C404" s="51" t="s">
        <v>242</v>
      </c>
      <c r="D404" s="48" t="s">
        <v>243</v>
      </c>
      <c r="E404" s="49">
        <f>+일위수량!E255</f>
        <v>0.182</v>
      </c>
      <c r="F404" s="50"/>
      <c r="G404" s="50">
        <f t="shared" si="325"/>
        <v>0</v>
      </c>
      <c r="H404" s="50">
        <f>+VLOOKUP(C404,단가표!$A:$Q,17,FALSE)</f>
        <v>220079</v>
      </c>
      <c r="I404" s="50">
        <f t="shared" si="326"/>
        <v>40054</v>
      </c>
      <c r="J404" s="50"/>
      <c r="K404" s="50" t="str">
        <f t="shared" si="327"/>
        <v/>
      </c>
      <c r="L404" s="50">
        <f t="shared" si="311"/>
        <v>220079</v>
      </c>
      <c r="M404" s="50">
        <f t="shared" si="328"/>
        <v>40054</v>
      </c>
      <c r="N404" s="51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9.5" customHeight="1">
      <c r="A405" s="12" t="str">
        <f t="shared" si="213"/>
        <v>( 합 계 )</v>
      </c>
      <c r="B405" s="51" t="s">
        <v>244</v>
      </c>
      <c r="C405" s="51"/>
      <c r="D405" s="48"/>
      <c r="E405" s="49"/>
      <c r="F405" s="50"/>
      <c r="G405" s="50">
        <f>SUM(G401:G404)</f>
        <v>34080</v>
      </c>
      <c r="H405" s="50"/>
      <c r="I405" s="50">
        <f>SUM(I401:I404)</f>
        <v>40054</v>
      </c>
      <c r="J405" s="50"/>
      <c r="K405" s="50">
        <f>SUM(K401:K404)</f>
        <v>0</v>
      </c>
      <c r="L405" s="50" t="str">
        <f t="shared" si="311"/>
        <v/>
      </c>
      <c r="M405" s="50">
        <f>SUM(M401:M404)</f>
        <v>74134</v>
      </c>
      <c r="N405" s="51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9.5" customHeight="1">
      <c r="A406" s="12" t="str">
        <f t="shared" si="213"/>
        <v/>
      </c>
      <c r="B406" s="13"/>
      <c r="C406" s="13"/>
      <c r="D406" s="14"/>
      <c r="E406" s="15"/>
      <c r="F406" s="17"/>
      <c r="G406" s="17">
        <f t="shared" ref="G406:G409" si="329">INT(E406*F406)</f>
        <v>0</v>
      </c>
      <c r="H406" s="17"/>
      <c r="I406" s="17">
        <f t="shared" ref="I406:I409" si="330">INT(E406*H406)</f>
        <v>0</v>
      </c>
      <c r="J406" s="17"/>
      <c r="K406" s="17" t="str">
        <f t="shared" ref="K406:K409" si="331">IF(E406*J406&lt;&gt;0,TRUNC(E406*J406, 1),"")</f>
        <v/>
      </c>
      <c r="L406" s="17" t="str">
        <f t="shared" si="311"/>
        <v/>
      </c>
      <c r="M406" s="17">
        <f t="shared" ref="M406:M409" si="332">SUM(G406,I406,K406)</f>
        <v>0</v>
      </c>
      <c r="N406" s="13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9.5" customHeight="1">
      <c r="A407" s="12" t="str">
        <f t="shared" si="213"/>
        <v>[ 제 8-3-2호 ] 배선용차단기(ABS-52) 2P 50AF 60AT [EA]</v>
      </c>
      <c r="B407" s="46" t="s">
        <v>327</v>
      </c>
      <c r="C407" s="47"/>
      <c r="D407" s="48"/>
      <c r="E407" s="49"/>
      <c r="F407" s="50"/>
      <c r="G407" s="50">
        <f t="shared" si="329"/>
        <v>0</v>
      </c>
      <c r="H407" s="50"/>
      <c r="I407" s="50">
        <f t="shared" si="330"/>
        <v>0</v>
      </c>
      <c r="J407" s="50"/>
      <c r="K407" s="50" t="str">
        <f t="shared" si="331"/>
        <v/>
      </c>
      <c r="L407" s="50" t="str">
        <f t="shared" si="311"/>
        <v/>
      </c>
      <c r="M407" s="50">
        <f t="shared" si="332"/>
        <v>0</v>
      </c>
      <c r="N407" s="51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9.5" customHeight="1">
      <c r="A408" s="12" t="str">
        <f t="shared" si="213"/>
        <v>배선용차단기(ABS-52)2P 50AF 60ATEA</v>
      </c>
      <c r="B408" s="51" t="s">
        <v>102</v>
      </c>
      <c r="C408" s="51" t="s">
        <v>108</v>
      </c>
      <c r="D408" s="48" t="s">
        <v>104</v>
      </c>
      <c r="E408" s="49">
        <v>1</v>
      </c>
      <c r="F408" s="50">
        <f>+VLOOKUP(A408,단가표!$A:$Q,17,FALSE)</f>
        <v>34080</v>
      </c>
      <c r="G408" s="50">
        <f t="shared" si="329"/>
        <v>34080</v>
      </c>
      <c r="H408" s="50"/>
      <c r="I408" s="50">
        <f t="shared" si="330"/>
        <v>0</v>
      </c>
      <c r="J408" s="50"/>
      <c r="K408" s="50" t="str">
        <f t="shared" si="331"/>
        <v/>
      </c>
      <c r="L408" s="50">
        <f t="shared" si="311"/>
        <v>34080</v>
      </c>
      <c r="M408" s="50">
        <f t="shared" si="332"/>
        <v>34080</v>
      </c>
      <c r="N408" s="51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9.5" customHeight="1">
      <c r="A409" s="12" t="str">
        <f t="shared" si="213"/>
        <v>노 무 비내선전공인</v>
      </c>
      <c r="B409" s="51" t="s">
        <v>241</v>
      </c>
      <c r="C409" s="51" t="s">
        <v>242</v>
      </c>
      <c r="D409" s="48" t="s">
        <v>243</v>
      </c>
      <c r="E409" s="49">
        <f>+일위수량!E258</f>
        <v>0.182</v>
      </c>
      <c r="F409" s="50"/>
      <c r="G409" s="50">
        <f t="shared" si="329"/>
        <v>0</v>
      </c>
      <c r="H409" s="50">
        <f>+VLOOKUP(C409,단가표!$A:$Q,17,FALSE)</f>
        <v>220079</v>
      </c>
      <c r="I409" s="50">
        <f t="shared" si="330"/>
        <v>40054</v>
      </c>
      <c r="J409" s="50"/>
      <c r="K409" s="50" t="str">
        <f t="shared" si="331"/>
        <v/>
      </c>
      <c r="L409" s="50">
        <f t="shared" si="311"/>
        <v>220079</v>
      </c>
      <c r="M409" s="50">
        <f t="shared" si="332"/>
        <v>40054</v>
      </c>
      <c r="N409" s="51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9.5" customHeight="1">
      <c r="A410" s="12" t="str">
        <f t="shared" si="213"/>
        <v>( 합 계 )</v>
      </c>
      <c r="B410" s="51" t="s">
        <v>244</v>
      </c>
      <c r="C410" s="51"/>
      <c r="D410" s="48"/>
      <c r="E410" s="49"/>
      <c r="F410" s="50"/>
      <c r="G410" s="50">
        <f>SUM(G406:G409)</f>
        <v>34080</v>
      </c>
      <c r="H410" s="50"/>
      <c r="I410" s="50">
        <f>SUM(I406:I409)</f>
        <v>40054</v>
      </c>
      <c r="J410" s="50"/>
      <c r="K410" s="50">
        <f>SUM(K406:K409)</f>
        <v>0</v>
      </c>
      <c r="L410" s="50" t="str">
        <f t="shared" si="311"/>
        <v/>
      </c>
      <c r="M410" s="50">
        <f>SUM(M406:M409)</f>
        <v>74134</v>
      </c>
      <c r="N410" s="51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9.5" customHeight="1">
      <c r="A411" s="12" t="str">
        <f t="shared" si="213"/>
        <v/>
      </c>
      <c r="B411" s="13"/>
      <c r="C411" s="13"/>
      <c r="D411" s="14"/>
      <c r="E411" s="15"/>
      <c r="F411" s="17"/>
      <c r="G411" s="17"/>
      <c r="H411" s="17"/>
      <c r="I411" s="17"/>
      <c r="J411" s="17"/>
      <c r="K411" s="17"/>
      <c r="L411" s="17"/>
      <c r="M411" s="17"/>
      <c r="N411" s="13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9.5" customHeight="1">
      <c r="A412" s="12" t="str">
        <f t="shared" si="213"/>
        <v>[제 8-4호] 배선용차단기(ABS-102) 2P 100AF 75AT [EA]</v>
      </c>
      <c r="B412" s="18" t="s">
        <v>328</v>
      </c>
      <c r="C412" s="18"/>
      <c r="D412" s="19"/>
      <c r="E412" s="20"/>
      <c r="F412" s="21"/>
      <c r="G412" s="21">
        <f t="shared" ref="G412:G414" si="333">INT(E412*F412)</f>
        <v>0</v>
      </c>
      <c r="H412" s="21"/>
      <c r="I412" s="21">
        <f t="shared" ref="I412:I414" si="334">INT(E412*H412)</f>
        <v>0</v>
      </c>
      <c r="J412" s="21"/>
      <c r="K412" s="21" t="str">
        <f t="shared" ref="K412:K414" si="335">IF(E412*J412&lt;&gt;0,TRUNC(E412*J412, 1),"")</f>
        <v/>
      </c>
      <c r="L412" s="21" t="str">
        <f t="shared" ref="L412:L460" si="336">IF((F412+H412+J412)=0, "", (F412+H412+J412))</f>
        <v/>
      </c>
      <c r="M412" s="21">
        <f t="shared" ref="M412:M414" si="337">SUM(G412,I412,K412)</f>
        <v>0</v>
      </c>
      <c r="N412" s="18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9.5" customHeight="1">
      <c r="A413" s="12" t="str">
        <f t="shared" si="213"/>
        <v>배선용차단기(ABS-102)2P 100AF 75ATEA</v>
      </c>
      <c r="B413" s="18" t="s">
        <v>109</v>
      </c>
      <c r="C413" s="18" t="s">
        <v>110</v>
      </c>
      <c r="D413" s="19" t="s">
        <v>104</v>
      </c>
      <c r="E413" s="20">
        <v>1</v>
      </c>
      <c r="F413" s="21">
        <f>+VLOOKUP(A413,단가표!$A:$Q,17,FALSE)</f>
        <v>69100</v>
      </c>
      <c r="G413" s="21">
        <f t="shared" si="333"/>
        <v>69100</v>
      </c>
      <c r="H413" s="21"/>
      <c r="I413" s="21">
        <f t="shared" si="334"/>
        <v>0</v>
      </c>
      <c r="J413" s="21"/>
      <c r="K413" s="21" t="str">
        <f t="shared" si="335"/>
        <v/>
      </c>
      <c r="L413" s="21">
        <f t="shared" si="336"/>
        <v>69100</v>
      </c>
      <c r="M413" s="21">
        <f t="shared" si="337"/>
        <v>69100</v>
      </c>
      <c r="N413" s="18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9.5" customHeight="1">
      <c r="A414" s="12" t="str">
        <f t="shared" si="213"/>
        <v>노 무 비내선전공인</v>
      </c>
      <c r="B414" s="18" t="s">
        <v>241</v>
      </c>
      <c r="C414" s="18" t="s">
        <v>242</v>
      </c>
      <c r="D414" s="19" t="s">
        <v>243</v>
      </c>
      <c r="E414" s="20">
        <f>+일위수량!E261</f>
        <v>0.252</v>
      </c>
      <c r="F414" s="21"/>
      <c r="G414" s="21">
        <f t="shared" si="333"/>
        <v>0</v>
      </c>
      <c r="H414" s="21">
        <f>+VLOOKUP(C414,단가표!$A:$Q,17,FALSE)</f>
        <v>220079</v>
      </c>
      <c r="I414" s="21">
        <f t="shared" si="334"/>
        <v>55459</v>
      </c>
      <c r="J414" s="21"/>
      <c r="K414" s="21" t="str">
        <f t="shared" si="335"/>
        <v/>
      </c>
      <c r="L414" s="21">
        <f t="shared" si="336"/>
        <v>220079</v>
      </c>
      <c r="M414" s="21">
        <f t="shared" si="337"/>
        <v>55459</v>
      </c>
      <c r="N414" s="18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9.5" customHeight="1">
      <c r="A415" s="12" t="str">
        <f t="shared" si="213"/>
        <v>( 합 계 )</v>
      </c>
      <c r="B415" s="18" t="s">
        <v>244</v>
      </c>
      <c r="C415" s="18"/>
      <c r="D415" s="19"/>
      <c r="E415" s="20"/>
      <c r="F415" s="21"/>
      <c r="G415" s="21">
        <f>SUM(G412:G414)</f>
        <v>69100</v>
      </c>
      <c r="H415" s="21"/>
      <c r="I415" s="21">
        <f>SUM(I412:I414)</f>
        <v>55459</v>
      </c>
      <c r="J415" s="21"/>
      <c r="K415" s="21">
        <f>SUM(K401:K414)</f>
        <v>0</v>
      </c>
      <c r="L415" s="21" t="str">
        <f t="shared" si="336"/>
        <v/>
      </c>
      <c r="M415" s="21">
        <f>SUM(M412:M414)</f>
        <v>124559</v>
      </c>
      <c r="N415" s="18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9.5" customHeight="1">
      <c r="A416" s="12" t="str">
        <f t="shared" si="213"/>
        <v/>
      </c>
      <c r="B416" s="13"/>
      <c r="C416" s="13"/>
      <c r="D416" s="14"/>
      <c r="E416" s="15"/>
      <c r="F416" s="17"/>
      <c r="G416" s="17">
        <f t="shared" ref="G416:G419" si="338">INT(E416*F416)</f>
        <v>0</v>
      </c>
      <c r="H416" s="17"/>
      <c r="I416" s="17">
        <f t="shared" ref="I416:I419" si="339">INT(E416*H416)</f>
        <v>0</v>
      </c>
      <c r="J416" s="17"/>
      <c r="K416" s="17" t="str">
        <f t="shared" ref="K416:K419" si="340">IF(E416*J416&lt;&gt;0,TRUNC(E416*J416, 1),"")</f>
        <v/>
      </c>
      <c r="L416" s="17" t="str">
        <f t="shared" si="336"/>
        <v/>
      </c>
      <c r="M416" s="17">
        <f t="shared" ref="M416:M419" si="341">SUM(G416,I416,K416)</f>
        <v>0</v>
      </c>
      <c r="N416" s="13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9.5" customHeight="1">
      <c r="A417" s="12" t="str">
        <f t="shared" si="213"/>
        <v>[제 8-5호] 배선용차단기(ABS-102) 2P 100AF 100AT [EA]</v>
      </c>
      <c r="B417" s="18" t="s">
        <v>329</v>
      </c>
      <c r="C417" s="18"/>
      <c r="D417" s="19"/>
      <c r="E417" s="20"/>
      <c r="F417" s="21"/>
      <c r="G417" s="21">
        <f t="shared" si="338"/>
        <v>0</v>
      </c>
      <c r="H417" s="21"/>
      <c r="I417" s="21">
        <f t="shared" si="339"/>
        <v>0</v>
      </c>
      <c r="J417" s="21"/>
      <c r="K417" s="21" t="str">
        <f t="shared" si="340"/>
        <v/>
      </c>
      <c r="L417" s="21" t="str">
        <f t="shared" si="336"/>
        <v/>
      </c>
      <c r="M417" s="21">
        <f t="shared" si="341"/>
        <v>0</v>
      </c>
      <c r="N417" s="18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9.5" customHeight="1">
      <c r="A418" s="12" t="str">
        <f t="shared" si="213"/>
        <v>배선용차단기(ABS-102)2P 100AF 100ATEA</v>
      </c>
      <c r="B418" s="18" t="s">
        <v>109</v>
      </c>
      <c r="C418" s="18" t="s">
        <v>111</v>
      </c>
      <c r="D418" s="19" t="s">
        <v>104</v>
      </c>
      <c r="E418" s="20">
        <v>1</v>
      </c>
      <c r="F418" s="21">
        <f>+VLOOKUP(A418,단가표!$A:$Q,17,FALSE)</f>
        <v>69100</v>
      </c>
      <c r="G418" s="21">
        <f t="shared" si="338"/>
        <v>69100</v>
      </c>
      <c r="H418" s="21"/>
      <c r="I418" s="21">
        <f t="shared" si="339"/>
        <v>0</v>
      </c>
      <c r="J418" s="21"/>
      <c r="K418" s="21" t="str">
        <f t="shared" si="340"/>
        <v/>
      </c>
      <c r="L418" s="21">
        <f t="shared" si="336"/>
        <v>69100</v>
      </c>
      <c r="M418" s="21">
        <f t="shared" si="341"/>
        <v>69100</v>
      </c>
      <c r="N418" s="18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9.5" customHeight="1">
      <c r="A419" s="12" t="str">
        <f t="shared" si="213"/>
        <v>노 무 비내선전공인</v>
      </c>
      <c r="B419" s="18" t="s">
        <v>241</v>
      </c>
      <c r="C419" s="18" t="s">
        <v>242</v>
      </c>
      <c r="D419" s="19" t="s">
        <v>243</v>
      </c>
      <c r="E419" s="20">
        <f>+일위수량!E264</f>
        <v>0.252</v>
      </c>
      <c r="F419" s="21"/>
      <c r="G419" s="21">
        <f t="shared" si="338"/>
        <v>0</v>
      </c>
      <c r="H419" s="21">
        <f>+VLOOKUP(C419,단가표!$A:$Q,17,FALSE)</f>
        <v>220079</v>
      </c>
      <c r="I419" s="21">
        <f t="shared" si="339"/>
        <v>55459</v>
      </c>
      <c r="J419" s="21"/>
      <c r="K419" s="21" t="str">
        <f t="shared" si="340"/>
        <v/>
      </c>
      <c r="L419" s="21">
        <f t="shared" si="336"/>
        <v>220079</v>
      </c>
      <c r="M419" s="21">
        <f t="shared" si="341"/>
        <v>55459</v>
      </c>
      <c r="N419" s="18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9.5" customHeight="1">
      <c r="A420" s="12" t="str">
        <f t="shared" si="213"/>
        <v>( 합 계 )</v>
      </c>
      <c r="B420" s="18" t="s">
        <v>244</v>
      </c>
      <c r="C420" s="18"/>
      <c r="D420" s="19"/>
      <c r="E420" s="20"/>
      <c r="F420" s="21"/>
      <c r="G420" s="21">
        <f>SUM(G416:G419)</f>
        <v>69100</v>
      </c>
      <c r="H420" s="21"/>
      <c r="I420" s="21">
        <f>SUM(I416:I419)</f>
        <v>55459</v>
      </c>
      <c r="J420" s="21"/>
      <c r="K420" s="21">
        <f>SUM(K416:K419)</f>
        <v>0</v>
      </c>
      <c r="L420" s="21" t="str">
        <f t="shared" si="336"/>
        <v/>
      </c>
      <c r="M420" s="21">
        <f>SUM(M416:M419)</f>
        <v>124559</v>
      </c>
      <c r="N420" s="18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9.5" customHeight="1">
      <c r="A421" s="12" t="str">
        <f t="shared" si="213"/>
        <v/>
      </c>
      <c r="B421" s="13"/>
      <c r="C421" s="13"/>
      <c r="D421" s="14"/>
      <c r="E421" s="15"/>
      <c r="F421" s="17"/>
      <c r="G421" s="17">
        <f t="shared" ref="G421:G424" si="342">INT(E421*F421)</f>
        <v>0</v>
      </c>
      <c r="H421" s="17"/>
      <c r="I421" s="17">
        <f t="shared" ref="I421:I424" si="343">INT(E421*H421)</f>
        <v>0</v>
      </c>
      <c r="J421" s="17"/>
      <c r="K421" s="17" t="str">
        <f t="shared" ref="K421:K424" si="344">IF(E421*J421&lt;&gt;0,TRUNC(E421*J421, 1),"")</f>
        <v/>
      </c>
      <c r="L421" s="17" t="str">
        <f t="shared" si="336"/>
        <v/>
      </c>
      <c r="M421" s="17">
        <f t="shared" ref="M421:M424" si="345">SUM(G421,I421,K421)</f>
        <v>0</v>
      </c>
      <c r="N421" s="13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9.5" customHeight="1">
      <c r="A422" s="52" t="str">
        <f t="shared" si="213"/>
        <v>[ 제 8-5-1호 ] 배선용차단기 2P 100AF 75AT [EA]</v>
      </c>
      <c r="B422" s="53" t="s">
        <v>330</v>
      </c>
      <c r="C422" s="54"/>
      <c r="D422" s="55"/>
      <c r="E422" s="56"/>
      <c r="F422" s="57"/>
      <c r="G422" s="57">
        <f t="shared" si="342"/>
        <v>0</v>
      </c>
      <c r="H422" s="57"/>
      <c r="I422" s="57">
        <f t="shared" si="343"/>
        <v>0</v>
      </c>
      <c r="J422" s="57"/>
      <c r="K422" s="57" t="str">
        <f t="shared" si="344"/>
        <v/>
      </c>
      <c r="L422" s="57" t="str">
        <f t="shared" si="336"/>
        <v/>
      </c>
      <c r="M422" s="57">
        <f t="shared" si="345"/>
        <v>0</v>
      </c>
      <c r="N422" s="58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9.5" customHeight="1">
      <c r="A423" s="52" t="str">
        <f t="shared" si="213"/>
        <v>배선용차단기2P 100AF 75ATEA</v>
      </c>
      <c r="B423" s="58" t="s">
        <v>112</v>
      </c>
      <c r="C423" s="58" t="s">
        <v>110</v>
      </c>
      <c r="D423" s="59" t="s">
        <v>104</v>
      </c>
      <c r="E423" s="56">
        <v>1</v>
      </c>
      <c r="F423" s="57">
        <f>+VLOOKUP(A423,단가표!$A:$Q,17,FALSE)</f>
        <v>59500</v>
      </c>
      <c r="G423" s="57">
        <f t="shared" si="342"/>
        <v>59500</v>
      </c>
      <c r="H423" s="57"/>
      <c r="I423" s="57">
        <f t="shared" si="343"/>
        <v>0</v>
      </c>
      <c r="J423" s="57"/>
      <c r="K423" s="57" t="str">
        <f t="shared" si="344"/>
        <v/>
      </c>
      <c r="L423" s="57">
        <f t="shared" si="336"/>
        <v>59500</v>
      </c>
      <c r="M423" s="57">
        <f t="shared" si="345"/>
        <v>59500</v>
      </c>
      <c r="N423" s="58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9.5" customHeight="1">
      <c r="A424" s="52" t="str">
        <f t="shared" si="213"/>
        <v>노 무 비내선전공인</v>
      </c>
      <c r="B424" s="58" t="s">
        <v>241</v>
      </c>
      <c r="C424" s="58" t="s">
        <v>242</v>
      </c>
      <c r="D424" s="59" t="s">
        <v>243</v>
      </c>
      <c r="E424" s="56">
        <f>+일위수량!E267</f>
        <v>0.252</v>
      </c>
      <c r="F424" s="57"/>
      <c r="G424" s="57">
        <f t="shared" si="342"/>
        <v>0</v>
      </c>
      <c r="H424" s="57">
        <f>+VLOOKUP(C424,단가표!$A:$Q,17,FALSE)</f>
        <v>220079</v>
      </c>
      <c r="I424" s="57">
        <f t="shared" si="343"/>
        <v>55459</v>
      </c>
      <c r="J424" s="57"/>
      <c r="K424" s="57" t="str">
        <f t="shared" si="344"/>
        <v/>
      </c>
      <c r="L424" s="57">
        <f t="shared" si="336"/>
        <v>220079</v>
      </c>
      <c r="M424" s="57">
        <f t="shared" si="345"/>
        <v>55459</v>
      </c>
      <c r="N424" s="58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9.5" customHeight="1">
      <c r="A425" s="52" t="str">
        <f t="shared" si="213"/>
        <v>( 합 계 )</v>
      </c>
      <c r="B425" s="58" t="s">
        <v>244</v>
      </c>
      <c r="C425" s="58"/>
      <c r="D425" s="59"/>
      <c r="E425" s="56"/>
      <c r="F425" s="57"/>
      <c r="G425" s="57">
        <f>SUM(G421:G424)</f>
        <v>59500</v>
      </c>
      <c r="H425" s="57"/>
      <c r="I425" s="57">
        <f>SUM(I421:I424)</f>
        <v>55459</v>
      </c>
      <c r="J425" s="57"/>
      <c r="K425" s="57">
        <f>SUM(K421:K424)</f>
        <v>0</v>
      </c>
      <c r="L425" s="57" t="str">
        <f t="shared" si="336"/>
        <v/>
      </c>
      <c r="M425" s="57">
        <f>SUM(M421:M424)</f>
        <v>114959</v>
      </c>
      <c r="N425" s="58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9.5" customHeight="1">
      <c r="A426" s="12" t="str">
        <f t="shared" si="213"/>
        <v/>
      </c>
      <c r="B426" s="13"/>
      <c r="C426" s="13"/>
      <c r="D426" s="14"/>
      <c r="E426" s="15"/>
      <c r="F426" s="17"/>
      <c r="G426" s="17">
        <f t="shared" ref="G426:G429" si="346">INT(E426*F426)</f>
        <v>0</v>
      </c>
      <c r="H426" s="17"/>
      <c r="I426" s="17">
        <f t="shared" ref="I426:I429" si="347">INT(E426*H426)</f>
        <v>0</v>
      </c>
      <c r="J426" s="17"/>
      <c r="K426" s="17" t="str">
        <f t="shared" ref="K426:K429" si="348">IF(E426*J426&lt;&gt;0,TRUNC(E426*J426, 1),"")</f>
        <v/>
      </c>
      <c r="L426" s="17" t="str">
        <f t="shared" si="336"/>
        <v/>
      </c>
      <c r="M426" s="17">
        <f t="shared" ref="M426:M429" si="349">SUM(G426,I426,K426)</f>
        <v>0</v>
      </c>
      <c r="N426" s="13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9.5" customHeight="1">
      <c r="A427" s="12" t="str">
        <f t="shared" si="213"/>
        <v>[제 8-6호] 배선용차단기(ABS-54) 4P 50AF 20AT [EA]</v>
      </c>
      <c r="B427" s="13" t="s">
        <v>331</v>
      </c>
      <c r="C427" s="13"/>
      <c r="D427" s="14"/>
      <c r="E427" s="15"/>
      <c r="F427" s="17"/>
      <c r="G427" s="17">
        <f t="shared" si="346"/>
        <v>0</v>
      </c>
      <c r="H427" s="17"/>
      <c r="I427" s="17">
        <f t="shared" si="347"/>
        <v>0</v>
      </c>
      <c r="J427" s="17"/>
      <c r="K427" s="17" t="str">
        <f t="shared" si="348"/>
        <v/>
      </c>
      <c r="L427" s="17" t="str">
        <f t="shared" si="336"/>
        <v/>
      </c>
      <c r="M427" s="17">
        <f t="shared" si="349"/>
        <v>0</v>
      </c>
      <c r="N427" s="13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9.5" customHeight="1">
      <c r="A428" s="12" t="str">
        <f t="shared" si="213"/>
        <v>배선용차단기(ABS-54)4P 50AF 20ATEA</v>
      </c>
      <c r="B428" s="13" t="s">
        <v>113</v>
      </c>
      <c r="C428" s="13" t="s">
        <v>114</v>
      </c>
      <c r="D428" s="14" t="s">
        <v>104</v>
      </c>
      <c r="E428" s="15">
        <v>1</v>
      </c>
      <c r="F428" s="17">
        <f>+VLOOKUP(A428,단가표!$A:$Q,17,FALSE)</f>
        <v>56860</v>
      </c>
      <c r="G428" s="17">
        <f t="shared" si="346"/>
        <v>56860</v>
      </c>
      <c r="H428" s="17"/>
      <c r="I428" s="17">
        <f t="shared" si="347"/>
        <v>0</v>
      </c>
      <c r="J428" s="17"/>
      <c r="K428" s="17" t="str">
        <f t="shared" si="348"/>
        <v/>
      </c>
      <c r="L428" s="17">
        <f t="shared" si="336"/>
        <v>56860</v>
      </c>
      <c r="M428" s="17">
        <f t="shared" si="349"/>
        <v>56860</v>
      </c>
      <c r="N428" s="13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9.5" customHeight="1">
      <c r="A429" s="12" t="str">
        <f t="shared" si="213"/>
        <v>노 무 비내선전공인</v>
      </c>
      <c r="B429" s="13" t="s">
        <v>241</v>
      </c>
      <c r="C429" s="13" t="s">
        <v>242</v>
      </c>
      <c r="D429" s="14" t="s">
        <v>243</v>
      </c>
      <c r="E429" s="15">
        <f>+일위수량!E270</f>
        <v>0.33800000000000002</v>
      </c>
      <c r="F429" s="17"/>
      <c r="G429" s="17">
        <f t="shared" si="346"/>
        <v>0</v>
      </c>
      <c r="H429" s="17">
        <f>+VLOOKUP(C429,단가표!$A:$Q,17,FALSE)</f>
        <v>220079</v>
      </c>
      <c r="I429" s="17">
        <f t="shared" si="347"/>
        <v>74386</v>
      </c>
      <c r="J429" s="17"/>
      <c r="K429" s="17" t="str">
        <f t="shared" si="348"/>
        <v/>
      </c>
      <c r="L429" s="17">
        <f t="shared" si="336"/>
        <v>220079</v>
      </c>
      <c r="M429" s="17">
        <f t="shared" si="349"/>
        <v>74386</v>
      </c>
      <c r="N429" s="13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9.5" customHeight="1">
      <c r="A430" s="12" t="str">
        <f t="shared" si="213"/>
        <v>( 합 계 )</v>
      </c>
      <c r="B430" s="13" t="s">
        <v>244</v>
      </c>
      <c r="C430" s="13"/>
      <c r="D430" s="14"/>
      <c r="E430" s="15"/>
      <c r="F430" s="17"/>
      <c r="G430" s="17">
        <f>SUM(G426:G429)</f>
        <v>56860</v>
      </c>
      <c r="H430" s="17"/>
      <c r="I430" s="17">
        <f>SUM(I426:I429)</f>
        <v>74386</v>
      </c>
      <c r="J430" s="17"/>
      <c r="K430" s="17">
        <f>SUM(K426:K429)</f>
        <v>0</v>
      </c>
      <c r="L430" s="17" t="str">
        <f t="shared" si="336"/>
        <v/>
      </c>
      <c r="M430" s="17">
        <f>SUM(M426:M429)</f>
        <v>131246</v>
      </c>
      <c r="N430" s="13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9.5" customHeight="1">
      <c r="A431" s="12" t="str">
        <f t="shared" si="213"/>
        <v/>
      </c>
      <c r="B431" s="13"/>
      <c r="C431" s="13"/>
      <c r="D431" s="14"/>
      <c r="E431" s="15"/>
      <c r="F431" s="17"/>
      <c r="G431" s="17">
        <f t="shared" ref="G431:G434" si="350">INT(E431*F431)</f>
        <v>0</v>
      </c>
      <c r="H431" s="17"/>
      <c r="I431" s="17">
        <f t="shared" ref="I431:I434" si="351">INT(E431*H431)</f>
        <v>0</v>
      </c>
      <c r="J431" s="17"/>
      <c r="K431" s="17" t="str">
        <f t="shared" ref="K431:K434" si="352">IF(E431*J431&lt;&gt;0,TRUNC(E431*J431, 1),"")</f>
        <v/>
      </c>
      <c r="L431" s="17" t="str">
        <f t="shared" si="336"/>
        <v/>
      </c>
      <c r="M431" s="17">
        <f t="shared" ref="M431:M434" si="353">SUM(G431,I431,K431)</f>
        <v>0</v>
      </c>
      <c r="N431" s="13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9.5" customHeight="1">
      <c r="A432" s="12" t="str">
        <f t="shared" si="213"/>
        <v>[제 8-7호] 배선용차단기(ABS-54) 4P 50AF 30AT [EA]</v>
      </c>
      <c r="B432" s="13" t="s">
        <v>332</v>
      </c>
      <c r="C432" s="13"/>
      <c r="D432" s="14"/>
      <c r="E432" s="15"/>
      <c r="F432" s="17"/>
      <c r="G432" s="17">
        <f t="shared" si="350"/>
        <v>0</v>
      </c>
      <c r="H432" s="17"/>
      <c r="I432" s="17">
        <f t="shared" si="351"/>
        <v>0</v>
      </c>
      <c r="J432" s="17"/>
      <c r="K432" s="17" t="str">
        <f t="shared" si="352"/>
        <v/>
      </c>
      <c r="L432" s="17" t="str">
        <f t="shared" si="336"/>
        <v/>
      </c>
      <c r="M432" s="17">
        <f t="shared" si="353"/>
        <v>0</v>
      </c>
      <c r="N432" s="13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9.5" customHeight="1">
      <c r="A433" s="12" t="str">
        <f t="shared" si="213"/>
        <v>배선용차단기(ABS-54)4P 50AF 30ATEA</v>
      </c>
      <c r="B433" s="13" t="s">
        <v>113</v>
      </c>
      <c r="C433" s="13" t="s">
        <v>115</v>
      </c>
      <c r="D433" s="14" t="s">
        <v>104</v>
      </c>
      <c r="E433" s="15">
        <v>1</v>
      </c>
      <c r="F433" s="17">
        <f>+VLOOKUP(A433,단가표!$A:$Q,17,FALSE)</f>
        <v>56860</v>
      </c>
      <c r="G433" s="17">
        <f t="shared" si="350"/>
        <v>56860</v>
      </c>
      <c r="H433" s="17"/>
      <c r="I433" s="17">
        <f t="shared" si="351"/>
        <v>0</v>
      </c>
      <c r="J433" s="17"/>
      <c r="K433" s="17" t="str">
        <f t="shared" si="352"/>
        <v/>
      </c>
      <c r="L433" s="17">
        <f t="shared" si="336"/>
        <v>56860</v>
      </c>
      <c r="M433" s="17">
        <f t="shared" si="353"/>
        <v>56860</v>
      </c>
      <c r="N433" s="13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9.5" customHeight="1">
      <c r="A434" s="12" t="str">
        <f t="shared" si="213"/>
        <v>노 무 비내선전공인</v>
      </c>
      <c r="B434" s="13" t="s">
        <v>241</v>
      </c>
      <c r="C434" s="13" t="s">
        <v>242</v>
      </c>
      <c r="D434" s="14" t="s">
        <v>243</v>
      </c>
      <c r="E434" s="15">
        <f>+일위수량!E273</f>
        <v>0.33800000000000002</v>
      </c>
      <c r="F434" s="17"/>
      <c r="G434" s="17">
        <f t="shared" si="350"/>
        <v>0</v>
      </c>
      <c r="H434" s="17">
        <f>+VLOOKUP(C434,단가표!$A:$Q,17,FALSE)</f>
        <v>220079</v>
      </c>
      <c r="I434" s="17">
        <f t="shared" si="351"/>
        <v>74386</v>
      </c>
      <c r="J434" s="17"/>
      <c r="K434" s="17" t="str">
        <f t="shared" si="352"/>
        <v/>
      </c>
      <c r="L434" s="17">
        <f t="shared" si="336"/>
        <v>220079</v>
      </c>
      <c r="M434" s="17">
        <f t="shared" si="353"/>
        <v>74386</v>
      </c>
      <c r="N434" s="13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9.5" customHeight="1">
      <c r="A435" s="12" t="str">
        <f t="shared" si="213"/>
        <v>( 합 계 )</v>
      </c>
      <c r="B435" s="13" t="s">
        <v>244</v>
      </c>
      <c r="C435" s="13"/>
      <c r="D435" s="14"/>
      <c r="E435" s="15"/>
      <c r="F435" s="17"/>
      <c r="G435" s="17">
        <f>SUM(G431:G434)</f>
        <v>56860</v>
      </c>
      <c r="H435" s="17"/>
      <c r="I435" s="17">
        <f>SUM(I431:I434)</f>
        <v>74386</v>
      </c>
      <c r="J435" s="17"/>
      <c r="K435" s="17">
        <f>SUM(K431:K434)</f>
        <v>0</v>
      </c>
      <c r="L435" s="17" t="str">
        <f t="shared" si="336"/>
        <v/>
      </c>
      <c r="M435" s="17">
        <f>SUM(M431:M434)</f>
        <v>131246</v>
      </c>
      <c r="N435" s="13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9.5" customHeight="1">
      <c r="A436" s="12" t="str">
        <f t="shared" si="213"/>
        <v/>
      </c>
      <c r="B436" s="13"/>
      <c r="C436" s="13"/>
      <c r="D436" s="14"/>
      <c r="E436" s="15"/>
      <c r="F436" s="17"/>
      <c r="G436" s="17">
        <f t="shared" ref="G436:G439" si="354">INT(E436*F436)</f>
        <v>0</v>
      </c>
      <c r="H436" s="17"/>
      <c r="I436" s="17">
        <f t="shared" ref="I436:I439" si="355">INT(E436*H436)</f>
        <v>0</v>
      </c>
      <c r="J436" s="17"/>
      <c r="K436" s="17" t="str">
        <f t="shared" ref="K436:K439" si="356">IF(E436*J436&lt;&gt;0,TRUNC(E436*J436, 1),"")</f>
        <v/>
      </c>
      <c r="L436" s="17" t="str">
        <f t="shared" si="336"/>
        <v/>
      </c>
      <c r="M436" s="17">
        <f t="shared" ref="M436:M439" si="357">SUM(G436,I436,K436)</f>
        <v>0</v>
      </c>
      <c r="N436" s="13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9.5" customHeight="1">
      <c r="A437" s="12" t="str">
        <f t="shared" si="213"/>
        <v>[제 8-8호] 배선용차단기(ABS-54) 4P 50AF 50AT [EA]</v>
      </c>
      <c r="B437" s="60" t="s">
        <v>333</v>
      </c>
      <c r="C437" s="60"/>
      <c r="D437" s="61"/>
      <c r="E437" s="62"/>
      <c r="F437" s="63"/>
      <c r="G437" s="63">
        <f t="shared" si="354"/>
        <v>0</v>
      </c>
      <c r="H437" s="63"/>
      <c r="I437" s="63">
        <f t="shared" si="355"/>
        <v>0</v>
      </c>
      <c r="J437" s="63"/>
      <c r="K437" s="63" t="str">
        <f t="shared" si="356"/>
        <v/>
      </c>
      <c r="L437" s="63" t="str">
        <f t="shared" si="336"/>
        <v/>
      </c>
      <c r="M437" s="63">
        <f t="shared" si="357"/>
        <v>0</v>
      </c>
      <c r="N437" s="60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9.5" customHeight="1">
      <c r="A438" s="12" t="str">
        <f t="shared" si="213"/>
        <v>배선용차단기(ABS-54)4P 50AF 50ATEA</v>
      </c>
      <c r="B438" s="60" t="s">
        <v>113</v>
      </c>
      <c r="C438" s="60" t="s">
        <v>116</v>
      </c>
      <c r="D438" s="61" t="s">
        <v>104</v>
      </c>
      <c r="E438" s="62">
        <v>1</v>
      </c>
      <c r="F438" s="63">
        <f>+VLOOKUP(A438,단가표!$A:$Q,17,FALSE)</f>
        <v>56860</v>
      </c>
      <c r="G438" s="63">
        <f t="shared" si="354"/>
        <v>56860</v>
      </c>
      <c r="H438" s="63"/>
      <c r="I438" s="63">
        <f t="shared" si="355"/>
        <v>0</v>
      </c>
      <c r="J438" s="63"/>
      <c r="K438" s="63" t="str">
        <f t="shared" si="356"/>
        <v/>
      </c>
      <c r="L438" s="63">
        <f t="shared" si="336"/>
        <v>56860</v>
      </c>
      <c r="M438" s="63">
        <f t="shared" si="357"/>
        <v>56860</v>
      </c>
      <c r="N438" s="60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9.5" customHeight="1">
      <c r="A439" s="12" t="str">
        <f t="shared" si="213"/>
        <v>노 무 비내선전공인</v>
      </c>
      <c r="B439" s="60" t="s">
        <v>241</v>
      </c>
      <c r="C439" s="60" t="s">
        <v>242</v>
      </c>
      <c r="D439" s="61" t="s">
        <v>243</v>
      </c>
      <c r="E439" s="62">
        <f>+일위수량!E276</f>
        <v>0.33800000000000002</v>
      </c>
      <c r="F439" s="63"/>
      <c r="G439" s="63">
        <f t="shared" si="354"/>
        <v>0</v>
      </c>
      <c r="H439" s="63">
        <f>+VLOOKUP(C439,단가표!$A:$Q,17,FALSE)</f>
        <v>220079</v>
      </c>
      <c r="I439" s="63">
        <f t="shared" si="355"/>
        <v>74386</v>
      </c>
      <c r="J439" s="63"/>
      <c r="K439" s="63" t="str">
        <f t="shared" si="356"/>
        <v/>
      </c>
      <c r="L439" s="63">
        <f t="shared" si="336"/>
        <v>220079</v>
      </c>
      <c r="M439" s="63">
        <f t="shared" si="357"/>
        <v>74386</v>
      </c>
      <c r="N439" s="60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9.5" customHeight="1">
      <c r="A440" s="12" t="str">
        <f t="shared" si="213"/>
        <v>( 합 계 )</v>
      </c>
      <c r="B440" s="60" t="s">
        <v>244</v>
      </c>
      <c r="C440" s="60"/>
      <c r="D440" s="61"/>
      <c r="E440" s="62"/>
      <c r="F440" s="63"/>
      <c r="G440" s="63">
        <f>SUM(G436:G439)</f>
        <v>56860</v>
      </c>
      <c r="H440" s="63"/>
      <c r="I440" s="63">
        <f>SUM(I436:I439)</f>
        <v>74386</v>
      </c>
      <c r="J440" s="63"/>
      <c r="K440" s="63">
        <f>SUM(K436:K439)</f>
        <v>0</v>
      </c>
      <c r="L440" s="63" t="str">
        <f t="shared" si="336"/>
        <v/>
      </c>
      <c r="M440" s="63">
        <f>SUM(M436:M439)</f>
        <v>131246</v>
      </c>
      <c r="N440" s="60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9.5" customHeight="1">
      <c r="A441" s="12" t="str">
        <f t="shared" si="213"/>
        <v/>
      </c>
      <c r="B441" s="13"/>
      <c r="C441" s="13"/>
      <c r="D441" s="14"/>
      <c r="E441" s="15"/>
      <c r="F441" s="17"/>
      <c r="G441" s="17">
        <f t="shared" ref="G441:G444" si="358">INT(E441*F441)</f>
        <v>0</v>
      </c>
      <c r="H441" s="17"/>
      <c r="I441" s="17">
        <f t="shared" ref="I441:I444" si="359">INT(E441*H441)</f>
        <v>0</v>
      </c>
      <c r="J441" s="17"/>
      <c r="K441" s="17" t="str">
        <f t="shared" ref="K441:K444" si="360">IF(E441*J441&lt;&gt;0,TRUNC(E441*J441, 1),"")</f>
        <v/>
      </c>
      <c r="L441" s="17" t="str">
        <f t="shared" si="336"/>
        <v/>
      </c>
      <c r="M441" s="17">
        <f t="shared" ref="M441:M444" si="361">SUM(G441,I441,K441)</f>
        <v>0</v>
      </c>
      <c r="N441" s="13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9.5" customHeight="1">
      <c r="A442" s="12" t="str">
        <f t="shared" si="213"/>
        <v>[ 제 8-8-1호 ] 배선용차단기(ABS-54) 4P 50AF 60AT [EA]</v>
      </c>
      <c r="B442" s="65" t="s">
        <v>334</v>
      </c>
      <c r="C442" s="66"/>
      <c r="D442" s="61"/>
      <c r="E442" s="62"/>
      <c r="F442" s="63"/>
      <c r="G442" s="63">
        <f t="shared" si="358"/>
        <v>0</v>
      </c>
      <c r="H442" s="63"/>
      <c r="I442" s="63">
        <f t="shared" si="359"/>
        <v>0</v>
      </c>
      <c r="J442" s="63"/>
      <c r="K442" s="63" t="str">
        <f t="shared" si="360"/>
        <v/>
      </c>
      <c r="L442" s="63" t="str">
        <f t="shared" si="336"/>
        <v/>
      </c>
      <c r="M442" s="63">
        <f t="shared" si="361"/>
        <v>0</v>
      </c>
      <c r="N442" s="60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9.5" customHeight="1">
      <c r="A443" s="12" t="str">
        <f t="shared" si="213"/>
        <v>배선용차단기(ABS-54)4P 50AF 60ATEA</v>
      </c>
      <c r="B443" s="60" t="s">
        <v>113</v>
      </c>
      <c r="C443" s="60" t="s">
        <v>117</v>
      </c>
      <c r="D443" s="61" t="s">
        <v>104</v>
      </c>
      <c r="E443" s="62">
        <v>1</v>
      </c>
      <c r="F443" s="63">
        <f>+VLOOKUP(A443,단가표!$A:$Q,17,FALSE)</f>
        <v>56860</v>
      </c>
      <c r="G443" s="63">
        <f t="shared" si="358"/>
        <v>56860</v>
      </c>
      <c r="H443" s="63"/>
      <c r="I443" s="63">
        <f t="shared" si="359"/>
        <v>0</v>
      </c>
      <c r="J443" s="63"/>
      <c r="K443" s="63" t="str">
        <f t="shared" si="360"/>
        <v/>
      </c>
      <c r="L443" s="63">
        <f t="shared" si="336"/>
        <v>56860</v>
      </c>
      <c r="M443" s="63">
        <f t="shared" si="361"/>
        <v>56860</v>
      </c>
      <c r="N443" s="60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9.5" customHeight="1">
      <c r="A444" s="12" t="str">
        <f t="shared" si="213"/>
        <v>노 무 비내선전공인</v>
      </c>
      <c r="B444" s="60" t="s">
        <v>241</v>
      </c>
      <c r="C444" s="60" t="s">
        <v>242</v>
      </c>
      <c r="D444" s="61" t="s">
        <v>243</v>
      </c>
      <c r="E444" s="62">
        <f>+일위수량!E279</f>
        <v>0.33800000000000002</v>
      </c>
      <c r="F444" s="63"/>
      <c r="G444" s="63">
        <f t="shared" si="358"/>
        <v>0</v>
      </c>
      <c r="H444" s="63">
        <f>+VLOOKUP(C444,단가표!$A:$Q,17,FALSE)</f>
        <v>220079</v>
      </c>
      <c r="I444" s="63">
        <f t="shared" si="359"/>
        <v>74386</v>
      </c>
      <c r="J444" s="63"/>
      <c r="K444" s="63" t="str">
        <f t="shared" si="360"/>
        <v/>
      </c>
      <c r="L444" s="63">
        <f t="shared" si="336"/>
        <v>220079</v>
      </c>
      <c r="M444" s="63">
        <f t="shared" si="361"/>
        <v>74386</v>
      </c>
      <c r="N444" s="60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9.5" customHeight="1">
      <c r="A445" s="12" t="str">
        <f t="shared" si="213"/>
        <v>( 합 계 )</v>
      </c>
      <c r="B445" s="60" t="s">
        <v>244</v>
      </c>
      <c r="C445" s="60"/>
      <c r="D445" s="61"/>
      <c r="E445" s="62"/>
      <c r="F445" s="63"/>
      <c r="G445" s="63">
        <f>SUM(G441:G444)</f>
        <v>56860</v>
      </c>
      <c r="H445" s="63"/>
      <c r="I445" s="63">
        <f>SUM(I441:I444)</f>
        <v>74386</v>
      </c>
      <c r="J445" s="63"/>
      <c r="K445" s="63">
        <f>SUM(K441:K444)</f>
        <v>0</v>
      </c>
      <c r="L445" s="63" t="str">
        <f t="shared" si="336"/>
        <v/>
      </c>
      <c r="M445" s="63">
        <f>SUM(M441:M444)</f>
        <v>131246</v>
      </c>
      <c r="N445" s="60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9.5" customHeight="1">
      <c r="A446" s="12" t="str">
        <f t="shared" si="213"/>
        <v/>
      </c>
      <c r="B446" s="13"/>
      <c r="C446" s="13"/>
      <c r="D446" s="14"/>
      <c r="E446" s="15"/>
      <c r="F446" s="17"/>
      <c r="G446" s="17">
        <f t="shared" ref="G446:G449" si="362">INT(E446*F446)</f>
        <v>0</v>
      </c>
      <c r="H446" s="17"/>
      <c r="I446" s="17">
        <f t="shared" ref="I446:I449" si="363">INT(E446*H446)</f>
        <v>0</v>
      </c>
      <c r="J446" s="17"/>
      <c r="K446" s="17" t="str">
        <f t="shared" ref="K446:K449" si="364">IF(E446*J446&lt;&gt;0,TRUNC(E446*J446, 1),"")</f>
        <v/>
      </c>
      <c r="L446" s="17" t="str">
        <f t="shared" si="336"/>
        <v/>
      </c>
      <c r="M446" s="17">
        <f t="shared" ref="M446:M449" si="365">SUM(G446,I446,K446)</f>
        <v>0</v>
      </c>
      <c r="N446" s="13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9.5" customHeight="1">
      <c r="A447" s="12" t="str">
        <f t="shared" si="213"/>
        <v>[제 8-9호] 배선용차단기(ABS-104) 4P 100AF 75AT [EA]</v>
      </c>
      <c r="B447" s="13" t="s">
        <v>335</v>
      </c>
      <c r="C447" s="13"/>
      <c r="D447" s="14"/>
      <c r="E447" s="15"/>
      <c r="F447" s="17"/>
      <c r="G447" s="17">
        <f t="shared" si="362"/>
        <v>0</v>
      </c>
      <c r="H447" s="17"/>
      <c r="I447" s="17">
        <f t="shared" si="363"/>
        <v>0</v>
      </c>
      <c r="J447" s="17"/>
      <c r="K447" s="17" t="str">
        <f t="shared" si="364"/>
        <v/>
      </c>
      <c r="L447" s="17" t="str">
        <f t="shared" si="336"/>
        <v/>
      </c>
      <c r="M447" s="17">
        <f t="shared" si="365"/>
        <v>0</v>
      </c>
      <c r="N447" s="13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9.5" customHeight="1">
      <c r="A448" s="12" t="str">
        <f t="shared" si="213"/>
        <v>배선용차단기(ABS-104)4P 100AF 75ATEA</v>
      </c>
      <c r="B448" s="13" t="s">
        <v>118</v>
      </c>
      <c r="C448" s="13" t="s">
        <v>127</v>
      </c>
      <c r="D448" s="14" t="s">
        <v>104</v>
      </c>
      <c r="E448" s="15">
        <v>1</v>
      </c>
      <c r="F448" s="17">
        <f>+VLOOKUP(A448,단가표!$A:$Q,17,FALSE)</f>
        <v>109900</v>
      </c>
      <c r="G448" s="17">
        <f t="shared" si="362"/>
        <v>109900</v>
      </c>
      <c r="H448" s="17"/>
      <c r="I448" s="17">
        <f t="shared" si="363"/>
        <v>0</v>
      </c>
      <c r="J448" s="17"/>
      <c r="K448" s="17" t="str">
        <f t="shared" si="364"/>
        <v/>
      </c>
      <c r="L448" s="17">
        <f t="shared" si="336"/>
        <v>109900</v>
      </c>
      <c r="M448" s="17">
        <f t="shared" si="365"/>
        <v>109900</v>
      </c>
      <c r="N448" s="13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9.5" customHeight="1">
      <c r="A449" s="12" t="str">
        <f t="shared" si="213"/>
        <v>노 무 비내선전공인</v>
      </c>
      <c r="B449" s="13" t="s">
        <v>241</v>
      </c>
      <c r="C449" s="13" t="s">
        <v>242</v>
      </c>
      <c r="D449" s="14" t="s">
        <v>243</v>
      </c>
      <c r="E449" s="15">
        <f>+일위수량!E282</f>
        <v>0.46800000000000003</v>
      </c>
      <c r="F449" s="17"/>
      <c r="G449" s="17">
        <f t="shared" si="362"/>
        <v>0</v>
      </c>
      <c r="H449" s="17">
        <f>+VLOOKUP(C449,단가표!$A:$Q,17,FALSE)</f>
        <v>220079</v>
      </c>
      <c r="I449" s="17">
        <f t="shared" si="363"/>
        <v>102996</v>
      </c>
      <c r="J449" s="17"/>
      <c r="K449" s="17" t="str">
        <f t="shared" si="364"/>
        <v/>
      </c>
      <c r="L449" s="17">
        <f t="shared" si="336"/>
        <v>220079</v>
      </c>
      <c r="M449" s="17">
        <f t="shared" si="365"/>
        <v>102996</v>
      </c>
      <c r="N449" s="13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9.5" customHeight="1">
      <c r="A450" s="12" t="str">
        <f t="shared" si="213"/>
        <v>( 합 계 )</v>
      </c>
      <c r="B450" s="13" t="s">
        <v>244</v>
      </c>
      <c r="C450" s="13"/>
      <c r="D450" s="14"/>
      <c r="E450" s="15"/>
      <c r="F450" s="17"/>
      <c r="G450" s="17">
        <f>SUM(G446:G449)</f>
        <v>109900</v>
      </c>
      <c r="H450" s="17"/>
      <c r="I450" s="17">
        <f>SUM(I446:I449)</f>
        <v>102996</v>
      </c>
      <c r="J450" s="17"/>
      <c r="K450" s="17">
        <f>SUM(K446:K449)</f>
        <v>0</v>
      </c>
      <c r="L450" s="17" t="str">
        <f t="shared" si="336"/>
        <v/>
      </c>
      <c r="M450" s="17">
        <f>SUM(M446:M449)</f>
        <v>212896</v>
      </c>
      <c r="N450" s="13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9.5" customHeight="1">
      <c r="A451" s="12" t="str">
        <f t="shared" si="213"/>
        <v/>
      </c>
      <c r="B451" s="13"/>
      <c r="C451" s="13"/>
      <c r="D451" s="14"/>
      <c r="E451" s="15"/>
      <c r="F451" s="17"/>
      <c r="G451" s="17">
        <f t="shared" ref="G451:G454" si="366">INT(E451*F451)</f>
        <v>0</v>
      </c>
      <c r="H451" s="17"/>
      <c r="I451" s="17">
        <f t="shared" ref="I451:I454" si="367">INT(E451*H451)</f>
        <v>0</v>
      </c>
      <c r="J451" s="17"/>
      <c r="K451" s="17" t="str">
        <f t="shared" ref="K451:K454" si="368">IF(E451*J451&lt;&gt;0,TRUNC(E451*J451, 1),"")</f>
        <v/>
      </c>
      <c r="L451" s="17" t="str">
        <f t="shared" si="336"/>
        <v/>
      </c>
      <c r="M451" s="17">
        <f t="shared" ref="M451:M454" si="369">SUM(G451,I451,K451)</f>
        <v>0</v>
      </c>
      <c r="N451" s="13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9.5" customHeight="1">
      <c r="A452" s="12" t="str">
        <f t="shared" si="213"/>
        <v>[제 8-10호] 배선용차단기(ABS-104) 4P 100AF 100A [EA]</v>
      </c>
      <c r="B452" s="13" t="s">
        <v>336</v>
      </c>
      <c r="C452" s="13"/>
      <c r="D452" s="14"/>
      <c r="E452" s="15"/>
      <c r="F452" s="17"/>
      <c r="G452" s="17">
        <f t="shared" si="366"/>
        <v>0</v>
      </c>
      <c r="H452" s="17"/>
      <c r="I452" s="17">
        <f t="shared" si="367"/>
        <v>0</v>
      </c>
      <c r="J452" s="17"/>
      <c r="K452" s="17" t="str">
        <f t="shared" si="368"/>
        <v/>
      </c>
      <c r="L452" s="17" t="str">
        <f t="shared" si="336"/>
        <v/>
      </c>
      <c r="M452" s="17">
        <f t="shared" si="369"/>
        <v>0</v>
      </c>
      <c r="N452" s="13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9.5" customHeight="1">
      <c r="A453" s="12" t="str">
        <f t="shared" si="213"/>
        <v>배선용차단기(ABS-104)4P 100AF 100AEA</v>
      </c>
      <c r="B453" s="13" t="s">
        <v>118</v>
      </c>
      <c r="C453" s="13" t="s">
        <v>337</v>
      </c>
      <c r="D453" s="14" t="s">
        <v>104</v>
      </c>
      <c r="E453" s="15">
        <v>1</v>
      </c>
      <c r="F453" s="17">
        <f>+VLOOKUP(A453,단가표!$A:$Q,17,FALSE)</f>
        <v>109900</v>
      </c>
      <c r="G453" s="17">
        <f t="shared" si="366"/>
        <v>109900</v>
      </c>
      <c r="H453" s="17"/>
      <c r="I453" s="17">
        <f t="shared" si="367"/>
        <v>0</v>
      </c>
      <c r="J453" s="17"/>
      <c r="K453" s="17" t="str">
        <f t="shared" si="368"/>
        <v/>
      </c>
      <c r="L453" s="17">
        <f t="shared" si="336"/>
        <v>109900</v>
      </c>
      <c r="M453" s="17">
        <f t="shared" si="369"/>
        <v>109900</v>
      </c>
      <c r="N453" s="13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9.5" customHeight="1">
      <c r="A454" s="12" t="str">
        <f t="shared" si="213"/>
        <v>노 무 비내선전공인</v>
      </c>
      <c r="B454" s="13" t="s">
        <v>241</v>
      </c>
      <c r="C454" s="13" t="s">
        <v>242</v>
      </c>
      <c r="D454" s="14" t="s">
        <v>243</v>
      </c>
      <c r="E454" s="15">
        <f>+일위수량!E285</f>
        <v>0.46800000000000003</v>
      </c>
      <c r="F454" s="17"/>
      <c r="G454" s="17">
        <f t="shared" si="366"/>
        <v>0</v>
      </c>
      <c r="H454" s="17">
        <f>+VLOOKUP(C454,단가표!$A:$Q,17,FALSE)</f>
        <v>220079</v>
      </c>
      <c r="I454" s="17">
        <f t="shared" si="367"/>
        <v>102996</v>
      </c>
      <c r="J454" s="17"/>
      <c r="K454" s="17" t="str">
        <f t="shared" si="368"/>
        <v/>
      </c>
      <c r="L454" s="17">
        <f t="shared" si="336"/>
        <v>220079</v>
      </c>
      <c r="M454" s="17">
        <f t="shared" si="369"/>
        <v>102996</v>
      </c>
      <c r="N454" s="13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9.5" customHeight="1">
      <c r="A455" s="12" t="str">
        <f t="shared" si="213"/>
        <v>( 합 계 )</v>
      </c>
      <c r="B455" s="13" t="s">
        <v>244</v>
      </c>
      <c r="C455" s="13"/>
      <c r="D455" s="14"/>
      <c r="E455" s="15"/>
      <c r="F455" s="17"/>
      <c r="G455" s="17">
        <f>SUM(G451:G454)</f>
        <v>109900</v>
      </c>
      <c r="H455" s="17"/>
      <c r="I455" s="17">
        <f>SUM(I451:I454)</f>
        <v>102996</v>
      </c>
      <c r="J455" s="17"/>
      <c r="K455" s="17">
        <f>SUM(K451:K454)</f>
        <v>0</v>
      </c>
      <c r="L455" s="17" t="str">
        <f t="shared" si="336"/>
        <v/>
      </c>
      <c r="M455" s="17">
        <f>SUM(M451:M454)</f>
        <v>212896</v>
      </c>
      <c r="N455" s="13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9.5" customHeight="1">
      <c r="A456" s="12" t="str">
        <f t="shared" si="213"/>
        <v/>
      </c>
      <c r="B456" s="13"/>
      <c r="C456" s="13"/>
      <c r="D456" s="14"/>
      <c r="E456" s="15"/>
      <c r="F456" s="17"/>
      <c r="G456" s="17">
        <f t="shared" ref="G456:G459" si="370">INT(E456*F456)</f>
        <v>0</v>
      </c>
      <c r="H456" s="17"/>
      <c r="I456" s="17">
        <f t="shared" ref="I456:I459" si="371">INT(E456*H456)</f>
        <v>0</v>
      </c>
      <c r="J456" s="17"/>
      <c r="K456" s="17" t="str">
        <f t="shared" ref="K456:K459" si="372">IF(E456*J456&lt;&gt;0,TRUNC(E456*J456, 1),"")</f>
        <v/>
      </c>
      <c r="L456" s="17" t="str">
        <f t="shared" si="336"/>
        <v/>
      </c>
      <c r="M456" s="17">
        <f t="shared" ref="M456:M459" si="373">SUM(G456,I456,K456)</f>
        <v>0</v>
      </c>
      <c r="N456" s="13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9.5" customHeight="1">
      <c r="A457" s="12" t="str">
        <f t="shared" si="213"/>
        <v>[제 8-11호] 배선용차단기(ABS-204) 4P 225AF 125A [EA]</v>
      </c>
      <c r="B457" s="13" t="s">
        <v>338</v>
      </c>
      <c r="C457" s="13"/>
      <c r="D457" s="14"/>
      <c r="E457" s="15"/>
      <c r="F457" s="17"/>
      <c r="G457" s="17">
        <f t="shared" si="370"/>
        <v>0</v>
      </c>
      <c r="H457" s="17"/>
      <c r="I457" s="17">
        <f t="shared" si="371"/>
        <v>0</v>
      </c>
      <c r="J457" s="17"/>
      <c r="K457" s="17" t="str">
        <f t="shared" si="372"/>
        <v/>
      </c>
      <c r="L457" s="17" t="str">
        <f t="shared" si="336"/>
        <v/>
      </c>
      <c r="M457" s="17">
        <f t="shared" si="373"/>
        <v>0</v>
      </c>
      <c r="N457" s="13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9.5" customHeight="1">
      <c r="A458" s="12" t="str">
        <f t="shared" si="213"/>
        <v>배선용차단기(ABS-204)4P 225AF 125AEA</v>
      </c>
      <c r="B458" s="13" t="s">
        <v>119</v>
      </c>
      <c r="C458" s="13" t="s">
        <v>339</v>
      </c>
      <c r="D458" s="14" t="s">
        <v>104</v>
      </c>
      <c r="E458" s="15">
        <v>1</v>
      </c>
      <c r="F458" s="17">
        <f>+VLOOKUP(A458,단가표!$A:$Q,17,FALSE)</f>
        <v>244710</v>
      </c>
      <c r="G458" s="17">
        <f t="shared" si="370"/>
        <v>244710</v>
      </c>
      <c r="H458" s="17"/>
      <c r="I458" s="17">
        <f t="shared" si="371"/>
        <v>0</v>
      </c>
      <c r="J458" s="17"/>
      <c r="K458" s="17" t="str">
        <f t="shared" si="372"/>
        <v/>
      </c>
      <c r="L458" s="17">
        <f t="shared" si="336"/>
        <v>244710</v>
      </c>
      <c r="M458" s="17">
        <f t="shared" si="373"/>
        <v>244710</v>
      </c>
      <c r="N458" s="13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9.5" customHeight="1">
      <c r="A459" s="12" t="str">
        <f t="shared" si="213"/>
        <v>노 무 비내선전공인</v>
      </c>
      <c r="B459" s="13" t="s">
        <v>241</v>
      </c>
      <c r="C459" s="13" t="s">
        <v>242</v>
      </c>
      <c r="D459" s="14" t="s">
        <v>243</v>
      </c>
      <c r="E459" s="15">
        <f>+일위수량!E291</f>
        <v>0.61099999999999999</v>
      </c>
      <c r="F459" s="17"/>
      <c r="G459" s="17">
        <f t="shared" si="370"/>
        <v>0</v>
      </c>
      <c r="H459" s="17">
        <f>+VLOOKUP(C459,단가표!$A:$Q,17,FALSE)</f>
        <v>220079</v>
      </c>
      <c r="I459" s="17">
        <f t="shared" si="371"/>
        <v>134468</v>
      </c>
      <c r="J459" s="17"/>
      <c r="K459" s="17" t="str">
        <f t="shared" si="372"/>
        <v/>
      </c>
      <c r="L459" s="17">
        <f t="shared" si="336"/>
        <v>220079</v>
      </c>
      <c r="M459" s="17">
        <f t="shared" si="373"/>
        <v>134468</v>
      </c>
      <c r="N459" s="13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9.5" customHeight="1">
      <c r="A460" s="12" t="str">
        <f t="shared" si="213"/>
        <v>( 합 계 )</v>
      </c>
      <c r="B460" s="13" t="s">
        <v>244</v>
      </c>
      <c r="C460" s="13"/>
      <c r="D460" s="14"/>
      <c r="E460" s="15"/>
      <c r="F460" s="17"/>
      <c r="G460" s="17">
        <f>SUM(G456:G459)</f>
        <v>244710</v>
      </c>
      <c r="H460" s="17"/>
      <c r="I460" s="17">
        <f>SUM(I456:I459)</f>
        <v>134468</v>
      </c>
      <c r="J460" s="17"/>
      <c r="K460" s="17">
        <f>SUM(K456:K459)</f>
        <v>0</v>
      </c>
      <c r="L460" s="17" t="str">
        <f t="shared" si="336"/>
        <v/>
      </c>
      <c r="M460" s="17">
        <f>SUM(M456:M459)</f>
        <v>379178</v>
      </c>
      <c r="N460" s="13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9.5" customHeight="1">
      <c r="A461" s="12" t="str">
        <f t="shared" si="213"/>
        <v/>
      </c>
      <c r="B461" s="36"/>
      <c r="C461" s="36"/>
      <c r="D461" s="37"/>
      <c r="E461" s="12"/>
      <c r="F461" s="38"/>
      <c r="G461" s="38"/>
      <c r="H461" s="38"/>
      <c r="I461" s="38"/>
      <c r="J461" s="38"/>
      <c r="K461" s="38"/>
      <c r="L461" s="38"/>
      <c r="M461" s="38"/>
      <c r="N461" s="36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9.5" customHeight="1">
      <c r="A462" s="12" t="str">
        <f t="shared" si="213"/>
        <v>[ 제 8-11-1호 ] 배선용차단기(ABS-204) 4P 204S (MBE204b 150A) [EA]</v>
      </c>
      <c r="B462" s="40" t="s">
        <v>340</v>
      </c>
      <c r="C462" s="40"/>
      <c r="D462" s="41"/>
      <c r="E462" s="42"/>
      <c r="F462" s="43"/>
      <c r="G462" s="43">
        <f t="shared" ref="G462:G464" si="374">INT(E462*F462)</f>
        <v>0</v>
      </c>
      <c r="H462" s="43"/>
      <c r="I462" s="43">
        <f t="shared" ref="I462:I464" si="375">INT(E462*H462)</f>
        <v>0</v>
      </c>
      <c r="J462" s="43"/>
      <c r="K462" s="43" t="str">
        <f t="shared" ref="K462:K464" si="376">IF(E462*J462&lt;&gt;0,TRUNC(E462*J462, 1),"")</f>
        <v/>
      </c>
      <c r="L462" s="43" t="str">
        <f t="shared" ref="L462:L475" si="377">IF((F462+H462+J462)=0, "", (F462+H462+J462))</f>
        <v/>
      </c>
      <c r="M462" s="43">
        <f t="shared" ref="M462:M464" si="378">SUM(G462,I462,K462)</f>
        <v>0</v>
      </c>
      <c r="N462" s="40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9.5" customHeight="1">
      <c r="A463" s="12" t="str">
        <f t="shared" si="213"/>
        <v>배선용차단기(ABS-204)4P 204S (MBE204b 150A)EA</v>
      </c>
      <c r="B463" s="40" t="s">
        <v>119</v>
      </c>
      <c r="C463" s="40" t="s">
        <v>120</v>
      </c>
      <c r="D463" s="41" t="s">
        <v>104</v>
      </c>
      <c r="E463" s="42">
        <v>1</v>
      </c>
      <c r="F463" s="43">
        <f>+VLOOKUP(A463,단가표!$A:$Q,17,FALSE)</f>
        <v>244710</v>
      </c>
      <c r="G463" s="43">
        <f t="shared" si="374"/>
        <v>244710</v>
      </c>
      <c r="H463" s="43"/>
      <c r="I463" s="43">
        <f t="shared" si="375"/>
        <v>0</v>
      </c>
      <c r="J463" s="43"/>
      <c r="K463" s="43" t="str">
        <f t="shared" si="376"/>
        <v/>
      </c>
      <c r="L463" s="43">
        <f t="shared" si="377"/>
        <v>244710</v>
      </c>
      <c r="M463" s="43">
        <f t="shared" si="378"/>
        <v>244710</v>
      </c>
      <c r="N463" s="40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9.5" customHeight="1">
      <c r="A464" s="12" t="str">
        <f t="shared" si="213"/>
        <v>노 무 비내선전공인</v>
      </c>
      <c r="B464" s="40" t="s">
        <v>241</v>
      </c>
      <c r="C464" s="40" t="s">
        <v>242</v>
      </c>
      <c r="D464" s="41" t="s">
        <v>243</v>
      </c>
      <c r="E464" s="42">
        <f>+일위수량!E288</f>
        <v>0.61099999999999999</v>
      </c>
      <c r="F464" s="43"/>
      <c r="G464" s="43">
        <f t="shared" si="374"/>
        <v>0</v>
      </c>
      <c r="H464" s="43">
        <f>+VLOOKUP(C464,단가표!$A:$Q,17,FALSE)</f>
        <v>220079</v>
      </c>
      <c r="I464" s="43">
        <f t="shared" si="375"/>
        <v>134468</v>
      </c>
      <c r="J464" s="43"/>
      <c r="K464" s="43" t="str">
        <f t="shared" si="376"/>
        <v/>
      </c>
      <c r="L464" s="43">
        <f t="shared" si="377"/>
        <v>220079</v>
      </c>
      <c r="M464" s="43">
        <f t="shared" si="378"/>
        <v>134468</v>
      </c>
      <c r="N464" s="40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9.5" customHeight="1">
      <c r="A465" s="12" t="str">
        <f t="shared" si="213"/>
        <v>( 합 계 )</v>
      </c>
      <c r="B465" s="40" t="s">
        <v>244</v>
      </c>
      <c r="C465" s="40"/>
      <c r="D465" s="41"/>
      <c r="E465" s="42"/>
      <c r="F465" s="43"/>
      <c r="G465" s="43">
        <f>SUM(G461:G464)</f>
        <v>244710</v>
      </c>
      <c r="H465" s="43"/>
      <c r="I465" s="43">
        <f>SUM(I461:I464)</f>
        <v>134468</v>
      </c>
      <c r="J465" s="43"/>
      <c r="K465" s="43">
        <f>SUM(K461:K464)</f>
        <v>0</v>
      </c>
      <c r="L465" s="43" t="str">
        <f t="shared" si="377"/>
        <v/>
      </c>
      <c r="M465" s="43">
        <f>SUM(M461:M464)</f>
        <v>379178</v>
      </c>
      <c r="N465" s="40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9.5" customHeight="1">
      <c r="A466" s="12" t="str">
        <f t="shared" si="213"/>
        <v/>
      </c>
      <c r="B466" s="13"/>
      <c r="C466" s="13"/>
      <c r="D466" s="14"/>
      <c r="E466" s="15"/>
      <c r="F466" s="17"/>
      <c r="G466" s="17">
        <f t="shared" ref="G466:G469" si="379">INT(E466*F466)</f>
        <v>0</v>
      </c>
      <c r="H466" s="17"/>
      <c r="I466" s="17">
        <f t="shared" ref="I466:I469" si="380">INT(E466*H466)</f>
        <v>0</v>
      </c>
      <c r="J466" s="17"/>
      <c r="K466" s="17" t="str">
        <f t="shared" ref="K466:K469" si="381">IF(E466*J466&lt;&gt;0,TRUNC(E466*J466, 1),"")</f>
        <v/>
      </c>
      <c r="L466" s="17" t="str">
        <f t="shared" si="377"/>
        <v/>
      </c>
      <c r="M466" s="17">
        <f t="shared" ref="M466:M469" si="382">SUM(G466,I466,K466)</f>
        <v>0</v>
      </c>
      <c r="N466" s="13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9.5" customHeight="1">
      <c r="A467" s="12" t="str">
        <f t="shared" si="213"/>
        <v>[제 8-12호] 배선용차단기(ABS-204) 4P 225AF 175A [EA]</v>
      </c>
      <c r="B467" s="13" t="s">
        <v>341</v>
      </c>
      <c r="C467" s="13"/>
      <c r="D467" s="14"/>
      <c r="E467" s="15"/>
      <c r="F467" s="17"/>
      <c r="G467" s="17">
        <f t="shared" si="379"/>
        <v>0</v>
      </c>
      <c r="H467" s="17"/>
      <c r="I467" s="17">
        <f t="shared" si="380"/>
        <v>0</v>
      </c>
      <c r="J467" s="17"/>
      <c r="K467" s="17" t="str">
        <f t="shared" si="381"/>
        <v/>
      </c>
      <c r="L467" s="17" t="str">
        <f t="shared" si="377"/>
        <v/>
      </c>
      <c r="M467" s="17">
        <f t="shared" si="382"/>
        <v>0</v>
      </c>
      <c r="N467" s="13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9.5" customHeight="1">
      <c r="A468" s="12" t="str">
        <f t="shared" si="213"/>
        <v>배선용차단기(ABS-204)4P 225AF 175AEA</v>
      </c>
      <c r="B468" s="13" t="s">
        <v>119</v>
      </c>
      <c r="C468" s="13" t="s">
        <v>342</v>
      </c>
      <c r="D468" s="14" t="s">
        <v>104</v>
      </c>
      <c r="E468" s="15">
        <v>1</v>
      </c>
      <c r="F468" s="17">
        <f>+VLOOKUP(A468,단가표!$A:$Q,17,FALSE)</f>
        <v>244710</v>
      </c>
      <c r="G468" s="17">
        <f t="shared" si="379"/>
        <v>244710</v>
      </c>
      <c r="H468" s="17"/>
      <c r="I468" s="17">
        <f t="shared" si="380"/>
        <v>0</v>
      </c>
      <c r="J468" s="17"/>
      <c r="K468" s="17" t="str">
        <f t="shared" si="381"/>
        <v/>
      </c>
      <c r="L468" s="17">
        <f t="shared" si="377"/>
        <v>244710</v>
      </c>
      <c r="M468" s="17">
        <f t="shared" si="382"/>
        <v>244710</v>
      </c>
      <c r="N468" s="13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9.5" customHeight="1">
      <c r="A469" s="12" t="str">
        <f t="shared" si="213"/>
        <v>노 무 비내선전공인</v>
      </c>
      <c r="B469" s="13" t="s">
        <v>241</v>
      </c>
      <c r="C469" s="13" t="s">
        <v>242</v>
      </c>
      <c r="D469" s="14" t="s">
        <v>243</v>
      </c>
      <c r="E469" s="15">
        <f>+일위수량!E294</f>
        <v>0.61099999999999999</v>
      </c>
      <c r="F469" s="17"/>
      <c r="G469" s="17">
        <f t="shared" si="379"/>
        <v>0</v>
      </c>
      <c r="H469" s="17">
        <f>+VLOOKUP(C469,단가표!$A:$Q,17,FALSE)</f>
        <v>220079</v>
      </c>
      <c r="I469" s="17">
        <f t="shared" si="380"/>
        <v>134468</v>
      </c>
      <c r="J469" s="17"/>
      <c r="K469" s="17" t="str">
        <f t="shared" si="381"/>
        <v/>
      </c>
      <c r="L469" s="17">
        <f t="shared" si="377"/>
        <v>220079</v>
      </c>
      <c r="M469" s="17">
        <f t="shared" si="382"/>
        <v>134468</v>
      </c>
      <c r="N469" s="13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9.5" customHeight="1">
      <c r="A470" s="12" t="str">
        <f t="shared" si="213"/>
        <v>( 합 계 )</v>
      </c>
      <c r="B470" s="13" t="s">
        <v>244</v>
      </c>
      <c r="C470" s="13"/>
      <c r="D470" s="14"/>
      <c r="E470" s="15"/>
      <c r="F470" s="17"/>
      <c r="G470" s="17">
        <f>SUM(G466:G469)</f>
        <v>244710</v>
      </c>
      <c r="H470" s="17"/>
      <c r="I470" s="17">
        <f>SUM(I466:I469)</f>
        <v>134468</v>
      </c>
      <c r="J470" s="17"/>
      <c r="K470" s="17">
        <f>SUM(K466:K469)</f>
        <v>0</v>
      </c>
      <c r="L470" s="17" t="str">
        <f t="shared" si="377"/>
        <v/>
      </c>
      <c r="M470" s="17">
        <f>SUM(M466:M469)</f>
        <v>379178</v>
      </c>
      <c r="N470" s="13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9.5" customHeight="1">
      <c r="A471" s="12" t="str">
        <f t="shared" si="213"/>
        <v/>
      </c>
      <c r="B471" s="13"/>
      <c r="C471" s="13"/>
      <c r="D471" s="14"/>
      <c r="E471" s="15"/>
      <c r="F471" s="17"/>
      <c r="G471" s="17">
        <f t="shared" ref="G471:G474" si="383">INT(E471*F471)</f>
        <v>0</v>
      </c>
      <c r="H471" s="17"/>
      <c r="I471" s="17">
        <f t="shared" ref="I471:I474" si="384">INT(E471*H471)</f>
        <v>0</v>
      </c>
      <c r="J471" s="17"/>
      <c r="K471" s="17" t="str">
        <f t="shared" ref="K471:K474" si="385">IF(E471*J471&lt;&gt;0,TRUNC(E471*J471, 1),"")</f>
        <v/>
      </c>
      <c r="L471" s="17" t="str">
        <f t="shared" si="377"/>
        <v/>
      </c>
      <c r="M471" s="17">
        <f t="shared" ref="M471:M474" si="386">SUM(G471,I471,K471)</f>
        <v>0</v>
      </c>
      <c r="N471" s="13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9.5" customHeight="1">
      <c r="A472" s="12" t="str">
        <f t="shared" si="213"/>
        <v>[제 8-13호] 배선용차단기(ABS-204) 4P 225AF 200A [EA]</v>
      </c>
      <c r="B472" s="13" t="s">
        <v>343</v>
      </c>
      <c r="C472" s="13"/>
      <c r="D472" s="14"/>
      <c r="E472" s="15"/>
      <c r="F472" s="17"/>
      <c r="G472" s="17">
        <f t="shared" si="383"/>
        <v>0</v>
      </c>
      <c r="H472" s="17"/>
      <c r="I472" s="17">
        <f t="shared" si="384"/>
        <v>0</v>
      </c>
      <c r="J472" s="17"/>
      <c r="K472" s="17" t="str">
        <f t="shared" si="385"/>
        <v/>
      </c>
      <c r="L472" s="17" t="str">
        <f t="shared" si="377"/>
        <v/>
      </c>
      <c r="M472" s="17">
        <f t="shared" si="386"/>
        <v>0</v>
      </c>
      <c r="N472" s="13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9.5" customHeight="1">
      <c r="A473" s="12" t="str">
        <f t="shared" si="213"/>
        <v>배선용차단기(ABS-204)4P 225AF 200AEA</v>
      </c>
      <c r="B473" s="13" t="s">
        <v>119</v>
      </c>
      <c r="C473" s="13" t="s">
        <v>344</v>
      </c>
      <c r="D473" s="14" t="s">
        <v>104</v>
      </c>
      <c r="E473" s="15">
        <f>+일위수량!E323</f>
        <v>1</v>
      </c>
      <c r="F473" s="17">
        <f>+VLOOKUP(A473,단가표!$A:$Q,17,FALSE)</f>
        <v>244710</v>
      </c>
      <c r="G473" s="17">
        <f t="shared" si="383"/>
        <v>244710</v>
      </c>
      <c r="H473" s="17"/>
      <c r="I473" s="17">
        <f t="shared" si="384"/>
        <v>0</v>
      </c>
      <c r="J473" s="17"/>
      <c r="K473" s="17" t="str">
        <f t="shared" si="385"/>
        <v/>
      </c>
      <c r="L473" s="17">
        <f t="shared" si="377"/>
        <v>244710</v>
      </c>
      <c r="M473" s="17">
        <f t="shared" si="386"/>
        <v>244710</v>
      </c>
      <c r="N473" s="13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9.5" customHeight="1">
      <c r="A474" s="12" t="str">
        <f t="shared" si="213"/>
        <v>노 무 비내선전공인</v>
      </c>
      <c r="B474" s="13" t="s">
        <v>241</v>
      </c>
      <c r="C474" s="13" t="s">
        <v>242</v>
      </c>
      <c r="D474" s="14" t="s">
        <v>243</v>
      </c>
      <c r="E474" s="15">
        <f>+일위수량!E297</f>
        <v>0.61099999999999999</v>
      </c>
      <c r="F474" s="17"/>
      <c r="G474" s="17">
        <f t="shared" si="383"/>
        <v>0</v>
      </c>
      <c r="H474" s="17">
        <f>+VLOOKUP(C474,단가표!$A:$Q,17,FALSE)</f>
        <v>220079</v>
      </c>
      <c r="I474" s="17">
        <f t="shared" si="384"/>
        <v>134468</v>
      </c>
      <c r="J474" s="17"/>
      <c r="K474" s="17" t="str">
        <f t="shared" si="385"/>
        <v/>
      </c>
      <c r="L474" s="17">
        <f t="shared" si="377"/>
        <v>220079</v>
      </c>
      <c r="M474" s="17">
        <f t="shared" si="386"/>
        <v>134468</v>
      </c>
      <c r="N474" s="13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9.5" customHeight="1">
      <c r="A475" s="12" t="str">
        <f t="shared" si="213"/>
        <v>( 합 계 )</v>
      </c>
      <c r="B475" s="13" t="s">
        <v>244</v>
      </c>
      <c r="C475" s="13"/>
      <c r="D475" s="14"/>
      <c r="E475" s="15"/>
      <c r="F475" s="17"/>
      <c r="G475" s="17">
        <f>SUM(G471:G474)</f>
        <v>244710</v>
      </c>
      <c r="H475" s="17"/>
      <c r="I475" s="17">
        <f>SUM(I471:I474)</f>
        <v>134468</v>
      </c>
      <c r="J475" s="17"/>
      <c r="K475" s="17">
        <f>SUM(K471:K474)</f>
        <v>0</v>
      </c>
      <c r="L475" s="17" t="str">
        <f t="shared" si="377"/>
        <v/>
      </c>
      <c r="M475" s="17">
        <f>SUM(M471:M474)</f>
        <v>379178</v>
      </c>
      <c r="N475" s="13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9.5" customHeight="1">
      <c r="A476" s="12" t="str">
        <f t="shared" si="213"/>
        <v/>
      </c>
      <c r="B476" s="36"/>
      <c r="C476" s="36"/>
      <c r="D476" s="37"/>
      <c r="E476" s="12"/>
      <c r="F476" s="38"/>
      <c r="G476" s="38"/>
      <c r="H476" s="38"/>
      <c r="I476" s="38"/>
      <c r="J476" s="38"/>
      <c r="K476" s="38"/>
      <c r="L476" s="38"/>
      <c r="M476" s="38"/>
      <c r="N476" s="36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9.5" customHeight="1">
      <c r="A477" s="12" t="str">
        <f t="shared" si="213"/>
        <v>[ 제 8-13-1호 ] 배선용차단기(ABS-204) 4P 300A [EA]</v>
      </c>
      <c r="B477" s="39" t="s">
        <v>345</v>
      </c>
      <c r="C477" s="45"/>
      <c r="D477" s="41"/>
      <c r="E477" s="42"/>
      <c r="F477" s="43"/>
      <c r="G477" s="43">
        <f t="shared" ref="G477:G479" si="387">INT(E477*F477)</f>
        <v>0</v>
      </c>
      <c r="H477" s="43"/>
      <c r="I477" s="43">
        <f t="shared" ref="I477:I479" si="388">INT(E477*H477)</f>
        <v>0</v>
      </c>
      <c r="J477" s="43"/>
      <c r="K477" s="43" t="str">
        <f t="shared" ref="K477:K479" si="389">IF(E477*J477&lt;&gt;0,TRUNC(E477*J477, 1),"")</f>
        <v/>
      </c>
      <c r="L477" s="43" t="str">
        <f t="shared" ref="L477:L515" si="390">IF((F477+H477+J477)=0, "", (F477+H477+J477))</f>
        <v/>
      </c>
      <c r="M477" s="43">
        <f t="shared" ref="M477:M479" si="391">SUM(G477,I477,K477)</f>
        <v>0</v>
      </c>
      <c r="N477" s="40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9.5" customHeight="1">
      <c r="A478" s="12" t="str">
        <f t="shared" si="213"/>
        <v>배선용차단기(ABS-204)4P 300AEA</v>
      </c>
      <c r="B478" s="40" t="s">
        <v>119</v>
      </c>
      <c r="C478" s="40" t="s">
        <v>121</v>
      </c>
      <c r="D478" s="41" t="s">
        <v>104</v>
      </c>
      <c r="E478" s="42">
        <v>1</v>
      </c>
      <c r="F478" s="43">
        <f>+VLOOKUP(A478,단가표!$A:$Q,17,FALSE)</f>
        <v>246500</v>
      </c>
      <c r="G478" s="43">
        <f t="shared" si="387"/>
        <v>246500</v>
      </c>
      <c r="H478" s="43"/>
      <c r="I478" s="43">
        <f t="shared" si="388"/>
        <v>0</v>
      </c>
      <c r="J478" s="43"/>
      <c r="K478" s="43" t="str">
        <f t="shared" si="389"/>
        <v/>
      </c>
      <c r="L478" s="43">
        <f t="shared" si="390"/>
        <v>246500</v>
      </c>
      <c r="M478" s="43">
        <f t="shared" si="391"/>
        <v>246500</v>
      </c>
      <c r="N478" s="40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9.5" customHeight="1">
      <c r="A479" s="12" t="str">
        <f t="shared" si="213"/>
        <v>노 무 비내선전공인</v>
      </c>
      <c r="B479" s="40" t="s">
        <v>241</v>
      </c>
      <c r="C479" s="40" t="s">
        <v>242</v>
      </c>
      <c r="D479" s="41" t="s">
        <v>243</v>
      </c>
      <c r="E479" s="42">
        <f>+일위수량!E300</f>
        <v>0.61099999999999999</v>
      </c>
      <c r="F479" s="43"/>
      <c r="G479" s="43">
        <f t="shared" si="387"/>
        <v>0</v>
      </c>
      <c r="H479" s="43">
        <f>+VLOOKUP(C479,단가표!$A:$Q,17,FALSE)</f>
        <v>220079</v>
      </c>
      <c r="I479" s="43">
        <f t="shared" si="388"/>
        <v>134468</v>
      </c>
      <c r="J479" s="43"/>
      <c r="K479" s="43" t="str">
        <f t="shared" si="389"/>
        <v/>
      </c>
      <c r="L479" s="43">
        <f t="shared" si="390"/>
        <v>220079</v>
      </c>
      <c r="M479" s="43">
        <f t="shared" si="391"/>
        <v>134468</v>
      </c>
      <c r="N479" s="40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9.5" customHeight="1">
      <c r="A480" s="12" t="str">
        <f t="shared" si="213"/>
        <v>( 합 계 )</v>
      </c>
      <c r="B480" s="40" t="s">
        <v>244</v>
      </c>
      <c r="C480" s="40"/>
      <c r="D480" s="41"/>
      <c r="E480" s="42"/>
      <c r="F480" s="43"/>
      <c r="G480" s="43">
        <f>SUM(G476:G479)</f>
        <v>246500</v>
      </c>
      <c r="H480" s="43"/>
      <c r="I480" s="43">
        <f>SUM(I476:I479)</f>
        <v>134468</v>
      </c>
      <c r="J480" s="43"/>
      <c r="K480" s="43">
        <f>SUM(K476:K479)</f>
        <v>0</v>
      </c>
      <c r="L480" s="43" t="str">
        <f t="shared" si="390"/>
        <v/>
      </c>
      <c r="M480" s="43">
        <f>SUM(M476:M479)</f>
        <v>380968</v>
      </c>
      <c r="N480" s="40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9.5" customHeight="1">
      <c r="A481" s="12" t="str">
        <f t="shared" si="213"/>
        <v/>
      </c>
      <c r="B481" s="13"/>
      <c r="C481" s="13"/>
      <c r="D481" s="14"/>
      <c r="E481" s="15"/>
      <c r="F481" s="17"/>
      <c r="G481" s="17">
        <f t="shared" ref="G481:G484" si="392">INT(E481*F481)</f>
        <v>0</v>
      </c>
      <c r="H481" s="17"/>
      <c r="I481" s="17">
        <f t="shared" ref="I481:I484" si="393">INT(E481*H481)</f>
        <v>0</v>
      </c>
      <c r="J481" s="17"/>
      <c r="K481" s="17" t="str">
        <f t="shared" ref="K481:K484" si="394">IF(E481*J481&lt;&gt;0,TRUNC(E481*J481, 1),"")</f>
        <v/>
      </c>
      <c r="L481" s="17" t="str">
        <f t="shared" si="390"/>
        <v/>
      </c>
      <c r="M481" s="17">
        <f t="shared" ref="M481:M484" si="395">SUM(G481,I481,K481)</f>
        <v>0</v>
      </c>
      <c r="N481" s="13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9.5" customHeight="1">
      <c r="A482" s="12" t="str">
        <f t="shared" si="213"/>
        <v>[제 8-14호] 배선용차단기(ABS-404) 4P 400AF 250A [EA]</v>
      </c>
      <c r="B482" s="13" t="s">
        <v>346</v>
      </c>
      <c r="C482" s="13"/>
      <c r="D482" s="14"/>
      <c r="E482" s="15"/>
      <c r="F482" s="17"/>
      <c r="G482" s="17">
        <f t="shared" si="392"/>
        <v>0</v>
      </c>
      <c r="H482" s="17"/>
      <c r="I482" s="17">
        <f t="shared" si="393"/>
        <v>0</v>
      </c>
      <c r="J482" s="17"/>
      <c r="K482" s="17" t="str">
        <f t="shared" si="394"/>
        <v/>
      </c>
      <c r="L482" s="17" t="str">
        <f t="shared" si="390"/>
        <v/>
      </c>
      <c r="M482" s="17">
        <f t="shared" si="395"/>
        <v>0</v>
      </c>
      <c r="N482" s="13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9.5" customHeight="1">
      <c r="A483" s="12" t="str">
        <f t="shared" si="213"/>
        <v>배선용차단기(ABS-404)4P 400AF 250AEA</v>
      </c>
      <c r="B483" s="23" t="s">
        <v>122</v>
      </c>
      <c r="C483" s="23" t="s">
        <v>347</v>
      </c>
      <c r="D483" s="24" t="s">
        <v>104</v>
      </c>
      <c r="E483" s="15">
        <v>1</v>
      </c>
      <c r="F483" s="17">
        <f>+VLOOKUP(A483,단가표!$A:$Q,17,FALSE)</f>
        <v>432310</v>
      </c>
      <c r="G483" s="17">
        <f t="shared" si="392"/>
        <v>432310</v>
      </c>
      <c r="H483" s="17"/>
      <c r="I483" s="17">
        <f t="shared" si="393"/>
        <v>0</v>
      </c>
      <c r="J483" s="17"/>
      <c r="K483" s="17" t="str">
        <f t="shared" si="394"/>
        <v/>
      </c>
      <c r="L483" s="17">
        <f t="shared" si="390"/>
        <v>432310</v>
      </c>
      <c r="M483" s="17">
        <f t="shared" si="395"/>
        <v>432310</v>
      </c>
      <c r="N483" s="13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9.5" customHeight="1">
      <c r="A484" s="12" t="str">
        <f t="shared" si="213"/>
        <v>노 무 비내선전공인</v>
      </c>
      <c r="B484" s="13" t="s">
        <v>241</v>
      </c>
      <c r="C484" s="13" t="s">
        <v>242</v>
      </c>
      <c r="D484" s="14" t="s">
        <v>243</v>
      </c>
      <c r="E484" s="15">
        <f>+일위수량!E303</f>
        <v>0.88400000000000001</v>
      </c>
      <c r="F484" s="17"/>
      <c r="G484" s="17">
        <f t="shared" si="392"/>
        <v>0</v>
      </c>
      <c r="H484" s="17">
        <f>+VLOOKUP(C484,단가표!$A:$Q,17,FALSE)</f>
        <v>220079</v>
      </c>
      <c r="I484" s="17">
        <f t="shared" si="393"/>
        <v>194549</v>
      </c>
      <c r="J484" s="17"/>
      <c r="K484" s="17" t="str">
        <f t="shared" si="394"/>
        <v/>
      </c>
      <c r="L484" s="17">
        <f t="shared" si="390"/>
        <v>220079</v>
      </c>
      <c r="M484" s="17">
        <f t="shared" si="395"/>
        <v>194549</v>
      </c>
      <c r="N484" s="13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9.5" customHeight="1">
      <c r="A485" s="12" t="str">
        <f t="shared" si="213"/>
        <v>( 합 계 )</v>
      </c>
      <c r="B485" s="13" t="s">
        <v>244</v>
      </c>
      <c r="C485" s="13"/>
      <c r="D485" s="14"/>
      <c r="E485" s="15"/>
      <c r="F485" s="17"/>
      <c r="G485" s="17">
        <f>SUM(G481:G484)</f>
        <v>432310</v>
      </c>
      <c r="H485" s="17"/>
      <c r="I485" s="17">
        <f>SUM(I481:I484)</f>
        <v>194549</v>
      </c>
      <c r="J485" s="17"/>
      <c r="K485" s="17">
        <f>SUM(K481:K484)</f>
        <v>0</v>
      </c>
      <c r="L485" s="17" t="str">
        <f t="shared" si="390"/>
        <v/>
      </c>
      <c r="M485" s="17">
        <f>SUM(M481:M484)</f>
        <v>626859</v>
      </c>
      <c r="N485" s="13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9.5" customHeight="1">
      <c r="A486" s="12" t="str">
        <f t="shared" si="213"/>
        <v/>
      </c>
      <c r="B486" s="13"/>
      <c r="C486" s="13"/>
      <c r="D486" s="14"/>
      <c r="E486" s="15"/>
      <c r="F486" s="17"/>
      <c r="G486" s="17">
        <f t="shared" ref="G486:G489" si="396">INT(E486*F486)</f>
        <v>0</v>
      </c>
      <c r="H486" s="17"/>
      <c r="I486" s="17">
        <f t="shared" ref="I486:I489" si="397">INT(E486*H486)</f>
        <v>0</v>
      </c>
      <c r="J486" s="17"/>
      <c r="K486" s="17" t="str">
        <f t="shared" ref="K486:K489" si="398">IF(E486*J486&lt;&gt;0,TRUNC(E486*J486, 1),"")</f>
        <v/>
      </c>
      <c r="L486" s="17" t="str">
        <f t="shared" si="390"/>
        <v/>
      </c>
      <c r="M486" s="17">
        <f t="shared" ref="M486:M489" si="399">SUM(G486,I486,K486)</f>
        <v>0</v>
      </c>
      <c r="N486" s="13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9.5" customHeight="1">
      <c r="A487" s="12" t="str">
        <f t="shared" si="213"/>
        <v>[제 8-15호] 누전차단기(52Fb) 2P 50AF 20AT [EA]</v>
      </c>
      <c r="B487" s="13" t="s">
        <v>348</v>
      </c>
      <c r="C487" s="13"/>
      <c r="D487" s="14"/>
      <c r="E487" s="15"/>
      <c r="F487" s="17"/>
      <c r="G487" s="17">
        <f t="shared" si="396"/>
        <v>0</v>
      </c>
      <c r="H487" s="17"/>
      <c r="I487" s="17">
        <f t="shared" si="397"/>
        <v>0</v>
      </c>
      <c r="J487" s="17"/>
      <c r="K487" s="17" t="str">
        <f t="shared" si="398"/>
        <v/>
      </c>
      <c r="L487" s="17" t="str">
        <f t="shared" si="390"/>
        <v/>
      </c>
      <c r="M487" s="17">
        <f t="shared" si="399"/>
        <v>0</v>
      </c>
      <c r="N487" s="13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9.5" customHeight="1">
      <c r="A488" s="12" t="str">
        <f t="shared" si="213"/>
        <v>누전차단기(52Fb)2P 50AF 20ATEA</v>
      </c>
      <c r="B488" s="13" t="s">
        <v>123</v>
      </c>
      <c r="C488" s="13" t="s">
        <v>103</v>
      </c>
      <c r="D488" s="14" t="s">
        <v>104</v>
      </c>
      <c r="E488" s="15">
        <v>1</v>
      </c>
      <c r="F488" s="17">
        <f>+VLOOKUP(A488,단가표!$A:$Q,17,FALSE)</f>
        <v>35870</v>
      </c>
      <c r="G488" s="17">
        <f t="shared" si="396"/>
        <v>35870</v>
      </c>
      <c r="H488" s="17"/>
      <c r="I488" s="17">
        <f t="shared" si="397"/>
        <v>0</v>
      </c>
      <c r="J488" s="17"/>
      <c r="K488" s="17" t="str">
        <f t="shared" si="398"/>
        <v/>
      </c>
      <c r="L488" s="17">
        <f t="shared" si="390"/>
        <v>35870</v>
      </c>
      <c r="M488" s="17">
        <f t="shared" si="399"/>
        <v>35870</v>
      </c>
      <c r="N488" s="13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9.5" customHeight="1">
      <c r="A489" s="12" t="str">
        <f t="shared" si="213"/>
        <v>노 무 비내선전공인</v>
      </c>
      <c r="B489" s="13" t="s">
        <v>241</v>
      </c>
      <c r="C489" s="13" t="s">
        <v>242</v>
      </c>
      <c r="D489" s="14" t="s">
        <v>243</v>
      </c>
      <c r="E489" s="15">
        <f>+일위수량!E306</f>
        <v>0.182</v>
      </c>
      <c r="F489" s="17"/>
      <c r="G489" s="17">
        <f t="shared" si="396"/>
        <v>0</v>
      </c>
      <c r="H489" s="17">
        <f>+VLOOKUP(C489,단가표!$A:$Q,17,FALSE)</f>
        <v>220079</v>
      </c>
      <c r="I489" s="17">
        <f t="shared" si="397"/>
        <v>40054</v>
      </c>
      <c r="J489" s="17"/>
      <c r="K489" s="17" t="str">
        <f t="shared" si="398"/>
        <v/>
      </c>
      <c r="L489" s="17">
        <f t="shared" si="390"/>
        <v>220079</v>
      </c>
      <c r="M489" s="17">
        <f t="shared" si="399"/>
        <v>40054</v>
      </c>
      <c r="N489" s="13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9.5" customHeight="1">
      <c r="A490" s="12" t="str">
        <f t="shared" si="213"/>
        <v>( 합 계 )</v>
      </c>
      <c r="B490" s="13" t="s">
        <v>244</v>
      </c>
      <c r="C490" s="13"/>
      <c r="D490" s="14"/>
      <c r="E490" s="15"/>
      <c r="F490" s="17"/>
      <c r="G490" s="17">
        <f>SUM(G488:G489)</f>
        <v>35870</v>
      </c>
      <c r="H490" s="17"/>
      <c r="I490" s="17">
        <f>SUM(I488:I489)</f>
        <v>40054</v>
      </c>
      <c r="J490" s="17"/>
      <c r="K490" s="17">
        <f>SUM(K488:K489)</f>
        <v>0</v>
      </c>
      <c r="L490" s="17" t="str">
        <f t="shared" si="390"/>
        <v/>
      </c>
      <c r="M490" s="17">
        <f>SUM(M488:M489)</f>
        <v>75924</v>
      </c>
      <c r="N490" s="13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9.5" customHeight="1">
      <c r="A491" s="12" t="str">
        <f t="shared" si="213"/>
        <v/>
      </c>
      <c r="B491" s="13"/>
      <c r="C491" s="13"/>
      <c r="D491" s="14"/>
      <c r="E491" s="15"/>
      <c r="F491" s="17"/>
      <c r="G491" s="17">
        <f t="shared" ref="G491:G494" si="400">INT(E491*F491)</f>
        <v>0</v>
      </c>
      <c r="H491" s="17"/>
      <c r="I491" s="17">
        <f t="shared" ref="I491:I494" si="401">INT(E491*H491)</f>
        <v>0</v>
      </c>
      <c r="J491" s="17"/>
      <c r="K491" s="17" t="str">
        <f t="shared" ref="K491:K494" si="402">IF(E491*J491&lt;&gt;0,TRUNC(E491*J491, 1),"")</f>
        <v/>
      </c>
      <c r="L491" s="17" t="str">
        <f t="shared" si="390"/>
        <v/>
      </c>
      <c r="M491" s="17">
        <f t="shared" ref="M491:M494" si="403">SUM(G491,I491,K491)</f>
        <v>0</v>
      </c>
      <c r="N491" s="13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9.5" customHeight="1">
      <c r="A492" s="12" t="str">
        <f t="shared" si="213"/>
        <v>[제 8-16호] 누전차단기(52Fb) 2P 50AF 30AT [EA]</v>
      </c>
      <c r="B492" s="13" t="s">
        <v>349</v>
      </c>
      <c r="C492" s="13"/>
      <c r="D492" s="14"/>
      <c r="E492" s="15"/>
      <c r="F492" s="17"/>
      <c r="G492" s="17">
        <f t="shared" si="400"/>
        <v>0</v>
      </c>
      <c r="H492" s="17"/>
      <c r="I492" s="17">
        <f t="shared" si="401"/>
        <v>0</v>
      </c>
      <c r="J492" s="17"/>
      <c r="K492" s="17" t="str">
        <f t="shared" si="402"/>
        <v/>
      </c>
      <c r="L492" s="17" t="str">
        <f t="shared" si="390"/>
        <v/>
      </c>
      <c r="M492" s="17">
        <f t="shared" si="403"/>
        <v>0</v>
      </c>
      <c r="N492" s="13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9.5" customHeight="1">
      <c r="A493" s="12" t="str">
        <f t="shared" si="213"/>
        <v>누전차단기(52Fb)2P 50AF 30ATEA</v>
      </c>
      <c r="B493" s="13" t="s">
        <v>123</v>
      </c>
      <c r="C493" s="13" t="s">
        <v>105</v>
      </c>
      <c r="D493" s="14" t="s">
        <v>104</v>
      </c>
      <c r="E493" s="15">
        <v>1</v>
      </c>
      <c r="F493" s="17">
        <f>+VLOOKUP(A493,단가표!$A:$Q,17,FALSE)</f>
        <v>35870</v>
      </c>
      <c r="G493" s="17">
        <f t="shared" si="400"/>
        <v>35870</v>
      </c>
      <c r="H493" s="17"/>
      <c r="I493" s="17">
        <f t="shared" si="401"/>
        <v>0</v>
      </c>
      <c r="J493" s="17"/>
      <c r="K493" s="17" t="str">
        <f t="shared" si="402"/>
        <v/>
      </c>
      <c r="L493" s="17">
        <f t="shared" si="390"/>
        <v>35870</v>
      </c>
      <c r="M493" s="17">
        <f t="shared" si="403"/>
        <v>35870</v>
      </c>
      <c r="N493" s="13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9.5" customHeight="1">
      <c r="A494" s="12" t="str">
        <f t="shared" si="213"/>
        <v>노 무 비내선전공인</v>
      </c>
      <c r="B494" s="13" t="s">
        <v>241</v>
      </c>
      <c r="C494" s="13" t="s">
        <v>242</v>
      </c>
      <c r="D494" s="14" t="s">
        <v>243</v>
      </c>
      <c r="E494" s="15">
        <f>+일위수량!E309</f>
        <v>0.182</v>
      </c>
      <c r="F494" s="17"/>
      <c r="G494" s="17">
        <f t="shared" si="400"/>
        <v>0</v>
      </c>
      <c r="H494" s="17">
        <f>+VLOOKUP(C494,단가표!$A:$Q,17,FALSE)</f>
        <v>220079</v>
      </c>
      <c r="I494" s="17">
        <f t="shared" si="401"/>
        <v>40054</v>
      </c>
      <c r="J494" s="17"/>
      <c r="K494" s="17" t="str">
        <f t="shared" si="402"/>
        <v/>
      </c>
      <c r="L494" s="17">
        <f t="shared" si="390"/>
        <v>220079</v>
      </c>
      <c r="M494" s="17">
        <f t="shared" si="403"/>
        <v>40054</v>
      </c>
      <c r="N494" s="13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9.5" customHeight="1">
      <c r="A495" s="12" t="str">
        <f t="shared" si="213"/>
        <v>( 합 계 )</v>
      </c>
      <c r="B495" s="13" t="s">
        <v>244</v>
      </c>
      <c r="C495" s="13"/>
      <c r="D495" s="14"/>
      <c r="E495" s="15"/>
      <c r="F495" s="17"/>
      <c r="G495" s="17">
        <f>SUM(G492:G494)</f>
        <v>35870</v>
      </c>
      <c r="H495" s="17"/>
      <c r="I495" s="17">
        <f>SUM(I492:I494)</f>
        <v>40054</v>
      </c>
      <c r="J495" s="17"/>
      <c r="K495" s="17">
        <f>SUM(K492:K494)</f>
        <v>0</v>
      </c>
      <c r="L495" s="17" t="str">
        <f t="shared" si="390"/>
        <v/>
      </c>
      <c r="M495" s="17">
        <f>SUM(M492:M494)</f>
        <v>75924</v>
      </c>
      <c r="N495" s="13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9.5" customHeight="1">
      <c r="A496" s="12" t="str">
        <f t="shared" si="213"/>
        <v/>
      </c>
      <c r="B496" s="13"/>
      <c r="C496" s="13"/>
      <c r="D496" s="14"/>
      <c r="E496" s="15"/>
      <c r="F496" s="17"/>
      <c r="G496" s="17">
        <f t="shared" ref="G496:G499" si="404">INT(E496*F496)</f>
        <v>0</v>
      </c>
      <c r="H496" s="17"/>
      <c r="I496" s="17">
        <f t="shared" ref="I496:I499" si="405">INT(E496*H496)</f>
        <v>0</v>
      </c>
      <c r="J496" s="17"/>
      <c r="K496" s="17" t="str">
        <f t="shared" ref="K496:K499" si="406">IF(E496*J496&lt;&gt;0,TRUNC(E496*J496, 1),"")</f>
        <v/>
      </c>
      <c r="L496" s="17" t="str">
        <f t="shared" si="390"/>
        <v/>
      </c>
      <c r="M496" s="17">
        <f t="shared" ref="M496:M499" si="407">SUM(G496,I496,K496)</f>
        <v>0</v>
      </c>
      <c r="N496" s="13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9.5" customHeight="1">
      <c r="A497" s="12" t="str">
        <f t="shared" si="213"/>
        <v>[제 8-17호] 누전차단기(52Fb) 2P 50AF 40AT [EA]</v>
      </c>
      <c r="B497" s="13" t="s">
        <v>350</v>
      </c>
      <c r="C497" s="13"/>
      <c r="D497" s="14"/>
      <c r="E497" s="15"/>
      <c r="F497" s="17"/>
      <c r="G497" s="17">
        <f t="shared" si="404"/>
        <v>0</v>
      </c>
      <c r="H497" s="17"/>
      <c r="I497" s="17">
        <f t="shared" si="405"/>
        <v>0</v>
      </c>
      <c r="J497" s="17"/>
      <c r="K497" s="17" t="str">
        <f t="shared" si="406"/>
        <v/>
      </c>
      <c r="L497" s="17" t="str">
        <f t="shared" si="390"/>
        <v/>
      </c>
      <c r="M497" s="17">
        <f t="shared" si="407"/>
        <v>0</v>
      </c>
      <c r="N497" s="13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9.5" customHeight="1">
      <c r="A498" s="12" t="str">
        <f t="shared" si="213"/>
        <v>누전차단기(52Fb)2P 50AF 40ATEA</v>
      </c>
      <c r="B498" s="13" t="s">
        <v>123</v>
      </c>
      <c r="C498" s="13" t="s">
        <v>106</v>
      </c>
      <c r="D498" s="14" t="s">
        <v>104</v>
      </c>
      <c r="E498" s="15">
        <v>1</v>
      </c>
      <c r="F498" s="17">
        <f>+VLOOKUP(A498,단가표!$A:$Q,17,FALSE)</f>
        <v>35870</v>
      </c>
      <c r="G498" s="17">
        <f t="shared" si="404"/>
        <v>35870</v>
      </c>
      <c r="H498" s="17"/>
      <c r="I498" s="17">
        <f t="shared" si="405"/>
        <v>0</v>
      </c>
      <c r="J498" s="17"/>
      <c r="K498" s="17" t="str">
        <f t="shared" si="406"/>
        <v/>
      </c>
      <c r="L498" s="17">
        <f t="shared" si="390"/>
        <v>35870</v>
      </c>
      <c r="M498" s="17">
        <f t="shared" si="407"/>
        <v>35870</v>
      </c>
      <c r="N498" s="13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9.5" customHeight="1">
      <c r="A499" s="12" t="str">
        <f t="shared" si="213"/>
        <v>노 무 비내선전공인</v>
      </c>
      <c r="B499" s="13" t="s">
        <v>241</v>
      </c>
      <c r="C499" s="13" t="s">
        <v>242</v>
      </c>
      <c r="D499" s="14" t="s">
        <v>243</v>
      </c>
      <c r="E499" s="15">
        <f>+일위수량!E312</f>
        <v>0.182</v>
      </c>
      <c r="F499" s="17"/>
      <c r="G499" s="17">
        <f t="shared" si="404"/>
        <v>0</v>
      </c>
      <c r="H499" s="17">
        <f>+VLOOKUP(C499,단가표!$A:$Q,17,FALSE)</f>
        <v>220079</v>
      </c>
      <c r="I499" s="17">
        <f t="shared" si="405"/>
        <v>40054</v>
      </c>
      <c r="J499" s="17"/>
      <c r="K499" s="17" t="str">
        <f t="shared" si="406"/>
        <v/>
      </c>
      <c r="L499" s="17">
        <f t="shared" si="390"/>
        <v>220079</v>
      </c>
      <c r="M499" s="17">
        <f t="shared" si="407"/>
        <v>40054</v>
      </c>
      <c r="N499" s="13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9.5" customHeight="1">
      <c r="A500" s="12" t="str">
        <f t="shared" si="213"/>
        <v>( 합 계 )</v>
      </c>
      <c r="B500" s="13" t="s">
        <v>244</v>
      </c>
      <c r="C500" s="13"/>
      <c r="D500" s="14"/>
      <c r="E500" s="15"/>
      <c r="F500" s="17"/>
      <c r="G500" s="17">
        <f>SUM(G497:G499)</f>
        <v>35870</v>
      </c>
      <c r="H500" s="17"/>
      <c r="I500" s="17">
        <f>SUM(I497:I499)</f>
        <v>40054</v>
      </c>
      <c r="J500" s="17"/>
      <c r="K500" s="17">
        <f>SUM(K497:K499)</f>
        <v>0</v>
      </c>
      <c r="L500" s="17" t="str">
        <f t="shared" si="390"/>
        <v/>
      </c>
      <c r="M500" s="17">
        <f>SUM(M497:M499)</f>
        <v>75924</v>
      </c>
      <c r="N500" s="13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9.5" customHeight="1">
      <c r="A501" s="12" t="str">
        <f t="shared" si="213"/>
        <v/>
      </c>
      <c r="B501" s="13"/>
      <c r="C501" s="13"/>
      <c r="D501" s="14"/>
      <c r="E501" s="15"/>
      <c r="F501" s="17"/>
      <c r="G501" s="17">
        <f t="shared" ref="G501:G504" si="408">INT(E501*F501)</f>
        <v>0</v>
      </c>
      <c r="H501" s="17"/>
      <c r="I501" s="17">
        <f t="shared" ref="I501:I504" si="409">INT(E501*H501)</f>
        <v>0</v>
      </c>
      <c r="J501" s="17"/>
      <c r="K501" s="17" t="str">
        <f t="shared" ref="K501:K504" si="410">IF(E501*J501&lt;&gt;0,TRUNC(E501*J501, 1),"")</f>
        <v/>
      </c>
      <c r="L501" s="17" t="str">
        <f t="shared" si="390"/>
        <v/>
      </c>
      <c r="M501" s="17">
        <f t="shared" ref="M501:M504" si="411">SUM(G501,I501,K501)</f>
        <v>0</v>
      </c>
      <c r="N501" s="13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9.5" customHeight="1">
      <c r="A502" s="12" t="str">
        <f t="shared" si="213"/>
        <v>[ 제 8-17-1호 ] 누전차단기(52Fb) 2P 50AF 50AT [EA]</v>
      </c>
      <c r="B502" s="46" t="s">
        <v>351</v>
      </c>
      <c r="C502" s="47"/>
      <c r="D502" s="48"/>
      <c r="E502" s="49"/>
      <c r="F502" s="50"/>
      <c r="G502" s="50">
        <f t="shared" si="408"/>
        <v>0</v>
      </c>
      <c r="H502" s="50"/>
      <c r="I502" s="50">
        <f t="shared" si="409"/>
        <v>0</v>
      </c>
      <c r="J502" s="50"/>
      <c r="K502" s="50" t="str">
        <f t="shared" si="410"/>
        <v/>
      </c>
      <c r="L502" s="50" t="str">
        <f t="shared" si="390"/>
        <v/>
      </c>
      <c r="M502" s="50">
        <f t="shared" si="411"/>
        <v>0</v>
      </c>
      <c r="N502" s="51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9.5" customHeight="1">
      <c r="A503" s="12" t="str">
        <f t="shared" si="213"/>
        <v>누전차단기(52Fb)2P 50AF 50ATEA</v>
      </c>
      <c r="B503" s="51" t="s">
        <v>123</v>
      </c>
      <c r="C503" s="51" t="s">
        <v>107</v>
      </c>
      <c r="D503" s="48" t="s">
        <v>104</v>
      </c>
      <c r="E503" s="49">
        <v>1</v>
      </c>
      <c r="F503" s="50">
        <f>+VLOOKUP(A503,단가표!$A:$Q,17,FALSE)</f>
        <v>35870</v>
      </c>
      <c r="G503" s="50">
        <f t="shared" si="408"/>
        <v>35870</v>
      </c>
      <c r="H503" s="50"/>
      <c r="I503" s="50">
        <f t="shared" si="409"/>
        <v>0</v>
      </c>
      <c r="J503" s="50"/>
      <c r="K503" s="50" t="str">
        <f t="shared" si="410"/>
        <v/>
      </c>
      <c r="L503" s="50">
        <f t="shared" si="390"/>
        <v>35870</v>
      </c>
      <c r="M503" s="50">
        <f t="shared" si="411"/>
        <v>35870</v>
      </c>
      <c r="N503" s="51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19.5" customHeight="1">
      <c r="A504" s="12" t="str">
        <f t="shared" si="213"/>
        <v>노 무 비내선전공인</v>
      </c>
      <c r="B504" s="51" t="s">
        <v>241</v>
      </c>
      <c r="C504" s="51" t="s">
        <v>242</v>
      </c>
      <c r="D504" s="48" t="s">
        <v>243</v>
      </c>
      <c r="E504" s="49">
        <f>+일위수량!E315</f>
        <v>0.182</v>
      </c>
      <c r="F504" s="50"/>
      <c r="G504" s="50">
        <f t="shared" si="408"/>
        <v>0</v>
      </c>
      <c r="H504" s="50">
        <f>+VLOOKUP(C504,단가표!$A:$Q,17,FALSE)</f>
        <v>220079</v>
      </c>
      <c r="I504" s="50">
        <f t="shared" si="409"/>
        <v>40054</v>
      </c>
      <c r="J504" s="50"/>
      <c r="K504" s="50" t="str">
        <f t="shared" si="410"/>
        <v/>
      </c>
      <c r="L504" s="50">
        <f t="shared" si="390"/>
        <v>220079</v>
      </c>
      <c r="M504" s="50">
        <f t="shared" si="411"/>
        <v>40054</v>
      </c>
      <c r="N504" s="51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9.5" customHeight="1">
      <c r="A505" s="12" t="str">
        <f t="shared" si="213"/>
        <v>( 합 계 )</v>
      </c>
      <c r="B505" s="51" t="s">
        <v>244</v>
      </c>
      <c r="C505" s="51"/>
      <c r="D505" s="48"/>
      <c r="E505" s="49"/>
      <c r="F505" s="50"/>
      <c r="G505" s="50">
        <f>SUM(G502:G504)</f>
        <v>35870</v>
      </c>
      <c r="H505" s="50"/>
      <c r="I505" s="50">
        <f>SUM(I502:I504)</f>
        <v>40054</v>
      </c>
      <c r="J505" s="50"/>
      <c r="K505" s="50">
        <f>SUM(K502:K504)</f>
        <v>0</v>
      </c>
      <c r="L505" s="50" t="str">
        <f t="shared" si="390"/>
        <v/>
      </c>
      <c r="M505" s="50">
        <f>SUM(M502:M504)</f>
        <v>75924</v>
      </c>
      <c r="N505" s="51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19.5" customHeight="1">
      <c r="A506" s="12" t="str">
        <f t="shared" si="213"/>
        <v/>
      </c>
      <c r="B506" s="13"/>
      <c r="C506" s="13"/>
      <c r="D506" s="14"/>
      <c r="E506" s="15"/>
      <c r="F506" s="17"/>
      <c r="G506" s="17">
        <f t="shared" ref="G506:G509" si="412">INT(E506*F506)</f>
        <v>0</v>
      </c>
      <c r="H506" s="17"/>
      <c r="I506" s="17">
        <f t="shared" ref="I506:I509" si="413">INT(E506*H506)</f>
        <v>0</v>
      </c>
      <c r="J506" s="17"/>
      <c r="K506" s="17" t="str">
        <f t="shared" ref="K506:K509" si="414">IF(E506*J506&lt;&gt;0,TRUNC(E506*J506, 1),"")</f>
        <v/>
      </c>
      <c r="L506" s="17" t="str">
        <f t="shared" si="390"/>
        <v/>
      </c>
      <c r="M506" s="17">
        <f t="shared" ref="M506:M509" si="415">SUM(G506,I506,K506)</f>
        <v>0</v>
      </c>
      <c r="N506" s="13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9.5" customHeight="1">
      <c r="A507" s="12" t="str">
        <f t="shared" si="213"/>
        <v>[ 제 8-17-2호 ] 누전차단기(52Fb) 2P 50AF 60AT [EA]</v>
      </c>
      <c r="B507" s="46" t="s">
        <v>352</v>
      </c>
      <c r="C507" s="47"/>
      <c r="D507" s="48"/>
      <c r="E507" s="49"/>
      <c r="F507" s="50"/>
      <c r="G507" s="50">
        <f t="shared" si="412"/>
        <v>0</v>
      </c>
      <c r="H507" s="50"/>
      <c r="I507" s="50">
        <f t="shared" si="413"/>
        <v>0</v>
      </c>
      <c r="J507" s="50"/>
      <c r="K507" s="50" t="str">
        <f t="shared" si="414"/>
        <v/>
      </c>
      <c r="L507" s="50" t="str">
        <f t="shared" si="390"/>
        <v/>
      </c>
      <c r="M507" s="50">
        <f t="shared" si="415"/>
        <v>0</v>
      </c>
      <c r="N507" s="51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9.5" customHeight="1">
      <c r="A508" s="12" t="str">
        <f t="shared" si="213"/>
        <v>누전차단기(52Fb)2P 50AF 60ATEA</v>
      </c>
      <c r="B508" s="51" t="s">
        <v>123</v>
      </c>
      <c r="C508" s="51" t="s">
        <v>108</v>
      </c>
      <c r="D508" s="48" t="s">
        <v>104</v>
      </c>
      <c r="E508" s="49">
        <v>1</v>
      </c>
      <c r="F508" s="50">
        <f>+VLOOKUP(A508,단가표!$A:$Q,17,FALSE)</f>
        <v>35870</v>
      </c>
      <c r="G508" s="50">
        <f t="shared" si="412"/>
        <v>35870</v>
      </c>
      <c r="H508" s="50"/>
      <c r="I508" s="50">
        <f t="shared" si="413"/>
        <v>0</v>
      </c>
      <c r="J508" s="50"/>
      <c r="K508" s="50" t="str">
        <f t="shared" si="414"/>
        <v/>
      </c>
      <c r="L508" s="50">
        <f t="shared" si="390"/>
        <v>35870</v>
      </c>
      <c r="M508" s="50">
        <f t="shared" si="415"/>
        <v>35870</v>
      </c>
      <c r="N508" s="51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9.5" customHeight="1">
      <c r="A509" s="12" t="str">
        <f t="shared" si="213"/>
        <v>노 무 비내선전공인</v>
      </c>
      <c r="B509" s="51" t="s">
        <v>241</v>
      </c>
      <c r="C509" s="51" t="s">
        <v>242</v>
      </c>
      <c r="D509" s="48" t="s">
        <v>243</v>
      </c>
      <c r="E509" s="49">
        <f>+일위수량!E318</f>
        <v>0.182</v>
      </c>
      <c r="F509" s="50"/>
      <c r="G509" s="50">
        <f t="shared" si="412"/>
        <v>0</v>
      </c>
      <c r="H509" s="50">
        <f>+VLOOKUP(C509,단가표!$A:$Q,17,FALSE)</f>
        <v>220079</v>
      </c>
      <c r="I509" s="50">
        <f t="shared" si="413"/>
        <v>40054</v>
      </c>
      <c r="J509" s="50"/>
      <c r="K509" s="50" t="str">
        <f t="shared" si="414"/>
        <v/>
      </c>
      <c r="L509" s="50">
        <f t="shared" si="390"/>
        <v>220079</v>
      </c>
      <c r="M509" s="50">
        <f t="shared" si="415"/>
        <v>40054</v>
      </c>
      <c r="N509" s="51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9.5" customHeight="1">
      <c r="A510" s="12" t="str">
        <f t="shared" si="213"/>
        <v>( 합 계 )</v>
      </c>
      <c r="B510" s="51" t="s">
        <v>244</v>
      </c>
      <c r="C510" s="51"/>
      <c r="D510" s="48"/>
      <c r="E510" s="49"/>
      <c r="F510" s="50"/>
      <c r="G510" s="50">
        <f>SUM(G507:G509)</f>
        <v>35870</v>
      </c>
      <c r="H510" s="50"/>
      <c r="I510" s="50">
        <f>SUM(I507:I509)</f>
        <v>40054</v>
      </c>
      <c r="J510" s="50"/>
      <c r="K510" s="50">
        <f>SUM(K507:K509)</f>
        <v>0</v>
      </c>
      <c r="L510" s="50" t="str">
        <f t="shared" si="390"/>
        <v/>
      </c>
      <c r="M510" s="50">
        <f>SUM(M507:M509)</f>
        <v>75924</v>
      </c>
      <c r="N510" s="51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9.5" customHeight="1">
      <c r="A511" s="12" t="str">
        <f t="shared" si="213"/>
        <v/>
      </c>
      <c r="B511" s="13"/>
      <c r="C511" s="13"/>
      <c r="D511" s="14"/>
      <c r="E511" s="15"/>
      <c r="F511" s="17"/>
      <c r="G511" s="17">
        <f t="shared" ref="G511:G514" si="416">INT(E511*F511)</f>
        <v>0</v>
      </c>
      <c r="H511" s="17"/>
      <c r="I511" s="17">
        <f t="shared" ref="I511:I514" si="417">INT(E511*H511)</f>
        <v>0</v>
      </c>
      <c r="J511" s="17"/>
      <c r="K511" s="17" t="str">
        <f t="shared" ref="K511:K514" si="418">IF(E511*J511&lt;&gt;0,TRUNC(E511*J511, 1),"")</f>
        <v/>
      </c>
      <c r="L511" s="17" t="str">
        <f t="shared" si="390"/>
        <v/>
      </c>
      <c r="M511" s="17">
        <f t="shared" ref="M511:M514" si="419">SUM(G511,I511,K511)</f>
        <v>0</v>
      </c>
      <c r="N511" s="13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9.5" customHeight="1">
      <c r="A512" s="12" t="str">
        <f t="shared" si="213"/>
        <v>[ 제 8-17-3호 ] 누전차단기(102Fb) 2P 100AF 75AT[EA]</v>
      </c>
      <c r="B512" s="68" t="s">
        <v>353</v>
      </c>
      <c r="C512" s="69"/>
      <c r="D512" s="70"/>
      <c r="E512" s="71"/>
      <c r="F512" s="72"/>
      <c r="G512" s="72">
        <f t="shared" si="416"/>
        <v>0</v>
      </c>
      <c r="H512" s="72"/>
      <c r="I512" s="72">
        <f t="shared" si="417"/>
        <v>0</v>
      </c>
      <c r="J512" s="72"/>
      <c r="K512" s="72" t="str">
        <f t="shared" si="418"/>
        <v/>
      </c>
      <c r="L512" s="72" t="str">
        <f t="shared" si="390"/>
        <v/>
      </c>
      <c r="M512" s="72">
        <f t="shared" si="419"/>
        <v>0</v>
      </c>
      <c r="N512" s="73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9.5" customHeight="1">
      <c r="A513" s="12" t="str">
        <f t="shared" si="213"/>
        <v>누전차단기(102Fb)2P 100AF 75ATEA</v>
      </c>
      <c r="B513" s="73" t="s">
        <v>124</v>
      </c>
      <c r="C513" s="73" t="s">
        <v>110</v>
      </c>
      <c r="D513" s="70" t="s">
        <v>104</v>
      </c>
      <c r="E513" s="71">
        <v>1</v>
      </c>
      <c r="F513" s="72">
        <f>+VLOOKUP(A513,단가표!$A:$Q,17,FALSE)</f>
        <v>77940</v>
      </c>
      <c r="G513" s="72">
        <f t="shared" si="416"/>
        <v>77940</v>
      </c>
      <c r="H513" s="72"/>
      <c r="I513" s="72">
        <f t="shared" si="417"/>
        <v>0</v>
      </c>
      <c r="J513" s="72"/>
      <c r="K513" s="72" t="str">
        <f t="shared" si="418"/>
        <v/>
      </c>
      <c r="L513" s="72">
        <f t="shared" si="390"/>
        <v>77940</v>
      </c>
      <c r="M513" s="72">
        <f t="shared" si="419"/>
        <v>77940</v>
      </c>
      <c r="N513" s="73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9.5" customHeight="1">
      <c r="A514" s="12" t="str">
        <f t="shared" si="213"/>
        <v>노 무 비내선전공인</v>
      </c>
      <c r="B514" s="73" t="s">
        <v>241</v>
      </c>
      <c r="C514" s="73" t="s">
        <v>242</v>
      </c>
      <c r="D514" s="70" t="s">
        <v>243</v>
      </c>
      <c r="E514" s="71">
        <f>+일위수량!E321</f>
        <v>0.252</v>
      </c>
      <c r="F514" s="72"/>
      <c r="G514" s="72">
        <f t="shared" si="416"/>
        <v>0</v>
      </c>
      <c r="H514" s="72">
        <f>+VLOOKUP(C514,단가표!$A:$Q,17,FALSE)</f>
        <v>220079</v>
      </c>
      <c r="I514" s="72">
        <f t="shared" si="417"/>
        <v>55459</v>
      </c>
      <c r="J514" s="72"/>
      <c r="K514" s="72" t="str">
        <f t="shared" si="418"/>
        <v/>
      </c>
      <c r="L514" s="72">
        <f t="shared" si="390"/>
        <v>220079</v>
      </c>
      <c r="M514" s="72">
        <f t="shared" si="419"/>
        <v>55459</v>
      </c>
      <c r="N514" s="73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9.5" customHeight="1">
      <c r="A515" s="12" t="str">
        <f t="shared" si="213"/>
        <v>( 합 계 )</v>
      </c>
      <c r="B515" s="73" t="s">
        <v>244</v>
      </c>
      <c r="C515" s="73"/>
      <c r="D515" s="70"/>
      <c r="E515" s="71"/>
      <c r="F515" s="72"/>
      <c r="G515" s="72">
        <f>SUM(G512:G514)</f>
        <v>77940</v>
      </c>
      <c r="H515" s="72"/>
      <c r="I515" s="72">
        <f>SUM(I512:I514)</f>
        <v>55459</v>
      </c>
      <c r="J515" s="72"/>
      <c r="K515" s="72">
        <f>SUM(K512:K514)</f>
        <v>0</v>
      </c>
      <c r="L515" s="72" t="str">
        <f t="shared" si="390"/>
        <v/>
      </c>
      <c r="M515" s="72">
        <f>SUM(M512:M514)</f>
        <v>133399</v>
      </c>
      <c r="N515" s="73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9.5" customHeight="1">
      <c r="A516" s="12" t="str">
        <f t="shared" si="213"/>
        <v/>
      </c>
      <c r="B516" s="13"/>
      <c r="C516" s="13"/>
      <c r="D516" s="14"/>
      <c r="E516" s="15"/>
      <c r="F516" s="17"/>
      <c r="G516" s="17"/>
      <c r="H516" s="17"/>
      <c r="I516" s="17"/>
      <c r="J516" s="17"/>
      <c r="K516" s="17"/>
      <c r="L516" s="17"/>
      <c r="M516" s="17"/>
      <c r="N516" s="13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9.5" customHeight="1">
      <c r="A517" s="12" t="str">
        <f t="shared" ref="A517:A771" si="420">+TRIM(CONCATENATE(B517,C517,D517))</f>
        <v>[제 8-18호] 누전차단기(54c) 4P 50AF 50AT[EA]</v>
      </c>
      <c r="B517" s="13" t="s">
        <v>354</v>
      </c>
      <c r="C517" s="13"/>
      <c r="D517" s="14"/>
      <c r="E517" s="15"/>
      <c r="F517" s="17"/>
      <c r="G517" s="17">
        <f t="shared" ref="G517:G519" si="421">INT(E517*F517)</f>
        <v>0</v>
      </c>
      <c r="H517" s="17"/>
      <c r="I517" s="17">
        <f t="shared" ref="I517:I519" si="422">INT(E517*H517)</f>
        <v>0</v>
      </c>
      <c r="J517" s="17"/>
      <c r="K517" s="17" t="str">
        <f t="shared" ref="K517:K519" si="423">IF(E517*J517&lt;&gt;0,TRUNC(E517*J517, 1),"")</f>
        <v/>
      </c>
      <c r="L517" s="17" t="str">
        <f t="shared" ref="L517:L702" si="424">IF((F517+H517+J517)=0, "", (F517+H517+J517))</f>
        <v/>
      </c>
      <c r="M517" s="17">
        <f t="shared" ref="M517:M519" si="425">SUM(G517,I517,K517)</f>
        <v>0</v>
      </c>
      <c r="N517" s="13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9.5" customHeight="1">
      <c r="A518" s="12" t="str">
        <f t="shared" si="420"/>
        <v>누전차단기(54c)4P 50AF 50ATEA</v>
      </c>
      <c r="B518" s="13" t="s">
        <v>125</v>
      </c>
      <c r="C518" s="13" t="s">
        <v>116</v>
      </c>
      <c r="D518" s="14" t="s">
        <v>104</v>
      </c>
      <c r="E518" s="15">
        <v>1</v>
      </c>
      <c r="F518" s="17">
        <f>+VLOOKUP(A518,단가표!$A:$Q,17,FALSE)</f>
        <v>168980</v>
      </c>
      <c r="G518" s="17">
        <f t="shared" si="421"/>
        <v>168980</v>
      </c>
      <c r="H518" s="17"/>
      <c r="I518" s="17">
        <f t="shared" si="422"/>
        <v>0</v>
      </c>
      <c r="J518" s="17"/>
      <c r="K518" s="17" t="str">
        <f t="shared" si="423"/>
        <v/>
      </c>
      <c r="L518" s="17">
        <f t="shared" si="424"/>
        <v>168980</v>
      </c>
      <c r="M518" s="17">
        <f t="shared" si="425"/>
        <v>168980</v>
      </c>
      <c r="N518" s="13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9.5" customHeight="1">
      <c r="A519" s="12" t="str">
        <f t="shared" si="420"/>
        <v>노 무 비내선전공인</v>
      </c>
      <c r="B519" s="13" t="s">
        <v>241</v>
      </c>
      <c r="C519" s="13" t="s">
        <v>242</v>
      </c>
      <c r="D519" s="14" t="s">
        <v>243</v>
      </c>
      <c r="E519" s="15">
        <f>+일위수량!E324</f>
        <v>0.33800000000000002</v>
      </c>
      <c r="F519" s="17"/>
      <c r="G519" s="17">
        <f t="shared" si="421"/>
        <v>0</v>
      </c>
      <c r="H519" s="17">
        <f>+VLOOKUP(C519,단가표!$A:$Q,17,FALSE)</f>
        <v>220079</v>
      </c>
      <c r="I519" s="17">
        <f t="shared" si="422"/>
        <v>74386</v>
      </c>
      <c r="J519" s="17"/>
      <c r="K519" s="17" t="str">
        <f t="shared" si="423"/>
        <v/>
      </c>
      <c r="L519" s="17">
        <f t="shared" si="424"/>
        <v>220079</v>
      </c>
      <c r="M519" s="17">
        <f t="shared" si="425"/>
        <v>74386</v>
      </c>
      <c r="N519" s="13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9.5" customHeight="1">
      <c r="A520" s="12" t="str">
        <f t="shared" si="420"/>
        <v>( 합 계 )</v>
      </c>
      <c r="B520" s="13" t="s">
        <v>244</v>
      </c>
      <c r="C520" s="13"/>
      <c r="D520" s="14"/>
      <c r="E520" s="15"/>
      <c r="F520" s="17"/>
      <c r="G520" s="17">
        <f>SUM(G501:G519)</f>
        <v>468340</v>
      </c>
      <c r="H520" s="17"/>
      <c r="I520" s="17">
        <f>SUM(I501:I519)</f>
        <v>345520</v>
      </c>
      <c r="J520" s="17"/>
      <c r="K520" s="17">
        <f>SUM(K501:K519)</f>
        <v>0</v>
      </c>
      <c r="L520" s="17" t="str">
        <f t="shared" si="424"/>
        <v/>
      </c>
      <c r="M520" s="17">
        <f>SUM(M501:M519)</f>
        <v>813860</v>
      </c>
      <c r="N520" s="13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9.5" customHeight="1">
      <c r="A521" s="12" t="str">
        <f t="shared" si="420"/>
        <v/>
      </c>
      <c r="B521" s="13"/>
      <c r="C521" s="13"/>
      <c r="D521" s="14"/>
      <c r="E521" s="15"/>
      <c r="F521" s="17"/>
      <c r="G521" s="17">
        <f t="shared" ref="G521:G524" si="426">INT(E521*F521)</f>
        <v>0</v>
      </c>
      <c r="H521" s="17"/>
      <c r="I521" s="17">
        <f t="shared" ref="I521:I524" si="427">INT(E521*H521)</f>
        <v>0</v>
      </c>
      <c r="J521" s="17"/>
      <c r="K521" s="17" t="str">
        <f t="shared" ref="K521:K524" si="428">IF(E521*J521&lt;&gt;0,TRUNC(E521*J521, 1),"")</f>
        <v/>
      </c>
      <c r="L521" s="17" t="str">
        <f t="shared" si="424"/>
        <v/>
      </c>
      <c r="M521" s="17">
        <f t="shared" ref="M521:M524" si="429">SUM(G521,I521,K521)</f>
        <v>0</v>
      </c>
      <c r="N521" s="13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9.5" customHeight="1">
      <c r="A522" s="12" t="str">
        <f t="shared" si="420"/>
        <v>[제 8-19호] 누전차단기(104c) 4P 100AF 75AT[EA]</v>
      </c>
      <c r="B522" s="18" t="s">
        <v>355</v>
      </c>
      <c r="C522" s="18"/>
      <c r="D522" s="19"/>
      <c r="E522" s="20"/>
      <c r="F522" s="21"/>
      <c r="G522" s="21">
        <f t="shared" si="426"/>
        <v>0</v>
      </c>
      <c r="H522" s="21"/>
      <c r="I522" s="21">
        <f t="shared" si="427"/>
        <v>0</v>
      </c>
      <c r="J522" s="21"/>
      <c r="K522" s="21" t="str">
        <f t="shared" si="428"/>
        <v/>
      </c>
      <c r="L522" s="21" t="str">
        <f t="shared" si="424"/>
        <v/>
      </c>
      <c r="M522" s="21">
        <f t="shared" si="429"/>
        <v>0</v>
      </c>
      <c r="N522" s="18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9.5" customHeight="1">
      <c r="A523" s="12" t="str">
        <f t="shared" si="420"/>
        <v>누전차단기(104c)4P 100AF 75ATEA</v>
      </c>
      <c r="B523" s="18" t="s">
        <v>126</v>
      </c>
      <c r="C523" s="74" t="s">
        <v>127</v>
      </c>
      <c r="D523" s="19" t="s">
        <v>104</v>
      </c>
      <c r="E523" s="20">
        <v>1</v>
      </c>
      <c r="F523" s="21">
        <f>+VLOOKUP(A523,단가표!$A:$Q,17,FALSE)</f>
        <v>217850</v>
      </c>
      <c r="G523" s="21">
        <f t="shared" si="426"/>
        <v>217850</v>
      </c>
      <c r="H523" s="21"/>
      <c r="I523" s="21">
        <f t="shared" si="427"/>
        <v>0</v>
      </c>
      <c r="J523" s="21"/>
      <c r="K523" s="21" t="str">
        <f t="shared" si="428"/>
        <v/>
      </c>
      <c r="L523" s="21">
        <f t="shared" si="424"/>
        <v>217850</v>
      </c>
      <c r="M523" s="21">
        <f t="shared" si="429"/>
        <v>217850</v>
      </c>
      <c r="N523" s="18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9.5" customHeight="1">
      <c r="A524" s="12" t="str">
        <f t="shared" si="420"/>
        <v>노 무 비내선전공인</v>
      </c>
      <c r="B524" s="18" t="s">
        <v>241</v>
      </c>
      <c r="C524" s="18" t="s">
        <v>242</v>
      </c>
      <c r="D524" s="19" t="s">
        <v>243</v>
      </c>
      <c r="E524" s="20">
        <f>+일위수량!E327</f>
        <v>0.46800000000000003</v>
      </c>
      <c r="F524" s="21"/>
      <c r="G524" s="21">
        <f t="shared" si="426"/>
        <v>0</v>
      </c>
      <c r="H524" s="21">
        <f>+VLOOKUP(C524,단가표!$A:$Q,17,FALSE)</f>
        <v>220079</v>
      </c>
      <c r="I524" s="21">
        <f t="shared" si="427"/>
        <v>102996</v>
      </c>
      <c r="J524" s="21"/>
      <c r="K524" s="21" t="str">
        <f t="shared" si="428"/>
        <v/>
      </c>
      <c r="L524" s="21">
        <f t="shared" si="424"/>
        <v>220079</v>
      </c>
      <c r="M524" s="21">
        <f t="shared" si="429"/>
        <v>102996</v>
      </c>
      <c r="N524" s="18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9.5" customHeight="1">
      <c r="A525" s="12" t="str">
        <f t="shared" si="420"/>
        <v>( 합 계 )</v>
      </c>
      <c r="B525" s="18" t="s">
        <v>244</v>
      </c>
      <c r="C525" s="18"/>
      <c r="D525" s="19"/>
      <c r="E525" s="20"/>
      <c r="F525" s="21"/>
      <c r="G525" s="21">
        <f>SUM(G521:G524)</f>
        <v>217850</v>
      </c>
      <c r="H525" s="21"/>
      <c r="I525" s="21">
        <f>SUM(I521:I524)</f>
        <v>102996</v>
      </c>
      <c r="J525" s="21"/>
      <c r="K525" s="21">
        <f>SUM(K521:K524)</f>
        <v>0</v>
      </c>
      <c r="L525" s="21" t="str">
        <f t="shared" si="424"/>
        <v/>
      </c>
      <c r="M525" s="21">
        <f>SUM(M521:M524)</f>
        <v>320846</v>
      </c>
      <c r="N525" s="18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9.5" customHeight="1">
      <c r="A526" s="12" t="str">
        <f t="shared" si="420"/>
        <v/>
      </c>
      <c r="B526" s="13"/>
      <c r="C526" s="13"/>
      <c r="D526" s="14"/>
      <c r="E526" s="15"/>
      <c r="F526" s="17"/>
      <c r="G526" s="17">
        <f t="shared" ref="G526:G529" si="430">INT(E526*F526)</f>
        <v>0</v>
      </c>
      <c r="H526" s="17"/>
      <c r="I526" s="17">
        <f t="shared" ref="I526:I529" si="431">INT(E526*H526)</f>
        <v>0</v>
      </c>
      <c r="J526" s="17"/>
      <c r="K526" s="17" t="str">
        <f t="shared" ref="K526:K529" si="432">IF(E526*J526&lt;&gt;0,TRUNC(E526*J526, 1),"")</f>
        <v/>
      </c>
      <c r="L526" s="17" t="str">
        <f t="shared" si="424"/>
        <v/>
      </c>
      <c r="M526" s="17">
        <f t="shared" ref="M526:M529" si="433">SUM(G526,I526,K526)</f>
        <v>0</v>
      </c>
      <c r="N526" s="13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8.75" customHeight="1">
      <c r="A527" s="12" t="str">
        <f t="shared" si="420"/>
        <v>[제 8-20호] 누전차단기(104c) 4P 100AF 100AT[EA]</v>
      </c>
      <c r="B527" s="13" t="s">
        <v>356</v>
      </c>
      <c r="C527" s="13"/>
      <c r="D527" s="14"/>
      <c r="E527" s="15"/>
      <c r="F527" s="17"/>
      <c r="G527" s="17">
        <f t="shared" si="430"/>
        <v>0</v>
      </c>
      <c r="H527" s="17"/>
      <c r="I527" s="17">
        <f t="shared" si="431"/>
        <v>0</v>
      </c>
      <c r="J527" s="17"/>
      <c r="K527" s="17" t="str">
        <f t="shared" si="432"/>
        <v/>
      </c>
      <c r="L527" s="17" t="str">
        <f t="shared" si="424"/>
        <v/>
      </c>
      <c r="M527" s="17">
        <f t="shared" si="433"/>
        <v>0</v>
      </c>
      <c r="N527" s="13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8.75" customHeight="1">
      <c r="A528" s="12" t="str">
        <f t="shared" si="420"/>
        <v>누전차단기(104c)4P 100AF 100ATEA</v>
      </c>
      <c r="B528" s="13" t="s">
        <v>126</v>
      </c>
      <c r="C528" s="23" t="s">
        <v>128</v>
      </c>
      <c r="D528" s="14" t="s">
        <v>104</v>
      </c>
      <c r="E528" s="15">
        <v>1</v>
      </c>
      <c r="F528" s="17">
        <f>+VLOOKUP(A528,단가표!$A:$Q,17,FALSE)</f>
        <v>217850</v>
      </c>
      <c r="G528" s="17">
        <f t="shared" si="430"/>
        <v>217850</v>
      </c>
      <c r="H528" s="17"/>
      <c r="I528" s="17">
        <f t="shared" si="431"/>
        <v>0</v>
      </c>
      <c r="J528" s="17"/>
      <c r="K528" s="17" t="str">
        <f t="shared" si="432"/>
        <v/>
      </c>
      <c r="L528" s="17">
        <f t="shared" si="424"/>
        <v>217850</v>
      </c>
      <c r="M528" s="17">
        <f t="shared" si="433"/>
        <v>217850</v>
      </c>
      <c r="N528" s="13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8.75" customHeight="1">
      <c r="A529" s="12" t="str">
        <f t="shared" si="420"/>
        <v>노 무 비내선전공인</v>
      </c>
      <c r="B529" s="13" t="s">
        <v>241</v>
      </c>
      <c r="C529" s="13" t="s">
        <v>242</v>
      </c>
      <c r="D529" s="14" t="s">
        <v>243</v>
      </c>
      <c r="E529" s="15">
        <f>+일위수량!E330</f>
        <v>0.46800000000000003</v>
      </c>
      <c r="F529" s="17"/>
      <c r="G529" s="17">
        <f t="shared" si="430"/>
        <v>0</v>
      </c>
      <c r="H529" s="17">
        <f>+VLOOKUP(C529,단가표!$A:$Q,17,FALSE)</f>
        <v>220079</v>
      </c>
      <c r="I529" s="17">
        <f t="shared" si="431"/>
        <v>102996</v>
      </c>
      <c r="J529" s="17"/>
      <c r="K529" s="17" t="str">
        <f t="shared" si="432"/>
        <v/>
      </c>
      <c r="L529" s="17">
        <f t="shared" si="424"/>
        <v>220079</v>
      </c>
      <c r="M529" s="17">
        <f t="shared" si="433"/>
        <v>102996</v>
      </c>
      <c r="N529" s="13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8.75" customHeight="1">
      <c r="A530" s="12" t="str">
        <f t="shared" si="420"/>
        <v>( 합 계 )</v>
      </c>
      <c r="B530" s="13" t="s">
        <v>244</v>
      </c>
      <c r="C530" s="13"/>
      <c r="D530" s="14"/>
      <c r="E530" s="15"/>
      <c r="F530" s="17"/>
      <c r="G530" s="17">
        <f>SUM(G526:G529)</f>
        <v>217850</v>
      </c>
      <c r="H530" s="17"/>
      <c r="I530" s="17">
        <f>SUM(I526:I529)</f>
        <v>102996</v>
      </c>
      <c r="J530" s="17"/>
      <c r="K530" s="17">
        <f>SUM(K526:K529)</f>
        <v>0</v>
      </c>
      <c r="L530" s="17" t="str">
        <f t="shared" si="424"/>
        <v/>
      </c>
      <c r="M530" s="17">
        <f>SUM(M526:M529)</f>
        <v>320846</v>
      </c>
      <c r="N530" s="13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9.5" customHeight="1">
      <c r="A531" s="12" t="str">
        <f t="shared" si="420"/>
        <v/>
      </c>
      <c r="B531" s="13"/>
      <c r="C531" s="13"/>
      <c r="D531" s="14"/>
      <c r="E531" s="15"/>
      <c r="F531" s="17"/>
      <c r="G531" s="17">
        <f t="shared" ref="G531:G534" si="434">INT(E531*F531)</f>
        <v>0</v>
      </c>
      <c r="H531" s="17"/>
      <c r="I531" s="17">
        <f t="shared" ref="I531:I534" si="435">INT(E531*H531)</f>
        <v>0</v>
      </c>
      <c r="J531" s="17"/>
      <c r="K531" s="17" t="str">
        <f t="shared" ref="K531:K534" si="436">IF(E531*J531&lt;&gt;0,TRUNC(E531*J531, 1),"")</f>
        <v/>
      </c>
      <c r="L531" s="17" t="str">
        <f t="shared" si="424"/>
        <v/>
      </c>
      <c r="M531" s="17">
        <f t="shared" ref="M531:M534" si="437">SUM(G531,I531,K531)</f>
        <v>0</v>
      </c>
      <c r="N531" s="13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8.75" customHeight="1">
      <c r="A532" s="52" t="str">
        <f t="shared" si="420"/>
        <v>[ 제 8-20-1호 ] 누전차단기4P 204AF 150~200AT[EA]</v>
      </c>
      <c r="B532" s="58" t="s">
        <v>357</v>
      </c>
      <c r="C532" s="58"/>
      <c r="D532" s="59"/>
      <c r="E532" s="56"/>
      <c r="F532" s="57"/>
      <c r="G532" s="57">
        <f t="shared" si="434"/>
        <v>0</v>
      </c>
      <c r="H532" s="57"/>
      <c r="I532" s="57">
        <f t="shared" si="435"/>
        <v>0</v>
      </c>
      <c r="J532" s="57"/>
      <c r="K532" s="57" t="str">
        <f t="shared" si="436"/>
        <v/>
      </c>
      <c r="L532" s="57" t="str">
        <f t="shared" si="424"/>
        <v/>
      </c>
      <c r="M532" s="57">
        <f t="shared" si="437"/>
        <v>0</v>
      </c>
      <c r="N532" s="58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8.75" customHeight="1">
      <c r="A533" s="52" t="str">
        <f t="shared" si="420"/>
        <v>누전차단기4P 204AF 150-200ATEA</v>
      </c>
      <c r="B533" s="75" t="s">
        <v>129</v>
      </c>
      <c r="C533" s="76" t="s">
        <v>130</v>
      </c>
      <c r="D533" s="77" t="s">
        <v>104</v>
      </c>
      <c r="E533" s="56">
        <v>1</v>
      </c>
      <c r="F533" s="57">
        <f>+VLOOKUP(A533,단가표!$A:$Q,17,FALSE)</f>
        <v>221000</v>
      </c>
      <c r="G533" s="57">
        <f t="shared" si="434"/>
        <v>221000</v>
      </c>
      <c r="H533" s="57"/>
      <c r="I533" s="57">
        <f t="shared" si="435"/>
        <v>0</v>
      </c>
      <c r="J533" s="57"/>
      <c r="K533" s="57" t="str">
        <f t="shared" si="436"/>
        <v/>
      </c>
      <c r="L533" s="57">
        <f t="shared" si="424"/>
        <v>221000</v>
      </c>
      <c r="M533" s="57">
        <f t="shared" si="437"/>
        <v>221000</v>
      </c>
      <c r="N533" s="58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8.75" customHeight="1">
      <c r="A534" s="52" t="str">
        <f t="shared" si="420"/>
        <v>노 무 비내선전공인</v>
      </c>
      <c r="B534" s="58" t="s">
        <v>241</v>
      </c>
      <c r="C534" s="58" t="s">
        <v>242</v>
      </c>
      <c r="D534" s="59" t="s">
        <v>243</v>
      </c>
      <c r="E534" s="56">
        <f>+일위수량!E333</f>
        <v>0.61099999999999999</v>
      </c>
      <c r="F534" s="57"/>
      <c r="G534" s="57">
        <f t="shared" si="434"/>
        <v>0</v>
      </c>
      <c r="H534" s="57">
        <f>+VLOOKUP(C534,단가표!$A:$Q,17,FALSE)</f>
        <v>220079</v>
      </c>
      <c r="I534" s="57">
        <f t="shared" si="435"/>
        <v>134468</v>
      </c>
      <c r="J534" s="57"/>
      <c r="K534" s="57" t="str">
        <f t="shared" si="436"/>
        <v/>
      </c>
      <c r="L534" s="57">
        <f t="shared" si="424"/>
        <v>220079</v>
      </c>
      <c r="M534" s="57">
        <f t="shared" si="437"/>
        <v>134468</v>
      </c>
      <c r="N534" s="58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8.75" customHeight="1">
      <c r="A535" s="52" t="str">
        <f t="shared" si="420"/>
        <v>( 합 계 )</v>
      </c>
      <c r="B535" s="58" t="s">
        <v>244</v>
      </c>
      <c r="C535" s="58"/>
      <c r="D535" s="59"/>
      <c r="E535" s="56"/>
      <c r="F535" s="57"/>
      <c r="G535" s="57">
        <f>SUM(G531:G534)</f>
        <v>221000</v>
      </c>
      <c r="H535" s="57"/>
      <c r="I535" s="57">
        <f>SUM(I531:I534)</f>
        <v>134468</v>
      </c>
      <c r="J535" s="57"/>
      <c r="K535" s="57">
        <f>SUM(K531:K534)</f>
        <v>0</v>
      </c>
      <c r="L535" s="57" t="str">
        <f t="shared" si="424"/>
        <v/>
      </c>
      <c r="M535" s="57">
        <f>SUM(M531:M534)</f>
        <v>355468</v>
      </c>
      <c r="N535" s="58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8.75" customHeight="1">
      <c r="A536" s="12" t="str">
        <f t="shared" si="420"/>
        <v/>
      </c>
      <c r="B536" s="13"/>
      <c r="C536" s="13"/>
      <c r="D536" s="14"/>
      <c r="E536" s="15"/>
      <c r="F536" s="17"/>
      <c r="G536" s="17">
        <f t="shared" ref="G536:G539" si="438">INT(E536*F536)</f>
        <v>0</v>
      </c>
      <c r="H536" s="17"/>
      <c r="I536" s="17">
        <f t="shared" ref="I536:I539" si="439">INT(E536*H536)</f>
        <v>0</v>
      </c>
      <c r="J536" s="17"/>
      <c r="K536" s="17" t="str">
        <f t="shared" ref="K536:K539" si="440">IF(E536*J536&lt;&gt;0,TRUNC(E536*J536, 1),"")</f>
        <v/>
      </c>
      <c r="L536" s="17" t="str">
        <f t="shared" si="424"/>
        <v/>
      </c>
      <c r="M536" s="17">
        <f t="shared" ref="M536:M539" si="441">SUM(G536,I536,K536)</f>
        <v>0</v>
      </c>
      <c r="N536" s="13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8.75" customHeight="1">
      <c r="A537" s="12" t="str">
        <f t="shared" si="420"/>
        <v>[제 8-21호] 차단기 설치 ELCB 50AF/20AT [EA]</v>
      </c>
      <c r="B537" s="13" t="s">
        <v>358</v>
      </c>
      <c r="C537" s="13"/>
      <c r="D537" s="14"/>
      <c r="E537" s="15"/>
      <c r="F537" s="17"/>
      <c r="G537" s="17">
        <f t="shared" si="438"/>
        <v>0</v>
      </c>
      <c r="H537" s="17"/>
      <c r="I537" s="17">
        <f t="shared" si="439"/>
        <v>0</v>
      </c>
      <c r="J537" s="17"/>
      <c r="K537" s="17" t="str">
        <f t="shared" si="440"/>
        <v/>
      </c>
      <c r="L537" s="17" t="str">
        <f t="shared" si="424"/>
        <v/>
      </c>
      <c r="M537" s="17">
        <f t="shared" si="441"/>
        <v>0</v>
      </c>
      <c r="N537" s="13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8.75" customHeight="1">
      <c r="A538" s="12" t="str">
        <f t="shared" si="420"/>
        <v>차단기ELCB 50AF/20ATEA</v>
      </c>
      <c r="B538" s="13" t="s">
        <v>359</v>
      </c>
      <c r="C538" s="23" t="s">
        <v>131</v>
      </c>
      <c r="D538" s="14" t="s">
        <v>104</v>
      </c>
      <c r="E538" s="15">
        <v>1</v>
      </c>
      <c r="F538" s="17">
        <f>+VLOOKUP(A538,단가표!$A:$Q,17,FALSE)</f>
        <v>61450</v>
      </c>
      <c r="G538" s="17">
        <f t="shared" si="438"/>
        <v>61450</v>
      </c>
      <c r="H538" s="17"/>
      <c r="I538" s="17">
        <f t="shared" si="439"/>
        <v>0</v>
      </c>
      <c r="J538" s="17"/>
      <c r="K538" s="17" t="str">
        <f t="shared" si="440"/>
        <v/>
      </c>
      <c r="L538" s="17">
        <f t="shared" si="424"/>
        <v>61450</v>
      </c>
      <c r="M538" s="17">
        <f t="shared" si="441"/>
        <v>61450</v>
      </c>
      <c r="N538" s="13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8.75" customHeight="1">
      <c r="A539" s="12" t="str">
        <f t="shared" si="420"/>
        <v>노 무 비내선전공인</v>
      </c>
      <c r="B539" s="13" t="s">
        <v>241</v>
      </c>
      <c r="C539" s="13" t="s">
        <v>242</v>
      </c>
      <c r="D539" s="14" t="s">
        <v>243</v>
      </c>
      <c r="E539" s="15">
        <f>+일위수량!E336</f>
        <v>0.182</v>
      </c>
      <c r="F539" s="17"/>
      <c r="G539" s="17">
        <f t="shared" si="438"/>
        <v>0</v>
      </c>
      <c r="H539" s="17">
        <f>+VLOOKUP(C539,단가표!$A:$Q,17,FALSE)</f>
        <v>220079</v>
      </c>
      <c r="I539" s="17">
        <f t="shared" si="439"/>
        <v>40054</v>
      </c>
      <c r="J539" s="17"/>
      <c r="K539" s="17" t="str">
        <f t="shared" si="440"/>
        <v/>
      </c>
      <c r="L539" s="17">
        <f t="shared" si="424"/>
        <v>220079</v>
      </c>
      <c r="M539" s="17">
        <f t="shared" si="441"/>
        <v>40054</v>
      </c>
      <c r="N539" s="13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8.75" customHeight="1">
      <c r="A540" s="12" t="str">
        <f t="shared" si="420"/>
        <v>( 합 계 )</v>
      </c>
      <c r="B540" s="13" t="s">
        <v>244</v>
      </c>
      <c r="C540" s="13"/>
      <c r="D540" s="14"/>
      <c r="E540" s="15"/>
      <c r="F540" s="17"/>
      <c r="G540" s="17">
        <f>SUM(G536:G539)</f>
        <v>61450</v>
      </c>
      <c r="H540" s="17"/>
      <c r="I540" s="17">
        <f>SUM(I536:I539)</f>
        <v>40054</v>
      </c>
      <c r="J540" s="17"/>
      <c r="K540" s="17">
        <f>SUM(K536:K539)</f>
        <v>0</v>
      </c>
      <c r="L540" s="17" t="str">
        <f t="shared" si="424"/>
        <v/>
      </c>
      <c r="M540" s="17">
        <f>SUM(M536:M539)</f>
        <v>101504</v>
      </c>
      <c r="N540" s="13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8.75" customHeight="1">
      <c r="A541" s="12" t="str">
        <f t="shared" si="420"/>
        <v/>
      </c>
      <c r="B541" s="13"/>
      <c r="C541" s="13"/>
      <c r="D541" s="14"/>
      <c r="E541" s="15"/>
      <c r="F541" s="17"/>
      <c r="G541" s="17">
        <f t="shared" ref="G541:G544" si="442">INT(E541*F541)</f>
        <v>0</v>
      </c>
      <c r="H541" s="17"/>
      <c r="I541" s="17">
        <f t="shared" ref="I541:I544" si="443">INT(E541*H541)</f>
        <v>0</v>
      </c>
      <c r="J541" s="17"/>
      <c r="K541" s="17" t="str">
        <f t="shared" ref="K541:K544" si="444">IF(E541*J541&lt;&gt;0,TRUNC(E541*J541, 1),"")</f>
        <v/>
      </c>
      <c r="L541" s="17" t="str">
        <f t="shared" si="424"/>
        <v/>
      </c>
      <c r="M541" s="17">
        <f t="shared" ref="M541:M544" si="445">SUM(G541,I541,K541)</f>
        <v>0</v>
      </c>
      <c r="N541" s="13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8.75" customHeight="1">
      <c r="A542" s="12" t="str">
        <f t="shared" si="420"/>
        <v>[제 8-22호] 차단기 설치 ELCB 50AF/30AT [EA]</v>
      </c>
      <c r="B542" s="60" t="s">
        <v>360</v>
      </c>
      <c r="C542" s="60"/>
      <c r="D542" s="61"/>
      <c r="E542" s="62"/>
      <c r="F542" s="63"/>
      <c r="G542" s="63">
        <f t="shared" si="442"/>
        <v>0</v>
      </c>
      <c r="H542" s="63"/>
      <c r="I542" s="63">
        <f t="shared" si="443"/>
        <v>0</v>
      </c>
      <c r="J542" s="63"/>
      <c r="K542" s="63" t="str">
        <f t="shared" si="444"/>
        <v/>
      </c>
      <c r="L542" s="63" t="str">
        <f t="shared" si="424"/>
        <v/>
      </c>
      <c r="M542" s="63">
        <f t="shared" si="445"/>
        <v>0</v>
      </c>
      <c r="N542" s="60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8.75" customHeight="1">
      <c r="A543" s="12" t="str">
        <f t="shared" si="420"/>
        <v>차단기ELCB 50AF/30ATEA</v>
      </c>
      <c r="B543" s="60" t="s">
        <v>359</v>
      </c>
      <c r="C543" s="78" t="s">
        <v>132</v>
      </c>
      <c r="D543" s="61" t="s">
        <v>104</v>
      </c>
      <c r="E543" s="62">
        <v>1</v>
      </c>
      <c r="F543" s="63">
        <f>+VLOOKUP(A543,단가표!$A:$Q,17,FALSE)</f>
        <v>61450</v>
      </c>
      <c r="G543" s="63">
        <f t="shared" si="442"/>
        <v>61450</v>
      </c>
      <c r="H543" s="63"/>
      <c r="I543" s="63">
        <f t="shared" si="443"/>
        <v>0</v>
      </c>
      <c r="J543" s="63"/>
      <c r="K543" s="63" t="str">
        <f t="shared" si="444"/>
        <v/>
      </c>
      <c r="L543" s="63">
        <f t="shared" si="424"/>
        <v>61450</v>
      </c>
      <c r="M543" s="63">
        <f t="shared" si="445"/>
        <v>61450</v>
      </c>
      <c r="N543" s="60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8.75" customHeight="1">
      <c r="A544" s="12" t="str">
        <f t="shared" si="420"/>
        <v>노 무 비내선전공인</v>
      </c>
      <c r="B544" s="60" t="s">
        <v>241</v>
      </c>
      <c r="C544" s="60" t="s">
        <v>242</v>
      </c>
      <c r="D544" s="61" t="s">
        <v>243</v>
      </c>
      <c r="E544" s="62">
        <f>+일위수량!E339</f>
        <v>0.182</v>
      </c>
      <c r="F544" s="63"/>
      <c r="G544" s="63">
        <f t="shared" si="442"/>
        <v>0</v>
      </c>
      <c r="H544" s="63">
        <f>+VLOOKUP(C544,단가표!$A:$Q,17,FALSE)</f>
        <v>220079</v>
      </c>
      <c r="I544" s="63">
        <f t="shared" si="443"/>
        <v>40054</v>
      </c>
      <c r="J544" s="63"/>
      <c r="K544" s="63" t="str">
        <f t="shared" si="444"/>
        <v/>
      </c>
      <c r="L544" s="63">
        <f t="shared" si="424"/>
        <v>220079</v>
      </c>
      <c r="M544" s="63">
        <f t="shared" si="445"/>
        <v>40054</v>
      </c>
      <c r="N544" s="60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8.75" customHeight="1">
      <c r="A545" s="12" t="str">
        <f t="shared" si="420"/>
        <v>( 합 계 )</v>
      </c>
      <c r="B545" s="60" t="s">
        <v>244</v>
      </c>
      <c r="C545" s="60"/>
      <c r="D545" s="61"/>
      <c r="E545" s="62"/>
      <c r="F545" s="63"/>
      <c r="G545" s="63">
        <f>SUM(G541:G544)</f>
        <v>61450</v>
      </c>
      <c r="H545" s="63"/>
      <c r="I545" s="63">
        <f>SUM(I541:I544)</f>
        <v>40054</v>
      </c>
      <c r="J545" s="63"/>
      <c r="K545" s="63">
        <f>SUM(K541:K544)</f>
        <v>0</v>
      </c>
      <c r="L545" s="63" t="str">
        <f t="shared" si="424"/>
        <v/>
      </c>
      <c r="M545" s="63">
        <f>SUM(M541:M544)</f>
        <v>101504</v>
      </c>
      <c r="N545" s="60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8.75" customHeight="1">
      <c r="A546" s="12" t="str">
        <f t="shared" si="420"/>
        <v/>
      </c>
      <c r="B546" s="13"/>
      <c r="C546" s="13"/>
      <c r="D546" s="14"/>
      <c r="E546" s="15"/>
      <c r="F546" s="17"/>
      <c r="G546" s="17">
        <f t="shared" ref="G546:G549" si="446">INT(E546*F546)</f>
        <v>0</v>
      </c>
      <c r="H546" s="17"/>
      <c r="I546" s="17">
        <f t="shared" ref="I546:I549" si="447">INT(E546*H546)</f>
        <v>0</v>
      </c>
      <c r="J546" s="17"/>
      <c r="K546" s="17" t="str">
        <f t="shared" ref="K546:K549" si="448">IF(E546*J546&lt;&gt;0,TRUNC(E546*J546, 1),"")</f>
        <v/>
      </c>
      <c r="L546" s="17" t="str">
        <f t="shared" si="424"/>
        <v/>
      </c>
      <c r="M546" s="17">
        <f t="shared" ref="M546:M549" si="449">SUM(G546,I546,K546)</f>
        <v>0</v>
      </c>
      <c r="N546" s="13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8.75" customHeight="1">
      <c r="A547" s="12" t="str">
        <f t="shared" si="420"/>
        <v>[제 8-23호] 차단기 설치 ELCB 50AF/50AT [EA]</v>
      </c>
      <c r="B547" s="60" t="s">
        <v>361</v>
      </c>
      <c r="C547" s="60"/>
      <c r="D547" s="61"/>
      <c r="E547" s="62"/>
      <c r="F547" s="63"/>
      <c r="G547" s="63">
        <f t="shared" si="446"/>
        <v>0</v>
      </c>
      <c r="H547" s="63"/>
      <c r="I547" s="63">
        <f t="shared" si="447"/>
        <v>0</v>
      </c>
      <c r="J547" s="63"/>
      <c r="K547" s="63" t="str">
        <f t="shared" si="448"/>
        <v/>
      </c>
      <c r="L547" s="63" t="str">
        <f t="shared" si="424"/>
        <v/>
      </c>
      <c r="M547" s="63">
        <f t="shared" si="449"/>
        <v>0</v>
      </c>
      <c r="N547" s="60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8.75" customHeight="1">
      <c r="A548" s="12" t="str">
        <f t="shared" si="420"/>
        <v>차단기ELCB 50AF/50ATEA</v>
      </c>
      <c r="B548" s="60" t="s">
        <v>359</v>
      </c>
      <c r="C548" s="78" t="s">
        <v>133</v>
      </c>
      <c r="D548" s="61" t="s">
        <v>104</v>
      </c>
      <c r="E548" s="62">
        <v>1</v>
      </c>
      <c r="F548" s="63">
        <f>+VLOOKUP(A548,단가표!$A:$Q,17,FALSE)</f>
        <v>85850</v>
      </c>
      <c r="G548" s="63">
        <f t="shared" si="446"/>
        <v>85850</v>
      </c>
      <c r="H548" s="63"/>
      <c r="I548" s="63">
        <f t="shared" si="447"/>
        <v>0</v>
      </c>
      <c r="J548" s="63"/>
      <c r="K548" s="63" t="str">
        <f t="shared" si="448"/>
        <v/>
      </c>
      <c r="L548" s="63">
        <f t="shared" si="424"/>
        <v>85850</v>
      </c>
      <c r="M548" s="63">
        <f t="shared" si="449"/>
        <v>85850</v>
      </c>
      <c r="N548" s="60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8.75" customHeight="1">
      <c r="A549" s="12" t="str">
        <f t="shared" si="420"/>
        <v>노 무 비내선전공인</v>
      </c>
      <c r="B549" s="60" t="s">
        <v>241</v>
      </c>
      <c r="C549" s="60" t="s">
        <v>242</v>
      </c>
      <c r="D549" s="61" t="s">
        <v>243</v>
      </c>
      <c r="E549" s="62">
        <f>+일위수량!E342</f>
        <v>0.182</v>
      </c>
      <c r="F549" s="63"/>
      <c r="G549" s="63">
        <f t="shared" si="446"/>
        <v>0</v>
      </c>
      <c r="H549" s="63">
        <f>+VLOOKUP(C549,단가표!$A:$Q,17,FALSE)</f>
        <v>220079</v>
      </c>
      <c r="I549" s="63">
        <f t="shared" si="447"/>
        <v>40054</v>
      </c>
      <c r="J549" s="63"/>
      <c r="K549" s="63" t="str">
        <f t="shared" si="448"/>
        <v/>
      </c>
      <c r="L549" s="63">
        <f t="shared" si="424"/>
        <v>220079</v>
      </c>
      <c r="M549" s="63">
        <f t="shared" si="449"/>
        <v>40054</v>
      </c>
      <c r="N549" s="60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8.75" customHeight="1">
      <c r="A550" s="12" t="str">
        <f t="shared" si="420"/>
        <v>( 합 계 )</v>
      </c>
      <c r="B550" s="60" t="s">
        <v>244</v>
      </c>
      <c r="C550" s="60"/>
      <c r="D550" s="61"/>
      <c r="E550" s="62"/>
      <c r="F550" s="63"/>
      <c r="G550" s="63">
        <f>SUM(G546:G549)</f>
        <v>85850</v>
      </c>
      <c r="H550" s="63"/>
      <c r="I550" s="63">
        <f>SUM(I546:I549)</f>
        <v>40054</v>
      </c>
      <c r="J550" s="63"/>
      <c r="K550" s="63">
        <f>SUM(K546:K549)</f>
        <v>0</v>
      </c>
      <c r="L550" s="63" t="str">
        <f t="shared" si="424"/>
        <v/>
      </c>
      <c r="M550" s="63">
        <f>SUM(M546:M549)</f>
        <v>125904</v>
      </c>
      <c r="N550" s="60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8.75" customHeight="1">
      <c r="A551" s="12" t="str">
        <f t="shared" si="420"/>
        <v/>
      </c>
      <c r="B551" s="13"/>
      <c r="C551" s="13"/>
      <c r="D551" s="14"/>
      <c r="E551" s="15"/>
      <c r="F551" s="17"/>
      <c r="G551" s="17">
        <f t="shared" ref="G551:G553" si="450">INT(E551*F551)</f>
        <v>0</v>
      </c>
      <c r="H551" s="17"/>
      <c r="I551" s="17">
        <f t="shared" ref="I551:I553" si="451">INT(E551*H551)</f>
        <v>0</v>
      </c>
      <c r="J551" s="17"/>
      <c r="K551" s="17" t="str">
        <f t="shared" ref="K551:K553" si="452">IF(E551*J551&lt;&gt;0,TRUNC(E551*J551, 1),"")</f>
        <v/>
      </c>
      <c r="L551" s="17" t="str">
        <f t="shared" si="424"/>
        <v/>
      </c>
      <c r="M551" s="17">
        <f t="shared" ref="M551:M553" si="453">SUM(G551,I551,K551)</f>
        <v>0</v>
      </c>
      <c r="N551" s="13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8.75" customHeight="1">
      <c r="A552" s="12" t="str">
        <f t="shared" si="420"/>
        <v>[제 9-1호] 인력터파기 보통토사0-1m [㎥_]</v>
      </c>
      <c r="B552" s="13" t="s">
        <v>362</v>
      </c>
      <c r="C552" s="13"/>
      <c r="D552" s="14"/>
      <c r="E552" s="15"/>
      <c r="F552" s="17"/>
      <c r="G552" s="17">
        <f t="shared" si="450"/>
        <v>0</v>
      </c>
      <c r="H552" s="17"/>
      <c r="I552" s="17">
        <f t="shared" si="451"/>
        <v>0</v>
      </c>
      <c r="J552" s="17"/>
      <c r="K552" s="17" t="str">
        <f t="shared" si="452"/>
        <v/>
      </c>
      <c r="L552" s="17" t="str">
        <f t="shared" si="424"/>
        <v/>
      </c>
      <c r="M552" s="17">
        <f t="shared" si="453"/>
        <v>0</v>
      </c>
      <c r="N552" s="13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8.75" customHeight="1">
      <c r="A553" s="12" t="str">
        <f t="shared" si="420"/>
        <v>노 무 비보통인부인</v>
      </c>
      <c r="B553" s="13" t="s">
        <v>241</v>
      </c>
      <c r="C553" s="13" t="s">
        <v>261</v>
      </c>
      <c r="D553" s="14" t="s">
        <v>243</v>
      </c>
      <c r="E553" s="15">
        <f>일위수량!E345</f>
        <v>0.2</v>
      </c>
      <c r="F553" s="17"/>
      <c r="G553" s="17">
        <f t="shared" si="450"/>
        <v>0</v>
      </c>
      <c r="H553" s="17">
        <f>+VLOOKUP(C553,단가표!$A:$Q,17,FALSE)</f>
        <v>126233</v>
      </c>
      <c r="I553" s="17">
        <f t="shared" si="451"/>
        <v>25246</v>
      </c>
      <c r="J553" s="17"/>
      <c r="K553" s="17" t="str">
        <f t="shared" si="452"/>
        <v/>
      </c>
      <c r="L553" s="17">
        <f t="shared" si="424"/>
        <v>126233</v>
      </c>
      <c r="M553" s="17">
        <f t="shared" si="453"/>
        <v>25246</v>
      </c>
      <c r="N553" s="13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8.75" customHeight="1">
      <c r="A554" s="12" t="str">
        <f t="shared" si="420"/>
        <v>( 합 계 )</v>
      </c>
      <c r="B554" s="13" t="s">
        <v>244</v>
      </c>
      <c r="C554" s="13"/>
      <c r="D554" s="14"/>
      <c r="E554" s="15"/>
      <c r="F554" s="17"/>
      <c r="G554" s="17">
        <f>SUM(G551:G553)</f>
        <v>0</v>
      </c>
      <c r="H554" s="17"/>
      <c r="I554" s="17">
        <f>SUM(I551:I553)</f>
        <v>25246</v>
      </c>
      <c r="J554" s="17"/>
      <c r="K554" s="17">
        <f>SUM(K551:K553)</f>
        <v>0</v>
      </c>
      <c r="L554" s="17" t="str">
        <f t="shared" si="424"/>
        <v/>
      </c>
      <c r="M554" s="17">
        <f>SUM(M551:M553)</f>
        <v>25246</v>
      </c>
      <c r="N554" s="13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8.75" customHeight="1">
      <c r="A555" s="12" t="str">
        <f t="shared" si="420"/>
        <v/>
      </c>
      <c r="B555" s="13"/>
      <c r="C555" s="13"/>
      <c r="D555" s="14"/>
      <c r="E555" s="15"/>
      <c r="F555" s="17"/>
      <c r="G555" s="17">
        <f t="shared" ref="G555:G557" si="454">INT(E555*F555)</f>
        <v>0</v>
      </c>
      <c r="H555" s="17"/>
      <c r="I555" s="17">
        <f t="shared" ref="I555:I557" si="455">INT(E555*H555)</f>
        <v>0</v>
      </c>
      <c r="J555" s="17"/>
      <c r="K555" s="17" t="str">
        <f t="shared" ref="K555:K557" si="456">IF(E555*J555&lt;&gt;0,TRUNC(E555*J555, 1),"")</f>
        <v/>
      </c>
      <c r="L555" s="17" t="str">
        <f t="shared" si="424"/>
        <v/>
      </c>
      <c r="M555" s="17">
        <f t="shared" ref="M555:M557" si="457">SUM(G555,I555,K555)</f>
        <v>0</v>
      </c>
      <c r="N555" s="13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8.75" customHeight="1">
      <c r="A556" s="12" t="str">
        <f t="shared" si="420"/>
        <v>[제 9-2호] 인력되메우기 보통토사0-1m [㎥_]</v>
      </c>
      <c r="B556" s="13" t="s">
        <v>363</v>
      </c>
      <c r="C556" s="13"/>
      <c r="D556" s="14"/>
      <c r="E556" s="15"/>
      <c r="F556" s="17"/>
      <c r="G556" s="17">
        <f t="shared" si="454"/>
        <v>0</v>
      </c>
      <c r="H556" s="17"/>
      <c r="I556" s="17">
        <f t="shared" si="455"/>
        <v>0</v>
      </c>
      <c r="J556" s="17"/>
      <c r="K556" s="17" t="str">
        <f t="shared" si="456"/>
        <v/>
      </c>
      <c r="L556" s="17" t="str">
        <f t="shared" si="424"/>
        <v/>
      </c>
      <c r="M556" s="17">
        <f t="shared" si="457"/>
        <v>0</v>
      </c>
      <c r="N556" s="13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8.75" customHeight="1">
      <c r="A557" s="12" t="str">
        <f t="shared" si="420"/>
        <v>노 무 비보통인부인</v>
      </c>
      <c r="B557" s="13" t="s">
        <v>241</v>
      </c>
      <c r="C557" s="13" t="s">
        <v>261</v>
      </c>
      <c r="D557" s="14" t="s">
        <v>243</v>
      </c>
      <c r="E557" s="15">
        <f>일위수량!E348</f>
        <v>0.11</v>
      </c>
      <c r="F557" s="17"/>
      <c r="G557" s="17">
        <f t="shared" si="454"/>
        <v>0</v>
      </c>
      <c r="H557" s="17">
        <f>+VLOOKUP(C557,단가표!$A:$Q,17,FALSE)</f>
        <v>126233</v>
      </c>
      <c r="I557" s="17">
        <f t="shared" si="455"/>
        <v>13885</v>
      </c>
      <c r="J557" s="17"/>
      <c r="K557" s="17" t="str">
        <f t="shared" si="456"/>
        <v/>
      </c>
      <c r="L557" s="17">
        <f t="shared" si="424"/>
        <v>126233</v>
      </c>
      <c r="M557" s="17">
        <f t="shared" si="457"/>
        <v>13885</v>
      </c>
      <c r="N557" s="13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8.75" customHeight="1">
      <c r="A558" s="12" t="str">
        <f t="shared" si="420"/>
        <v>( 합 계 )</v>
      </c>
      <c r="B558" s="13" t="s">
        <v>244</v>
      </c>
      <c r="C558" s="13"/>
      <c r="D558" s="14"/>
      <c r="E558" s="15"/>
      <c r="F558" s="17"/>
      <c r="G558" s="17">
        <f>SUM(G555:G557)</f>
        <v>0</v>
      </c>
      <c r="H558" s="17"/>
      <c r="I558" s="17">
        <f>SUM(I555:I557)</f>
        <v>13885</v>
      </c>
      <c r="J558" s="17"/>
      <c r="K558" s="17">
        <f>SUM(K555:K557)</f>
        <v>0</v>
      </c>
      <c r="L558" s="17" t="str">
        <f t="shared" si="424"/>
        <v/>
      </c>
      <c r="M558" s="17">
        <f>SUM(M555:M557)</f>
        <v>13885</v>
      </c>
      <c r="N558" s="13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8.75" customHeight="1">
      <c r="A559" s="12" t="str">
        <f t="shared" si="420"/>
        <v/>
      </c>
      <c r="B559" s="13"/>
      <c r="C559" s="13"/>
      <c r="D559" s="14"/>
      <c r="E559" s="15"/>
      <c r="F559" s="17"/>
      <c r="G559" s="17">
        <f t="shared" ref="G559:G562" si="458">INT(E559*F559)</f>
        <v>0</v>
      </c>
      <c r="H559" s="17"/>
      <c r="I559" s="17">
        <f t="shared" ref="I559:I562" si="459">INT(E559*H559)</f>
        <v>0</v>
      </c>
      <c r="J559" s="17"/>
      <c r="K559" s="17" t="str">
        <f t="shared" ref="K559:K562" si="460">IF(E559*J559&lt;&gt;0,TRUNC(E559*J559, 1),"")</f>
        <v/>
      </c>
      <c r="L559" s="17" t="str">
        <f t="shared" si="424"/>
        <v/>
      </c>
      <c r="M559" s="17">
        <f t="shared" ref="M559:M562" si="461">SUM(G559,I559,K559)</f>
        <v>0</v>
      </c>
      <c r="N559" s="13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8.75" customHeight="1">
      <c r="A560" s="12" t="str">
        <f t="shared" si="420"/>
        <v>[제 9-3호] 아스팔트 포장 컷팅 터파기 별도 계상 [m]</v>
      </c>
      <c r="B560" s="13" t="s">
        <v>364</v>
      </c>
      <c r="C560" s="13"/>
      <c r="D560" s="14"/>
      <c r="E560" s="15"/>
      <c r="F560" s="17"/>
      <c r="G560" s="17">
        <f t="shared" si="458"/>
        <v>0</v>
      </c>
      <c r="H560" s="17"/>
      <c r="I560" s="17">
        <f t="shared" si="459"/>
        <v>0</v>
      </c>
      <c r="J560" s="17"/>
      <c r="K560" s="17" t="str">
        <f t="shared" si="460"/>
        <v/>
      </c>
      <c r="L560" s="17" t="str">
        <f t="shared" si="424"/>
        <v/>
      </c>
      <c r="M560" s="17">
        <f t="shared" si="461"/>
        <v>0</v>
      </c>
      <c r="N560" s="13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8.75" customHeight="1">
      <c r="A561" s="12" t="str">
        <f t="shared" si="420"/>
        <v>컷팅날D320-400mm t =3.2mm개</v>
      </c>
      <c r="B561" s="79" t="s">
        <v>365</v>
      </c>
      <c r="C561" s="80" t="s">
        <v>366</v>
      </c>
      <c r="D561" s="14" t="s">
        <v>205</v>
      </c>
      <c r="E561" s="81">
        <v>2.7000000000000001E-3</v>
      </c>
      <c r="F561" s="17">
        <f>+단가표!$Q$173</f>
        <v>129200</v>
      </c>
      <c r="G561" s="17">
        <f t="shared" si="458"/>
        <v>348</v>
      </c>
      <c r="H561" s="17"/>
      <c r="I561" s="17">
        <f t="shared" si="459"/>
        <v>0</v>
      </c>
      <c r="J561" s="17"/>
      <c r="K561" s="17" t="str">
        <f t="shared" si="460"/>
        <v/>
      </c>
      <c r="L561" s="17">
        <f t="shared" si="424"/>
        <v>129200</v>
      </c>
      <c r="M561" s="17">
        <f t="shared" si="461"/>
        <v>348</v>
      </c>
      <c r="N561" s="13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8.75" customHeight="1">
      <c r="A562" s="12" t="str">
        <f t="shared" si="420"/>
        <v>노 무 비보통인부인</v>
      </c>
      <c r="B562" s="13" t="s">
        <v>241</v>
      </c>
      <c r="C562" s="13" t="s">
        <v>261</v>
      </c>
      <c r="D562" s="14" t="s">
        <v>243</v>
      </c>
      <c r="E562" s="81">
        <f>일위수량!E351</f>
        <v>7.6E-3</v>
      </c>
      <c r="F562" s="17"/>
      <c r="G562" s="17">
        <f t="shared" si="458"/>
        <v>0</v>
      </c>
      <c r="H562" s="17">
        <f>+VLOOKUP(C562,단가표!$A:$Q,17,FALSE)</f>
        <v>126233</v>
      </c>
      <c r="I562" s="17">
        <f t="shared" si="459"/>
        <v>959</v>
      </c>
      <c r="J562" s="17"/>
      <c r="K562" s="17" t="str">
        <f t="shared" si="460"/>
        <v/>
      </c>
      <c r="L562" s="17">
        <f t="shared" si="424"/>
        <v>126233</v>
      </c>
      <c r="M562" s="17">
        <f t="shared" si="461"/>
        <v>959</v>
      </c>
      <c r="N562" s="13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8.75" customHeight="1">
      <c r="A563" s="12" t="str">
        <f t="shared" si="420"/>
        <v>( 합 계 )</v>
      </c>
      <c r="B563" s="13" t="s">
        <v>244</v>
      </c>
      <c r="C563" s="13"/>
      <c r="D563" s="14"/>
      <c r="E563" s="15"/>
      <c r="F563" s="17"/>
      <c r="G563" s="17">
        <f>SUM(G559:G562)</f>
        <v>348</v>
      </c>
      <c r="H563" s="17"/>
      <c r="I563" s="17">
        <f>SUM(I559:I562)</f>
        <v>959</v>
      </c>
      <c r="J563" s="17"/>
      <c r="K563" s="17">
        <f>SUM(K559:K562)</f>
        <v>0</v>
      </c>
      <c r="L563" s="17" t="str">
        <f t="shared" si="424"/>
        <v/>
      </c>
      <c r="M563" s="17">
        <f>SUM(M559:M562)</f>
        <v>1307</v>
      </c>
      <c r="N563" s="13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8.75" customHeight="1">
      <c r="A564" s="12" t="str">
        <f t="shared" si="420"/>
        <v/>
      </c>
      <c r="B564" s="13"/>
      <c r="C564" s="13"/>
      <c r="D564" s="14"/>
      <c r="E564" s="15"/>
      <c r="F564" s="17"/>
      <c r="G564" s="17">
        <f t="shared" ref="G564:G567" si="462">INT(E564*F564)</f>
        <v>0</v>
      </c>
      <c r="H564" s="17"/>
      <c r="I564" s="17">
        <f t="shared" ref="I564:I567" si="463">INT(E564*H564)</f>
        <v>0</v>
      </c>
      <c r="J564" s="17"/>
      <c r="K564" s="17" t="str">
        <f t="shared" ref="K564:K567" si="464">IF(E564*J564&lt;&gt;0,TRUNC(E564*J564, 1),"")</f>
        <v/>
      </c>
      <c r="L564" s="17" t="str">
        <f t="shared" si="424"/>
        <v/>
      </c>
      <c r="M564" s="17">
        <f t="shared" ref="M564:M567" si="465">SUM(G564,I564,K564)</f>
        <v>0</v>
      </c>
      <c r="N564" s="13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8.75" customHeight="1">
      <c r="A565" s="12" t="str">
        <f t="shared" si="420"/>
        <v>[제 9-4호] 콘크리트 포장 컷팅 터파기 별도 계상 [m]</v>
      </c>
      <c r="B565" s="13" t="s">
        <v>367</v>
      </c>
      <c r="C565" s="13"/>
      <c r="D565" s="14"/>
      <c r="E565" s="15"/>
      <c r="F565" s="17"/>
      <c r="G565" s="17">
        <f t="shared" si="462"/>
        <v>0</v>
      </c>
      <c r="H565" s="17"/>
      <c r="I565" s="17">
        <f t="shared" si="463"/>
        <v>0</v>
      </c>
      <c r="J565" s="17"/>
      <c r="K565" s="17" t="str">
        <f t="shared" si="464"/>
        <v/>
      </c>
      <c r="L565" s="17" t="str">
        <f t="shared" si="424"/>
        <v/>
      </c>
      <c r="M565" s="17">
        <f t="shared" si="465"/>
        <v>0</v>
      </c>
      <c r="N565" s="13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8.75" customHeight="1">
      <c r="A566" s="12" t="str">
        <f t="shared" si="420"/>
        <v>컷팅날D320-400mm t =3.2mm개</v>
      </c>
      <c r="B566" s="79" t="s">
        <v>365</v>
      </c>
      <c r="C566" s="80" t="s">
        <v>366</v>
      </c>
      <c r="D566" s="14" t="s">
        <v>205</v>
      </c>
      <c r="E566" s="81">
        <v>3.0999999999999999E-3</v>
      </c>
      <c r="F566" s="17">
        <f>+단가표!$Q$173</f>
        <v>129200</v>
      </c>
      <c r="G566" s="17">
        <f t="shared" si="462"/>
        <v>400</v>
      </c>
      <c r="H566" s="17"/>
      <c r="I566" s="17">
        <f t="shared" si="463"/>
        <v>0</v>
      </c>
      <c r="J566" s="17"/>
      <c r="K566" s="17" t="str">
        <f t="shared" si="464"/>
        <v/>
      </c>
      <c r="L566" s="17">
        <f t="shared" si="424"/>
        <v>129200</v>
      </c>
      <c r="M566" s="17">
        <f t="shared" si="465"/>
        <v>400</v>
      </c>
      <c r="N566" s="13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8.75" customHeight="1">
      <c r="A567" s="12" t="str">
        <f t="shared" si="420"/>
        <v>노 무 비보통인부인</v>
      </c>
      <c r="B567" s="13" t="s">
        <v>241</v>
      </c>
      <c r="C567" s="13" t="s">
        <v>261</v>
      </c>
      <c r="D567" s="14" t="s">
        <v>243</v>
      </c>
      <c r="E567" s="81">
        <f>일위수량!E354</f>
        <v>8.3999999999999995E-3</v>
      </c>
      <c r="F567" s="17"/>
      <c r="G567" s="17">
        <f t="shared" si="462"/>
        <v>0</v>
      </c>
      <c r="H567" s="17">
        <f>+VLOOKUP(C567,단가표!$A:$Q,17,FALSE)</f>
        <v>126233</v>
      </c>
      <c r="I567" s="17">
        <f t="shared" si="463"/>
        <v>1060</v>
      </c>
      <c r="J567" s="17"/>
      <c r="K567" s="17" t="str">
        <f t="shared" si="464"/>
        <v/>
      </c>
      <c r="L567" s="17">
        <f t="shared" si="424"/>
        <v>126233</v>
      </c>
      <c r="M567" s="17">
        <f t="shared" si="465"/>
        <v>1060</v>
      </c>
      <c r="N567" s="13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8.75" customHeight="1">
      <c r="A568" s="12" t="str">
        <f t="shared" si="420"/>
        <v>( 합 계 )</v>
      </c>
      <c r="B568" s="13" t="s">
        <v>244</v>
      </c>
      <c r="C568" s="13"/>
      <c r="D568" s="14"/>
      <c r="E568" s="15"/>
      <c r="F568" s="17"/>
      <c r="G568" s="17">
        <f>SUM(G564:G567)</f>
        <v>400</v>
      </c>
      <c r="H568" s="17"/>
      <c r="I568" s="17">
        <f>SUM(I564:I567)</f>
        <v>1060</v>
      </c>
      <c r="J568" s="17"/>
      <c r="K568" s="17">
        <f>SUM(K564:K567)</f>
        <v>0</v>
      </c>
      <c r="L568" s="17" t="str">
        <f t="shared" si="424"/>
        <v/>
      </c>
      <c r="M568" s="17">
        <f>SUM(M564:M567)</f>
        <v>1460</v>
      </c>
      <c r="N568" s="13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9.5" customHeight="1">
      <c r="A569" s="12" t="str">
        <f t="shared" si="420"/>
        <v/>
      </c>
      <c r="B569" s="13"/>
      <c r="C569" s="13"/>
      <c r="D569" s="14"/>
      <c r="E569" s="15"/>
      <c r="F569" s="17"/>
      <c r="G569" s="17">
        <f t="shared" ref="G569:G571" si="466">INT(E569*F569)</f>
        <v>0</v>
      </c>
      <c r="H569" s="17"/>
      <c r="I569" s="17">
        <f t="shared" ref="I569:I571" si="467">INT(E569*H569)</f>
        <v>0</v>
      </c>
      <c r="J569" s="17"/>
      <c r="K569" s="17" t="str">
        <f t="shared" ref="K569:K571" si="468">IF(E569*J569&lt;&gt;0,TRUNC(E569*J569, 1),"")</f>
        <v/>
      </c>
      <c r="L569" s="17" t="str">
        <f t="shared" si="424"/>
        <v/>
      </c>
      <c r="M569" s="17">
        <f t="shared" ref="M569:M571" si="469">SUM(G569,I569,K569)</f>
        <v>0</v>
      </c>
      <c r="N569" s="13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9.5" customHeight="1">
      <c r="A570" s="12" t="str">
        <f t="shared" si="420"/>
        <v>[제 9-5호] 아스팔트 포장 파괴 터파기 별도 계상 [㎡]</v>
      </c>
      <c r="B570" s="13" t="s">
        <v>368</v>
      </c>
      <c r="C570" s="13"/>
      <c r="D570" s="14"/>
      <c r="E570" s="15"/>
      <c r="F570" s="17"/>
      <c r="G570" s="17">
        <f t="shared" si="466"/>
        <v>0</v>
      </c>
      <c r="H570" s="17"/>
      <c r="I570" s="17">
        <f t="shared" si="467"/>
        <v>0</v>
      </c>
      <c r="J570" s="17"/>
      <c r="K570" s="17" t="str">
        <f t="shared" si="468"/>
        <v/>
      </c>
      <c r="L570" s="17" t="str">
        <f t="shared" si="424"/>
        <v/>
      </c>
      <c r="M570" s="17">
        <f t="shared" si="469"/>
        <v>0</v>
      </c>
      <c r="N570" s="13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9.5" customHeight="1">
      <c r="A571" s="12" t="str">
        <f t="shared" si="420"/>
        <v>노 무 비특별인부인</v>
      </c>
      <c r="B571" s="13" t="s">
        <v>241</v>
      </c>
      <c r="C571" s="13" t="s">
        <v>369</v>
      </c>
      <c r="D571" s="14" t="s">
        <v>243</v>
      </c>
      <c r="E571" s="15">
        <f>일위수량!E357</f>
        <v>1.52</v>
      </c>
      <c r="F571" s="17"/>
      <c r="G571" s="17">
        <f t="shared" si="466"/>
        <v>0</v>
      </c>
      <c r="H571" s="17">
        <f>+VLOOKUP(C571,단가표!$A:$Q,17,FALSE)</f>
        <v>159319</v>
      </c>
      <c r="I571" s="17">
        <f t="shared" si="467"/>
        <v>242164</v>
      </c>
      <c r="J571" s="17"/>
      <c r="K571" s="17" t="str">
        <f t="shared" si="468"/>
        <v/>
      </c>
      <c r="L571" s="17">
        <f t="shared" si="424"/>
        <v>159319</v>
      </c>
      <c r="M571" s="17">
        <f t="shared" si="469"/>
        <v>242164</v>
      </c>
      <c r="N571" s="13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9.5" customHeight="1">
      <c r="A572" s="12" t="str">
        <f t="shared" si="420"/>
        <v>( 합 계 )</v>
      </c>
      <c r="B572" s="13" t="s">
        <v>244</v>
      </c>
      <c r="C572" s="13"/>
      <c r="D572" s="14"/>
      <c r="E572" s="15"/>
      <c r="F572" s="17"/>
      <c r="G572" s="17">
        <f>SUM(G569:G571)</f>
        <v>0</v>
      </c>
      <c r="H572" s="17"/>
      <c r="I572" s="17">
        <f>SUM(I569:I571)</f>
        <v>242164</v>
      </c>
      <c r="J572" s="17"/>
      <c r="K572" s="17">
        <f>SUM(K569:K571)</f>
        <v>0</v>
      </c>
      <c r="L572" s="17" t="str">
        <f t="shared" si="424"/>
        <v/>
      </c>
      <c r="M572" s="17">
        <f>SUM(M569:M571)</f>
        <v>242164</v>
      </c>
      <c r="N572" s="13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9.5" customHeight="1">
      <c r="A573" s="12" t="str">
        <f t="shared" si="420"/>
        <v/>
      </c>
      <c r="B573" s="13"/>
      <c r="C573" s="13"/>
      <c r="D573" s="14"/>
      <c r="E573" s="15"/>
      <c r="F573" s="17"/>
      <c r="G573" s="17">
        <f t="shared" ref="G573:G575" si="470">INT(E573*F573)</f>
        <v>0</v>
      </c>
      <c r="H573" s="17"/>
      <c r="I573" s="17">
        <f t="shared" ref="I573:I575" si="471">INT(E573*H573)</f>
        <v>0</v>
      </c>
      <c r="J573" s="17"/>
      <c r="K573" s="17" t="str">
        <f t="shared" ref="K573:K575" si="472">IF(E573*J573&lt;&gt;0,TRUNC(E573*J573, 1),"")</f>
        <v/>
      </c>
      <c r="L573" s="17" t="str">
        <f t="shared" si="424"/>
        <v/>
      </c>
      <c r="M573" s="17">
        <f t="shared" ref="M573:M575" si="473">SUM(G573,I573,K573)</f>
        <v>0</v>
      </c>
      <c r="N573" s="13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9.5" customHeight="1">
      <c r="A574" s="12" t="str">
        <f t="shared" si="420"/>
        <v>[제 9-6호] 콘크리트 포장 파괴 터파기 별도 계상 [㎡]</v>
      </c>
      <c r="B574" s="13" t="s">
        <v>370</v>
      </c>
      <c r="C574" s="13"/>
      <c r="D574" s="14"/>
      <c r="E574" s="15"/>
      <c r="F574" s="17"/>
      <c r="G574" s="17">
        <f t="shared" si="470"/>
        <v>0</v>
      </c>
      <c r="H574" s="17"/>
      <c r="I574" s="17">
        <f t="shared" si="471"/>
        <v>0</v>
      </c>
      <c r="J574" s="17"/>
      <c r="K574" s="17" t="str">
        <f t="shared" si="472"/>
        <v/>
      </c>
      <c r="L574" s="17" t="str">
        <f t="shared" si="424"/>
        <v/>
      </c>
      <c r="M574" s="17">
        <f t="shared" si="473"/>
        <v>0</v>
      </c>
      <c r="N574" s="13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9.5" customHeight="1">
      <c r="A575" s="12" t="str">
        <f t="shared" si="420"/>
        <v>노 무 비특별인부인</v>
      </c>
      <c r="B575" s="13" t="s">
        <v>241</v>
      </c>
      <c r="C575" s="13" t="s">
        <v>369</v>
      </c>
      <c r="D575" s="14" t="s">
        <v>243</v>
      </c>
      <c r="E575" s="15">
        <f>일위수량!E360</f>
        <v>1.8</v>
      </c>
      <c r="F575" s="17"/>
      <c r="G575" s="17">
        <f t="shared" si="470"/>
        <v>0</v>
      </c>
      <c r="H575" s="17">
        <f>+VLOOKUP(C575,단가표!$A:$Q,17,FALSE)</f>
        <v>159319</v>
      </c>
      <c r="I575" s="17">
        <f t="shared" si="471"/>
        <v>286774</v>
      </c>
      <c r="J575" s="17"/>
      <c r="K575" s="17" t="str">
        <f t="shared" si="472"/>
        <v/>
      </c>
      <c r="L575" s="17">
        <f t="shared" si="424"/>
        <v>159319</v>
      </c>
      <c r="M575" s="17">
        <f t="shared" si="473"/>
        <v>286774</v>
      </c>
      <c r="N575" s="13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9.5" customHeight="1">
      <c r="A576" s="12" t="str">
        <f t="shared" si="420"/>
        <v>( 합 계 )</v>
      </c>
      <c r="B576" s="13" t="s">
        <v>244</v>
      </c>
      <c r="C576" s="13"/>
      <c r="D576" s="14"/>
      <c r="E576" s="15"/>
      <c r="F576" s="17"/>
      <c r="G576" s="17">
        <f>SUM(G573:G575)</f>
        <v>0</v>
      </c>
      <c r="H576" s="17"/>
      <c r="I576" s="17">
        <f>SUM(I573:I575)</f>
        <v>286774</v>
      </c>
      <c r="J576" s="17"/>
      <c r="K576" s="17">
        <f>SUM(K573:K575)</f>
        <v>0</v>
      </c>
      <c r="L576" s="17" t="str">
        <f t="shared" si="424"/>
        <v/>
      </c>
      <c r="M576" s="17">
        <f>SUM(M573:M575)</f>
        <v>286774</v>
      </c>
      <c r="N576" s="13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9.5" customHeight="1">
      <c r="A577" s="12" t="str">
        <f t="shared" si="420"/>
        <v/>
      </c>
      <c r="B577" s="13"/>
      <c r="C577" s="13"/>
      <c r="D577" s="14"/>
      <c r="E577" s="15"/>
      <c r="F577" s="17"/>
      <c r="G577" s="17">
        <f t="shared" ref="G577:G581" si="474">INT(E577*F577)</f>
        <v>0</v>
      </c>
      <c r="H577" s="17"/>
      <c r="I577" s="17">
        <f t="shared" ref="I577:I581" si="475">INT(E577*H577)</f>
        <v>0</v>
      </c>
      <c r="J577" s="17"/>
      <c r="K577" s="17" t="str">
        <f t="shared" ref="K577:K581" si="476">IF(E577*J577&lt;&gt;0,TRUNC(E577*J577, 1),"")</f>
        <v/>
      </c>
      <c r="L577" s="17" t="str">
        <f t="shared" si="424"/>
        <v/>
      </c>
      <c r="M577" s="17">
        <f t="shared" ref="M577:M581" si="477">SUM(G577,I577,K577)</f>
        <v>0</v>
      </c>
      <c r="N577" s="13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9.5" customHeight="1">
      <c r="A578" s="12" t="str">
        <f t="shared" si="420"/>
        <v>[제 9-7호] CONC인력비빔타설 무근 [㎥]</v>
      </c>
      <c r="B578" s="13" t="s">
        <v>371</v>
      </c>
      <c r="C578" s="13"/>
      <c r="D578" s="14"/>
      <c r="E578" s="15"/>
      <c r="F578" s="17"/>
      <c r="G578" s="17">
        <f t="shared" si="474"/>
        <v>0</v>
      </c>
      <c r="H578" s="17"/>
      <c r="I578" s="17">
        <f t="shared" si="475"/>
        <v>0</v>
      </c>
      <c r="J578" s="17"/>
      <c r="K578" s="17" t="str">
        <f t="shared" si="476"/>
        <v/>
      </c>
      <c r="L578" s="17" t="str">
        <f t="shared" si="424"/>
        <v/>
      </c>
      <c r="M578" s="17">
        <f t="shared" si="477"/>
        <v>0</v>
      </c>
      <c r="N578" s="13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9.5" customHeight="1">
      <c r="A579" s="12" t="str">
        <f t="shared" si="420"/>
        <v>모르터르㎥</v>
      </c>
      <c r="B579" s="13" t="s">
        <v>372</v>
      </c>
      <c r="C579" s="13"/>
      <c r="D579" s="14" t="s">
        <v>134</v>
      </c>
      <c r="E579" s="15">
        <f>일위수량!E363</f>
        <v>1</v>
      </c>
      <c r="F579" s="17">
        <f>+VLOOKUP(A579,단가표!$A:$Q,17,FALSE)</f>
        <v>67490</v>
      </c>
      <c r="G579" s="17">
        <f t="shared" si="474"/>
        <v>67490</v>
      </c>
      <c r="H579" s="17"/>
      <c r="I579" s="17">
        <f t="shared" si="475"/>
        <v>0</v>
      </c>
      <c r="J579" s="17"/>
      <c r="K579" s="17" t="str">
        <f t="shared" si="476"/>
        <v/>
      </c>
      <c r="L579" s="17">
        <f t="shared" si="424"/>
        <v>67490</v>
      </c>
      <c r="M579" s="17">
        <f t="shared" si="477"/>
        <v>67490</v>
      </c>
      <c r="N579" s="13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9.5" customHeight="1">
      <c r="A580" s="12" t="str">
        <f t="shared" si="420"/>
        <v>노 무 비보통인부인</v>
      </c>
      <c r="B580" s="13" t="s">
        <v>241</v>
      </c>
      <c r="C580" s="13" t="s">
        <v>261</v>
      </c>
      <c r="D580" s="14" t="s">
        <v>243</v>
      </c>
      <c r="E580" s="15">
        <f>일위수량!E364</f>
        <v>0.82</v>
      </c>
      <c r="F580" s="17"/>
      <c r="G580" s="17">
        <f t="shared" si="474"/>
        <v>0</v>
      </c>
      <c r="H580" s="17">
        <f>+VLOOKUP(C580,단가표!$A:$Q,17,FALSE)</f>
        <v>126233</v>
      </c>
      <c r="I580" s="17">
        <f t="shared" si="475"/>
        <v>103511</v>
      </c>
      <c r="J580" s="17"/>
      <c r="K580" s="17" t="str">
        <f t="shared" si="476"/>
        <v/>
      </c>
      <c r="L580" s="17">
        <f t="shared" si="424"/>
        <v>126233</v>
      </c>
      <c r="M580" s="17">
        <f t="shared" si="477"/>
        <v>103511</v>
      </c>
      <c r="N580" s="13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9.5" customHeight="1">
      <c r="A581" s="12" t="str">
        <f t="shared" si="420"/>
        <v>노 무 비콘크리트공인</v>
      </c>
      <c r="B581" s="13" t="s">
        <v>241</v>
      </c>
      <c r="C581" s="13" t="s">
        <v>373</v>
      </c>
      <c r="D581" s="14" t="s">
        <v>243</v>
      </c>
      <c r="E581" s="15">
        <f>일위수량!E365</f>
        <v>0.85</v>
      </c>
      <c r="F581" s="17"/>
      <c r="G581" s="17">
        <f t="shared" si="474"/>
        <v>0</v>
      </c>
      <c r="H581" s="17">
        <f>+VLOOKUP(C581,단가표!$A:$Q,17,FALSE)</f>
        <v>193178</v>
      </c>
      <c r="I581" s="17">
        <f t="shared" si="475"/>
        <v>164201</v>
      </c>
      <c r="J581" s="17"/>
      <c r="K581" s="17" t="str">
        <f t="shared" si="476"/>
        <v/>
      </c>
      <c r="L581" s="17">
        <f t="shared" si="424"/>
        <v>193178</v>
      </c>
      <c r="M581" s="17">
        <f t="shared" si="477"/>
        <v>164201</v>
      </c>
      <c r="N581" s="13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9.5" customHeight="1">
      <c r="A582" s="12" t="str">
        <f t="shared" si="420"/>
        <v>( 합 계 )</v>
      </c>
      <c r="B582" s="13" t="s">
        <v>244</v>
      </c>
      <c r="C582" s="13"/>
      <c r="D582" s="14"/>
      <c r="E582" s="15"/>
      <c r="F582" s="17"/>
      <c r="G582" s="17">
        <f>SUM(G578:G581)</f>
        <v>67490</v>
      </c>
      <c r="H582" s="17"/>
      <c r="I582" s="17">
        <f>SUM(I578:I581)</f>
        <v>267712</v>
      </c>
      <c r="J582" s="17"/>
      <c r="K582" s="17">
        <f>SUM(K578:K581)</f>
        <v>0</v>
      </c>
      <c r="L582" s="17" t="str">
        <f t="shared" si="424"/>
        <v/>
      </c>
      <c r="M582" s="17">
        <f>SUM(M578:M581)</f>
        <v>335202</v>
      </c>
      <c r="N582" s="13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9.5" customHeight="1">
      <c r="A583" s="12" t="str">
        <f t="shared" si="420"/>
        <v/>
      </c>
      <c r="B583" s="13"/>
      <c r="C583" s="13"/>
      <c r="D583" s="14"/>
      <c r="E583" s="15"/>
      <c r="F583" s="17"/>
      <c r="G583" s="17">
        <f t="shared" ref="G583:G587" si="478">INT(E583*F583)</f>
        <v>0</v>
      </c>
      <c r="H583" s="17"/>
      <c r="I583" s="17">
        <f t="shared" ref="I583:I587" si="479">INT(E583*H583)</f>
        <v>0</v>
      </c>
      <c r="J583" s="17"/>
      <c r="K583" s="17" t="str">
        <f t="shared" ref="K583:K587" si="480">IF(E583*J583&lt;&gt;0,TRUNC(E583*J583, 1),"")</f>
        <v/>
      </c>
      <c r="L583" s="17" t="str">
        <f t="shared" si="424"/>
        <v/>
      </c>
      <c r="M583" s="17">
        <f t="shared" ref="M583:M587" si="481">SUM(G583,I583,K583)</f>
        <v>0</v>
      </c>
      <c r="N583" s="13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9.5" customHeight="1">
      <c r="A584" s="12" t="str">
        <f t="shared" si="420"/>
        <v>[제 9-8호] 아스콘 복구 [㎥]</v>
      </c>
      <c r="B584" s="13" t="s">
        <v>374</v>
      </c>
      <c r="C584" s="13"/>
      <c r="D584" s="14"/>
      <c r="E584" s="15"/>
      <c r="F584" s="17"/>
      <c r="G584" s="17">
        <f t="shared" si="478"/>
        <v>0</v>
      </c>
      <c r="H584" s="17"/>
      <c r="I584" s="17">
        <f t="shared" si="479"/>
        <v>0</v>
      </c>
      <c r="J584" s="17"/>
      <c r="K584" s="17" t="str">
        <f t="shared" si="480"/>
        <v/>
      </c>
      <c r="L584" s="17" t="str">
        <f t="shared" si="424"/>
        <v/>
      </c>
      <c r="M584" s="17">
        <f t="shared" si="481"/>
        <v>0</v>
      </c>
      <c r="N584" s="13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9.5" customHeight="1">
      <c r="A585" s="12" t="str">
        <f t="shared" si="420"/>
        <v>아스콘포장MC-1m2</v>
      </c>
      <c r="B585" s="13" t="s">
        <v>375</v>
      </c>
      <c r="C585" s="13" t="s">
        <v>376</v>
      </c>
      <c r="D585" s="14" t="s">
        <v>377</v>
      </c>
      <c r="E585" s="15">
        <v>1</v>
      </c>
      <c r="F585" s="17">
        <f>+VLOOKUP(A585,단가표!$A:$Q,17,FALSE)</f>
        <v>46750</v>
      </c>
      <c r="G585" s="17">
        <f t="shared" si="478"/>
        <v>46750</v>
      </c>
      <c r="H585" s="17"/>
      <c r="I585" s="17">
        <f t="shared" si="479"/>
        <v>0</v>
      </c>
      <c r="J585" s="17"/>
      <c r="K585" s="17" t="str">
        <f t="shared" si="480"/>
        <v/>
      </c>
      <c r="L585" s="17">
        <f t="shared" si="424"/>
        <v>46750</v>
      </c>
      <c r="M585" s="17">
        <f t="shared" si="481"/>
        <v>46750</v>
      </c>
      <c r="N585" s="13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9.5" customHeight="1">
      <c r="A586" s="12" t="str">
        <f t="shared" si="420"/>
        <v>노 무 비보통인부인</v>
      </c>
      <c r="B586" s="13" t="s">
        <v>241</v>
      </c>
      <c r="C586" s="13" t="s">
        <v>261</v>
      </c>
      <c r="D586" s="14" t="s">
        <v>243</v>
      </c>
      <c r="E586" s="15">
        <f>+일위수량!E369</f>
        <v>0.82</v>
      </c>
      <c r="F586" s="17"/>
      <c r="G586" s="17">
        <f t="shared" si="478"/>
        <v>0</v>
      </c>
      <c r="H586" s="17">
        <f>+VLOOKUP(C586,단가표!$A:$Q,17,FALSE)</f>
        <v>126233</v>
      </c>
      <c r="I586" s="17">
        <f t="shared" si="479"/>
        <v>103511</v>
      </c>
      <c r="J586" s="17"/>
      <c r="K586" s="17" t="str">
        <f t="shared" si="480"/>
        <v/>
      </c>
      <c r="L586" s="17">
        <f t="shared" si="424"/>
        <v>126233</v>
      </c>
      <c r="M586" s="17">
        <f t="shared" si="481"/>
        <v>103511</v>
      </c>
      <c r="N586" s="13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9.5" customHeight="1">
      <c r="A587" s="12" t="str">
        <f t="shared" si="420"/>
        <v>노 무 비콘크리트공인</v>
      </c>
      <c r="B587" s="13" t="s">
        <v>241</v>
      </c>
      <c r="C587" s="13" t="s">
        <v>373</v>
      </c>
      <c r="D587" s="14" t="s">
        <v>243</v>
      </c>
      <c r="E587" s="15">
        <f>+일위수량!E370</f>
        <v>0.85</v>
      </c>
      <c r="F587" s="17"/>
      <c r="G587" s="17">
        <f t="shared" si="478"/>
        <v>0</v>
      </c>
      <c r="H587" s="17">
        <f>+VLOOKUP(C587,단가표!$A:$Q,17,FALSE)</f>
        <v>193178</v>
      </c>
      <c r="I587" s="17">
        <f t="shared" si="479"/>
        <v>164201</v>
      </c>
      <c r="J587" s="17"/>
      <c r="K587" s="17" t="str">
        <f t="shared" si="480"/>
        <v/>
      </c>
      <c r="L587" s="17">
        <f t="shared" si="424"/>
        <v>193178</v>
      </c>
      <c r="M587" s="17">
        <f t="shared" si="481"/>
        <v>164201</v>
      </c>
      <c r="N587" s="13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9.5" customHeight="1">
      <c r="A588" s="12" t="str">
        <f t="shared" si="420"/>
        <v>( 합 계 )</v>
      </c>
      <c r="B588" s="13" t="s">
        <v>244</v>
      </c>
      <c r="C588" s="13"/>
      <c r="D588" s="14"/>
      <c r="E588" s="15"/>
      <c r="F588" s="17"/>
      <c r="G588" s="17">
        <f>SUM(G583:G587)</f>
        <v>46750</v>
      </c>
      <c r="H588" s="17"/>
      <c r="I588" s="17">
        <f>SUM(I583:I587)</f>
        <v>267712</v>
      </c>
      <c r="J588" s="17"/>
      <c r="K588" s="17">
        <f>SUM(K578:K587)</f>
        <v>0</v>
      </c>
      <c r="L588" s="17" t="str">
        <f t="shared" si="424"/>
        <v/>
      </c>
      <c r="M588" s="17">
        <f>SUM(M583:M587)</f>
        <v>314462</v>
      </c>
      <c r="N588" s="13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9.5" customHeight="1">
      <c r="A589" s="12" t="str">
        <f t="shared" si="420"/>
        <v/>
      </c>
      <c r="B589" s="13"/>
      <c r="C589" s="13"/>
      <c r="D589" s="14"/>
      <c r="E589" s="15"/>
      <c r="F589" s="17"/>
      <c r="G589" s="17">
        <f t="shared" ref="G589:G596" si="482">INT(E589*F589)</f>
        <v>0</v>
      </c>
      <c r="H589" s="17"/>
      <c r="I589" s="17">
        <f t="shared" ref="I589:I596" si="483">INT(E589*H589)</f>
        <v>0</v>
      </c>
      <c r="J589" s="17"/>
      <c r="K589" s="17" t="str">
        <f t="shared" ref="K589:K596" si="484">IF(E589*J589&lt;&gt;0,TRUNC(E589*J589, 1),"")</f>
        <v/>
      </c>
      <c r="L589" s="17" t="str">
        <f t="shared" si="424"/>
        <v/>
      </c>
      <c r="M589" s="17">
        <f t="shared" ref="M589:M596" si="485">SUM(G589,I589,K589)</f>
        <v>0</v>
      </c>
      <c r="N589" s="13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9.5" customHeight="1">
      <c r="A590" s="12" t="str">
        <f t="shared" si="420"/>
        <v>[제 10-1호] 파이프행가 16 C [식]</v>
      </c>
      <c r="B590" s="13" t="s">
        <v>378</v>
      </c>
      <c r="C590" s="13"/>
      <c r="D590" s="14"/>
      <c r="E590" s="15"/>
      <c r="F590" s="17"/>
      <c r="G590" s="17">
        <f t="shared" si="482"/>
        <v>0</v>
      </c>
      <c r="H590" s="17"/>
      <c r="I590" s="17">
        <f t="shared" si="483"/>
        <v>0</v>
      </c>
      <c r="J590" s="17"/>
      <c r="K590" s="17" t="str">
        <f t="shared" si="484"/>
        <v/>
      </c>
      <c r="L590" s="17" t="str">
        <f t="shared" si="424"/>
        <v/>
      </c>
      <c r="M590" s="17">
        <f t="shared" si="485"/>
        <v>0</v>
      </c>
      <c r="N590" s="13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9.5" customHeight="1">
      <c r="A591" s="12" t="str">
        <f t="shared" si="420"/>
        <v>강재전선관용 부품파이프행거, 16 C개</v>
      </c>
      <c r="B591" s="13" t="s">
        <v>144</v>
      </c>
      <c r="C591" s="13" t="s">
        <v>379</v>
      </c>
      <c r="D591" s="14" t="s">
        <v>205</v>
      </c>
      <c r="E591" s="15">
        <v>1</v>
      </c>
      <c r="F591" s="17" t="e">
        <f>+VLOOKUP(A591,단가표!$A:$Q,17,FALSE)</f>
        <v>#N/A</v>
      </c>
      <c r="G591" s="17" t="e">
        <f t="shared" si="482"/>
        <v>#N/A</v>
      </c>
      <c r="H591" s="17"/>
      <c r="I591" s="17">
        <f t="shared" si="483"/>
        <v>0</v>
      </c>
      <c r="J591" s="17"/>
      <c r="K591" s="17" t="str">
        <f t="shared" si="484"/>
        <v/>
      </c>
      <c r="L591" s="17" t="e">
        <f t="shared" si="424"/>
        <v>#N/A</v>
      </c>
      <c r="M591" s="17" t="e">
        <f t="shared" si="485"/>
        <v>#N/A</v>
      </c>
      <c r="N591" s="13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9.5" customHeight="1">
      <c r="A592" s="12" t="str">
        <f t="shared" si="420"/>
        <v>행거볼트M10×1000㎜개</v>
      </c>
      <c r="B592" s="13" t="s">
        <v>380</v>
      </c>
      <c r="C592" s="13" t="s">
        <v>381</v>
      </c>
      <c r="D592" s="14" t="s">
        <v>205</v>
      </c>
      <c r="E592" s="15">
        <v>1</v>
      </c>
      <c r="F592" s="17">
        <f>+VLOOKUP(A592,단가표!$A:$Q,17,FALSE)</f>
        <v>910</v>
      </c>
      <c r="G592" s="17">
        <f t="shared" si="482"/>
        <v>910</v>
      </c>
      <c r="H592" s="17"/>
      <c r="I592" s="17">
        <f t="shared" si="483"/>
        <v>0</v>
      </c>
      <c r="J592" s="17"/>
      <c r="K592" s="17" t="str">
        <f t="shared" si="484"/>
        <v/>
      </c>
      <c r="L592" s="17">
        <f t="shared" si="424"/>
        <v>910</v>
      </c>
      <c r="M592" s="17">
        <f t="shared" si="485"/>
        <v>910</v>
      </c>
      <c r="N592" s="13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9.5" customHeight="1">
      <c r="A593" s="12" t="str">
        <f t="shared" si="420"/>
        <v>스트롱앵커3/8개</v>
      </c>
      <c r="B593" s="13" t="s">
        <v>382</v>
      </c>
      <c r="C593" s="13" t="s">
        <v>383</v>
      </c>
      <c r="D593" s="14" t="s">
        <v>205</v>
      </c>
      <c r="E593" s="15">
        <v>1</v>
      </c>
      <c r="F593" s="17">
        <f>+VLOOKUP(A593,단가표!$A:$Q,17,FALSE)</f>
        <v>70</v>
      </c>
      <c r="G593" s="17">
        <f t="shared" si="482"/>
        <v>70</v>
      </c>
      <c r="H593" s="17"/>
      <c r="I593" s="17">
        <f t="shared" si="483"/>
        <v>0</v>
      </c>
      <c r="J593" s="17"/>
      <c r="K593" s="17" t="str">
        <f t="shared" si="484"/>
        <v/>
      </c>
      <c r="L593" s="17">
        <f t="shared" si="424"/>
        <v>70</v>
      </c>
      <c r="M593" s="17">
        <f t="shared" si="485"/>
        <v>70</v>
      </c>
      <c r="N593" s="13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9.5" customHeight="1">
      <c r="A594" s="12" t="str">
        <f t="shared" si="420"/>
        <v>6각너트3/8,M10EA</v>
      </c>
      <c r="B594" s="13" t="s">
        <v>384</v>
      </c>
      <c r="C594" s="13" t="s">
        <v>385</v>
      </c>
      <c r="D594" s="14" t="s">
        <v>104</v>
      </c>
      <c r="E594" s="15">
        <v>2</v>
      </c>
      <c r="F594" s="17">
        <f>+VLOOKUP(A594,단가표!$A:$Q,17,FALSE)</f>
        <v>10</v>
      </c>
      <c r="G594" s="17">
        <f t="shared" si="482"/>
        <v>20</v>
      </c>
      <c r="H594" s="17"/>
      <c r="I594" s="17">
        <f t="shared" si="483"/>
        <v>0</v>
      </c>
      <c r="J594" s="17"/>
      <c r="K594" s="17" t="str">
        <f t="shared" si="484"/>
        <v/>
      </c>
      <c r="L594" s="17">
        <f t="shared" si="424"/>
        <v>10</v>
      </c>
      <c r="M594" s="17">
        <f t="shared" si="485"/>
        <v>20</v>
      </c>
      <c r="N594" s="13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9.5" customHeight="1">
      <c r="A595" s="12" t="str">
        <f t="shared" si="420"/>
        <v>스프링와샤D10EA</v>
      </c>
      <c r="B595" s="13" t="s">
        <v>386</v>
      </c>
      <c r="C595" s="13" t="s">
        <v>387</v>
      </c>
      <c r="D595" s="14" t="s">
        <v>104</v>
      </c>
      <c r="E595" s="15">
        <v>2</v>
      </c>
      <c r="F595" s="17">
        <f>+VLOOKUP(A595,단가표!$A:$Q,17,FALSE)</f>
        <v>7</v>
      </c>
      <c r="G595" s="17">
        <f t="shared" si="482"/>
        <v>14</v>
      </c>
      <c r="H595" s="17"/>
      <c r="I595" s="17">
        <f t="shared" si="483"/>
        <v>0</v>
      </c>
      <c r="J595" s="17"/>
      <c r="K595" s="17" t="str">
        <f t="shared" si="484"/>
        <v/>
      </c>
      <c r="L595" s="17">
        <f t="shared" si="424"/>
        <v>7</v>
      </c>
      <c r="M595" s="17">
        <f t="shared" si="485"/>
        <v>14</v>
      </c>
      <c r="N595" s="13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9.5" customHeight="1">
      <c r="A596" s="12" t="str">
        <f t="shared" si="420"/>
        <v>노 무 비내선전공인</v>
      </c>
      <c r="B596" s="13" t="s">
        <v>241</v>
      </c>
      <c r="C596" s="13" t="s">
        <v>242</v>
      </c>
      <c r="D596" s="14" t="s">
        <v>243</v>
      </c>
      <c r="E596" s="15">
        <f>+일위수량!E373</f>
        <v>5.3999999999999992E-2</v>
      </c>
      <c r="F596" s="17"/>
      <c r="G596" s="17">
        <f t="shared" si="482"/>
        <v>0</v>
      </c>
      <c r="H596" s="17">
        <f>+VLOOKUP(C596,단가표!$A:$Q,17,FALSE)</f>
        <v>220079</v>
      </c>
      <c r="I596" s="17">
        <f t="shared" si="483"/>
        <v>11884</v>
      </c>
      <c r="J596" s="17"/>
      <c r="K596" s="17" t="str">
        <f t="shared" si="484"/>
        <v/>
      </c>
      <c r="L596" s="17">
        <f t="shared" si="424"/>
        <v>220079</v>
      </c>
      <c r="M596" s="17">
        <f t="shared" si="485"/>
        <v>11884</v>
      </c>
      <c r="N596" s="13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9.5" customHeight="1">
      <c r="A597" s="12" t="str">
        <f t="shared" si="420"/>
        <v>( 합 계 )</v>
      </c>
      <c r="B597" s="13" t="s">
        <v>244</v>
      </c>
      <c r="C597" s="13"/>
      <c r="D597" s="14"/>
      <c r="E597" s="15"/>
      <c r="F597" s="17"/>
      <c r="G597" s="17" t="e">
        <f>SUM(G591:G596)</f>
        <v>#N/A</v>
      </c>
      <c r="H597" s="17"/>
      <c r="I597" s="17">
        <f>SUM(I591:I596)</f>
        <v>11884</v>
      </c>
      <c r="J597" s="17"/>
      <c r="K597" s="17">
        <f>SUM(K568:K596)</f>
        <v>0</v>
      </c>
      <c r="L597" s="17" t="str">
        <f t="shared" si="424"/>
        <v/>
      </c>
      <c r="M597" s="17" t="e">
        <f>SUM(M591:M596)</f>
        <v>#N/A</v>
      </c>
      <c r="N597" s="13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9.5" customHeight="1">
      <c r="A598" s="12" t="str">
        <f t="shared" si="420"/>
        <v/>
      </c>
      <c r="B598" s="13"/>
      <c r="C598" s="13"/>
      <c r="D598" s="14"/>
      <c r="E598" s="15"/>
      <c r="F598" s="17"/>
      <c r="G598" s="17">
        <f t="shared" ref="G598:G605" si="486">INT(E598*F598)</f>
        <v>0</v>
      </c>
      <c r="H598" s="17"/>
      <c r="I598" s="17">
        <f t="shared" ref="I598:I605" si="487">INT(E598*H598)</f>
        <v>0</v>
      </c>
      <c r="J598" s="17"/>
      <c r="K598" s="17" t="str">
        <f t="shared" ref="K598:K605" si="488">IF(E598*J598&lt;&gt;0,TRUNC(E598*J598, 1),"")</f>
        <v/>
      </c>
      <c r="L598" s="17" t="str">
        <f t="shared" si="424"/>
        <v/>
      </c>
      <c r="M598" s="17">
        <f t="shared" ref="M598:M605" si="489">SUM(G598,I598,K598)</f>
        <v>0</v>
      </c>
      <c r="N598" s="13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9.5" customHeight="1">
      <c r="A599" s="12" t="str">
        <f t="shared" si="420"/>
        <v>[제 10-2호] 파이프행가 22 C [식]</v>
      </c>
      <c r="B599" s="13" t="s">
        <v>388</v>
      </c>
      <c r="C599" s="13"/>
      <c r="D599" s="14"/>
      <c r="E599" s="15"/>
      <c r="F599" s="17"/>
      <c r="G599" s="17">
        <f t="shared" si="486"/>
        <v>0</v>
      </c>
      <c r="H599" s="17"/>
      <c r="I599" s="17">
        <f t="shared" si="487"/>
        <v>0</v>
      </c>
      <c r="J599" s="17"/>
      <c r="K599" s="17" t="str">
        <f t="shared" si="488"/>
        <v/>
      </c>
      <c r="L599" s="17" t="str">
        <f t="shared" si="424"/>
        <v/>
      </c>
      <c r="M599" s="17">
        <f t="shared" si="489"/>
        <v>0</v>
      </c>
      <c r="N599" s="13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9.5" customHeight="1">
      <c r="A600" s="12" t="str">
        <f t="shared" si="420"/>
        <v>강재전선관용 부품파이프행거, 22 C개</v>
      </c>
      <c r="B600" s="13" t="s">
        <v>144</v>
      </c>
      <c r="C600" s="13" t="s">
        <v>389</v>
      </c>
      <c r="D600" s="14" t="s">
        <v>205</v>
      </c>
      <c r="E600" s="15">
        <v>1</v>
      </c>
      <c r="F600" s="17" t="e">
        <f>+VLOOKUP(A600,단가표!$A:$Q,17,FALSE)</f>
        <v>#N/A</v>
      </c>
      <c r="G600" s="17" t="e">
        <f t="shared" si="486"/>
        <v>#N/A</v>
      </c>
      <c r="H600" s="17"/>
      <c r="I600" s="17">
        <f t="shared" si="487"/>
        <v>0</v>
      </c>
      <c r="J600" s="17"/>
      <c r="K600" s="17" t="str">
        <f t="shared" si="488"/>
        <v/>
      </c>
      <c r="L600" s="17" t="e">
        <f t="shared" si="424"/>
        <v>#N/A</v>
      </c>
      <c r="M600" s="17" t="e">
        <f t="shared" si="489"/>
        <v>#N/A</v>
      </c>
      <c r="N600" s="13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9.5" customHeight="1">
      <c r="A601" s="12" t="str">
        <f t="shared" si="420"/>
        <v>행거볼트M10×1000㎜개</v>
      </c>
      <c r="B601" s="13" t="s">
        <v>380</v>
      </c>
      <c r="C601" s="13" t="s">
        <v>381</v>
      </c>
      <c r="D601" s="14" t="s">
        <v>205</v>
      </c>
      <c r="E601" s="15">
        <v>1</v>
      </c>
      <c r="F601" s="17">
        <f>+VLOOKUP(A601,단가표!$A:$Q,17,FALSE)</f>
        <v>910</v>
      </c>
      <c r="G601" s="17">
        <f t="shared" si="486"/>
        <v>910</v>
      </c>
      <c r="H601" s="17"/>
      <c r="I601" s="17">
        <f t="shared" si="487"/>
        <v>0</v>
      </c>
      <c r="J601" s="17"/>
      <c r="K601" s="17" t="str">
        <f t="shared" si="488"/>
        <v/>
      </c>
      <c r="L601" s="17">
        <f t="shared" si="424"/>
        <v>910</v>
      </c>
      <c r="M601" s="17">
        <f t="shared" si="489"/>
        <v>910</v>
      </c>
      <c r="N601" s="13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9.5" customHeight="1">
      <c r="A602" s="12" t="str">
        <f t="shared" si="420"/>
        <v>스트롱앵커3/8개</v>
      </c>
      <c r="B602" s="13" t="s">
        <v>382</v>
      </c>
      <c r="C602" s="13" t="s">
        <v>383</v>
      </c>
      <c r="D602" s="14" t="s">
        <v>205</v>
      </c>
      <c r="E602" s="15">
        <v>1</v>
      </c>
      <c r="F602" s="17">
        <f>+VLOOKUP(A602,단가표!$A:$Q,17,FALSE)</f>
        <v>70</v>
      </c>
      <c r="G602" s="17">
        <f t="shared" si="486"/>
        <v>70</v>
      </c>
      <c r="H602" s="17"/>
      <c r="I602" s="17">
        <f t="shared" si="487"/>
        <v>0</v>
      </c>
      <c r="J602" s="17"/>
      <c r="K602" s="17" t="str">
        <f t="shared" si="488"/>
        <v/>
      </c>
      <c r="L602" s="17">
        <f t="shared" si="424"/>
        <v>70</v>
      </c>
      <c r="M602" s="17">
        <f t="shared" si="489"/>
        <v>70</v>
      </c>
      <c r="N602" s="13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9.5" customHeight="1">
      <c r="A603" s="12" t="str">
        <f t="shared" si="420"/>
        <v>6각너트3/8,M10EA</v>
      </c>
      <c r="B603" s="13" t="s">
        <v>384</v>
      </c>
      <c r="C603" s="13" t="s">
        <v>385</v>
      </c>
      <c r="D603" s="14" t="s">
        <v>104</v>
      </c>
      <c r="E603" s="15">
        <v>2</v>
      </c>
      <c r="F603" s="17">
        <f>+VLOOKUP(A603,단가표!$A:$Q,17,FALSE)</f>
        <v>10</v>
      </c>
      <c r="G603" s="17">
        <f t="shared" si="486"/>
        <v>20</v>
      </c>
      <c r="H603" s="17"/>
      <c r="I603" s="17">
        <f t="shared" si="487"/>
        <v>0</v>
      </c>
      <c r="J603" s="17"/>
      <c r="K603" s="17" t="str">
        <f t="shared" si="488"/>
        <v/>
      </c>
      <c r="L603" s="17">
        <f t="shared" si="424"/>
        <v>10</v>
      </c>
      <c r="M603" s="17">
        <f t="shared" si="489"/>
        <v>20</v>
      </c>
      <c r="N603" s="13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9.5" customHeight="1">
      <c r="A604" s="12" t="str">
        <f t="shared" si="420"/>
        <v>스프링와샤D10EA</v>
      </c>
      <c r="B604" s="13" t="s">
        <v>386</v>
      </c>
      <c r="C604" s="13" t="s">
        <v>387</v>
      </c>
      <c r="D604" s="14" t="s">
        <v>104</v>
      </c>
      <c r="E604" s="15">
        <v>2</v>
      </c>
      <c r="F604" s="17">
        <f>+VLOOKUP(A604,단가표!$A:$Q,17,FALSE)</f>
        <v>7</v>
      </c>
      <c r="G604" s="17">
        <f t="shared" si="486"/>
        <v>14</v>
      </c>
      <c r="H604" s="17"/>
      <c r="I604" s="17">
        <f t="shared" si="487"/>
        <v>0</v>
      </c>
      <c r="J604" s="17"/>
      <c r="K604" s="17" t="str">
        <f t="shared" si="488"/>
        <v/>
      </c>
      <c r="L604" s="17">
        <f t="shared" si="424"/>
        <v>7</v>
      </c>
      <c r="M604" s="17">
        <f t="shared" si="489"/>
        <v>14</v>
      </c>
      <c r="N604" s="13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9.5" customHeight="1">
      <c r="A605" s="12" t="str">
        <f t="shared" si="420"/>
        <v>노 무 비내선전공인</v>
      </c>
      <c r="B605" s="13" t="s">
        <v>241</v>
      </c>
      <c r="C605" s="13" t="s">
        <v>242</v>
      </c>
      <c r="D605" s="14" t="s">
        <v>243</v>
      </c>
      <c r="E605" s="15">
        <f>일위수량!E376</f>
        <v>5.3999999999999992E-2</v>
      </c>
      <c r="F605" s="17"/>
      <c r="G605" s="17">
        <f t="shared" si="486"/>
        <v>0</v>
      </c>
      <c r="H605" s="17">
        <f>+VLOOKUP(C605,단가표!$A:$Q,17,FALSE)</f>
        <v>220079</v>
      </c>
      <c r="I605" s="17">
        <f t="shared" si="487"/>
        <v>11884</v>
      </c>
      <c r="J605" s="17"/>
      <c r="K605" s="17" t="str">
        <f t="shared" si="488"/>
        <v/>
      </c>
      <c r="L605" s="17">
        <f t="shared" si="424"/>
        <v>220079</v>
      </c>
      <c r="M605" s="17">
        <f t="shared" si="489"/>
        <v>11884</v>
      </c>
      <c r="N605" s="13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9.5" customHeight="1">
      <c r="A606" s="12" t="str">
        <f t="shared" si="420"/>
        <v>( 합 계 )</v>
      </c>
      <c r="B606" s="13" t="s">
        <v>244</v>
      </c>
      <c r="C606" s="13"/>
      <c r="D606" s="14"/>
      <c r="E606" s="15"/>
      <c r="F606" s="17"/>
      <c r="G606" s="17" t="e">
        <f>SUM(G600:G605)</f>
        <v>#N/A</v>
      </c>
      <c r="H606" s="17"/>
      <c r="I606" s="17">
        <f>SUM(I600:I605)</f>
        <v>11884</v>
      </c>
      <c r="J606" s="17"/>
      <c r="K606" s="17">
        <f>SUM(K577:K605)</f>
        <v>0</v>
      </c>
      <c r="L606" s="17" t="str">
        <f t="shared" si="424"/>
        <v/>
      </c>
      <c r="M606" s="17" t="e">
        <f>SUM(M600:M605)</f>
        <v>#N/A</v>
      </c>
      <c r="N606" s="13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9.5" customHeight="1">
      <c r="A607" s="12" t="str">
        <f t="shared" si="420"/>
        <v/>
      </c>
      <c r="B607" s="13"/>
      <c r="C607" s="13"/>
      <c r="D607" s="14"/>
      <c r="E607" s="15"/>
      <c r="F607" s="17"/>
      <c r="G607" s="17">
        <f t="shared" ref="G607:G614" si="490">INT(E607*F607)</f>
        <v>0</v>
      </c>
      <c r="H607" s="17"/>
      <c r="I607" s="17">
        <f t="shared" ref="I607:I614" si="491">INT(E607*H607)</f>
        <v>0</v>
      </c>
      <c r="J607" s="17"/>
      <c r="K607" s="17" t="str">
        <f t="shared" ref="K607:K614" si="492">IF(E607*J607&lt;&gt;0,TRUNC(E607*J607, 1),"")</f>
        <v/>
      </c>
      <c r="L607" s="17" t="str">
        <f t="shared" si="424"/>
        <v/>
      </c>
      <c r="M607" s="17">
        <f t="shared" ref="M607:M614" si="493">SUM(G607,I607,K607)</f>
        <v>0</v>
      </c>
      <c r="N607" s="13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9.5" customHeight="1">
      <c r="A608" s="12" t="str">
        <f t="shared" si="420"/>
        <v>[제 10-3호] 파이프행가 28 C [식]</v>
      </c>
      <c r="B608" s="13" t="s">
        <v>390</v>
      </c>
      <c r="C608" s="13"/>
      <c r="D608" s="14"/>
      <c r="E608" s="15"/>
      <c r="F608" s="17"/>
      <c r="G608" s="17">
        <f t="shared" si="490"/>
        <v>0</v>
      </c>
      <c r="H608" s="17"/>
      <c r="I608" s="17">
        <f t="shared" si="491"/>
        <v>0</v>
      </c>
      <c r="J608" s="17"/>
      <c r="K608" s="17" t="str">
        <f t="shared" si="492"/>
        <v/>
      </c>
      <c r="L608" s="17" t="str">
        <f t="shared" si="424"/>
        <v/>
      </c>
      <c r="M608" s="17">
        <f t="shared" si="493"/>
        <v>0</v>
      </c>
      <c r="N608" s="13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9.5" customHeight="1">
      <c r="A609" s="12" t="str">
        <f t="shared" si="420"/>
        <v>강재전선관용 부품파이프행거, 28 C개</v>
      </c>
      <c r="B609" s="13" t="s">
        <v>144</v>
      </c>
      <c r="C609" s="13" t="s">
        <v>391</v>
      </c>
      <c r="D609" s="14" t="s">
        <v>205</v>
      </c>
      <c r="E609" s="15">
        <v>1</v>
      </c>
      <c r="F609" s="17" t="e">
        <f>+VLOOKUP(A609,단가표!$A:$Q,17,FALSE)</f>
        <v>#N/A</v>
      </c>
      <c r="G609" s="17" t="e">
        <f t="shared" si="490"/>
        <v>#N/A</v>
      </c>
      <c r="H609" s="17"/>
      <c r="I609" s="17">
        <f t="shared" si="491"/>
        <v>0</v>
      </c>
      <c r="J609" s="17"/>
      <c r="K609" s="17" t="str">
        <f t="shared" si="492"/>
        <v/>
      </c>
      <c r="L609" s="17" t="e">
        <f t="shared" si="424"/>
        <v>#N/A</v>
      </c>
      <c r="M609" s="17" t="e">
        <f t="shared" si="493"/>
        <v>#N/A</v>
      </c>
      <c r="N609" s="13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9.5" customHeight="1">
      <c r="A610" s="12" t="str">
        <f t="shared" si="420"/>
        <v>행거볼트M10×1000㎜개</v>
      </c>
      <c r="B610" s="13" t="s">
        <v>380</v>
      </c>
      <c r="C610" s="13" t="s">
        <v>381</v>
      </c>
      <c r="D610" s="14" t="s">
        <v>205</v>
      </c>
      <c r="E610" s="15">
        <v>1</v>
      </c>
      <c r="F610" s="17">
        <f>+VLOOKUP(A610,단가표!$A:$Q,17,FALSE)</f>
        <v>910</v>
      </c>
      <c r="G610" s="17">
        <f t="shared" si="490"/>
        <v>910</v>
      </c>
      <c r="H610" s="17"/>
      <c r="I610" s="17">
        <f t="shared" si="491"/>
        <v>0</v>
      </c>
      <c r="J610" s="17"/>
      <c r="K610" s="17" t="str">
        <f t="shared" si="492"/>
        <v/>
      </c>
      <c r="L610" s="17">
        <f t="shared" si="424"/>
        <v>910</v>
      </c>
      <c r="M610" s="17">
        <f t="shared" si="493"/>
        <v>910</v>
      </c>
      <c r="N610" s="13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9.5" customHeight="1">
      <c r="A611" s="12" t="str">
        <f t="shared" si="420"/>
        <v>스트롱앵커3/8개</v>
      </c>
      <c r="B611" s="13" t="s">
        <v>382</v>
      </c>
      <c r="C611" s="13" t="s">
        <v>383</v>
      </c>
      <c r="D611" s="14" t="s">
        <v>205</v>
      </c>
      <c r="E611" s="15">
        <v>1</v>
      </c>
      <c r="F611" s="17">
        <f>+VLOOKUP(A611,단가표!$A:$Q,17,FALSE)</f>
        <v>70</v>
      </c>
      <c r="G611" s="17">
        <f t="shared" si="490"/>
        <v>70</v>
      </c>
      <c r="H611" s="17"/>
      <c r="I611" s="17">
        <f t="shared" si="491"/>
        <v>0</v>
      </c>
      <c r="J611" s="17"/>
      <c r="K611" s="17" t="str">
        <f t="shared" si="492"/>
        <v/>
      </c>
      <c r="L611" s="17">
        <f t="shared" si="424"/>
        <v>70</v>
      </c>
      <c r="M611" s="17">
        <f t="shared" si="493"/>
        <v>70</v>
      </c>
      <c r="N611" s="13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9.5" customHeight="1">
      <c r="A612" s="12" t="str">
        <f t="shared" si="420"/>
        <v>6각너트3/8,M10EA</v>
      </c>
      <c r="B612" s="13" t="s">
        <v>384</v>
      </c>
      <c r="C612" s="13" t="s">
        <v>385</v>
      </c>
      <c r="D612" s="14" t="s">
        <v>104</v>
      </c>
      <c r="E612" s="15">
        <v>2</v>
      </c>
      <c r="F612" s="17">
        <f>+VLOOKUP(A612,단가표!$A:$Q,17,FALSE)</f>
        <v>10</v>
      </c>
      <c r="G612" s="17">
        <f t="shared" si="490"/>
        <v>20</v>
      </c>
      <c r="H612" s="17"/>
      <c r="I612" s="17">
        <f t="shared" si="491"/>
        <v>0</v>
      </c>
      <c r="J612" s="17"/>
      <c r="K612" s="17" t="str">
        <f t="shared" si="492"/>
        <v/>
      </c>
      <c r="L612" s="17">
        <f t="shared" si="424"/>
        <v>10</v>
      </c>
      <c r="M612" s="17">
        <f t="shared" si="493"/>
        <v>20</v>
      </c>
      <c r="N612" s="13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9.5" customHeight="1">
      <c r="A613" s="12" t="str">
        <f t="shared" si="420"/>
        <v>스프링와샤D10EA</v>
      </c>
      <c r="B613" s="13" t="s">
        <v>386</v>
      </c>
      <c r="C613" s="13" t="s">
        <v>387</v>
      </c>
      <c r="D613" s="14" t="s">
        <v>104</v>
      </c>
      <c r="E613" s="15">
        <v>2</v>
      </c>
      <c r="F613" s="17">
        <f>+VLOOKUP(A613,단가표!$A:$Q,17,FALSE)</f>
        <v>7</v>
      </c>
      <c r="G613" s="17">
        <f t="shared" si="490"/>
        <v>14</v>
      </c>
      <c r="H613" s="17"/>
      <c r="I613" s="17">
        <f t="shared" si="491"/>
        <v>0</v>
      </c>
      <c r="J613" s="17"/>
      <c r="K613" s="17" t="str">
        <f t="shared" si="492"/>
        <v/>
      </c>
      <c r="L613" s="17">
        <f t="shared" si="424"/>
        <v>7</v>
      </c>
      <c r="M613" s="17">
        <f t="shared" si="493"/>
        <v>14</v>
      </c>
      <c r="N613" s="13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9.5" customHeight="1">
      <c r="A614" s="12" t="str">
        <f t="shared" si="420"/>
        <v>노 무 비내선전공인</v>
      </c>
      <c r="B614" s="13" t="s">
        <v>241</v>
      </c>
      <c r="C614" s="13" t="s">
        <v>242</v>
      </c>
      <c r="D614" s="14" t="s">
        <v>243</v>
      </c>
      <c r="E614" s="15">
        <f>일위수량!E379</f>
        <v>5.3999999999999992E-2</v>
      </c>
      <c r="F614" s="17"/>
      <c r="G614" s="17">
        <f t="shared" si="490"/>
        <v>0</v>
      </c>
      <c r="H614" s="17">
        <f>+VLOOKUP(C614,단가표!$A:$Q,17,FALSE)</f>
        <v>220079</v>
      </c>
      <c r="I614" s="17">
        <f t="shared" si="491"/>
        <v>11884</v>
      </c>
      <c r="J614" s="17"/>
      <c r="K614" s="17" t="str">
        <f t="shared" si="492"/>
        <v/>
      </c>
      <c r="L614" s="17">
        <f t="shared" si="424"/>
        <v>220079</v>
      </c>
      <c r="M614" s="17">
        <f t="shared" si="493"/>
        <v>11884</v>
      </c>
      <c r="N614" s="13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9.5" customHeight="1">
      <c r="A615" s="12" t="str">
        <f t="shared" si="420"/>
        <v>( 합 계 )</v>
      </c>
      <c r="B615" s="13" t="s">
        <v>244</v>
      </c>
      <c r="C615" s="13"/>
      <c r="D615" s="14"/>
      <c r="E615" s="15"/>
      <c r="F615" s="17"/>
      <c r="G615" s="17" t="e">
        <f>SUM(G607:G614)</f>
        <v>#N/A</v>
      </c>
      <c r="H615" s="17"/>
      <c r="I615" s="17">
        <f>SUM(I607:I614)</f>
        <v>11884</v>
      </c>
      <c r="J615" s="17"/>
      <c r="K615" s="17">
        <f>SUM(K607:K614)</f>
        <v>0</v>
      </c>
      <c r="L615" s="17" t="str">
        <f t="shared" si="424"/>
        <v/>
      </c>
      <c r="M615" s="17" t="e">
        <f>SUM(M607:M614)</f>
        <v>#N/A</v>
      </c>
      <c r="N615" s="13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9.5" customHeight="1">
      <c r="A616" s="12" t="str">
        <f t="shared" si="420"/>
        <v/>
      </c>
      <c r="B616" s="13"/>
      <c r="C616" s="13"/>
      <c r="D616" s="14"/>
      <c r="E616" s="15"/>
      <c r="F616" s="17"/>
      <c r="G616" s="17">
        <f t="shared" ref="G616:G623" si="494">INT(E616*F616)</f>
        <v>0</v>
      </c>
      <c r="H616" s="17"/>
      <c r="I616" s="17">
        <f t="shared" ref="I616:I623" si="495">INT(E616*H616)</f>
        <v>0</v>
      </c>
      <c r="J616" s="17"/>
      <c r="K616" s="17" t="str">
        <f t="shared" ref="K616:K623" si="496">IF(E616*J616&lt;&gt;0,TRUNC(E616*J616, 1),"")</f>
        <v/>
      </c>
      <c r="L616" s="17" t="str">
        <f t="shared" si="424"/>
        <v/>
      </c>
      <c r="M616" s="17">
        <f t="shared" ref="M616:M623" si="497">SUM(G616,I616,K616)</f>
        <v>0</v>
      </c>
      <c r="N616" s="13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9.5" customHeight="1">
      <c r="A617" s="12" t="str">
        <f t="shared" si="420"/>
        <v>[제 10-4호] 파이프행가 36 C [식]</v>
      </c>
      <c r="B617" s="13" t="s">
        <v>392</v>
      </c>
      <c r="C617" s="13"/>
      <c r="D617" s="14"/>
      <c r="E617" s="15"/>
      <c r="F617" s="17"/>
      <c r="G617" s="17">
        <f t="shared" si="494"/>
        <v>0</v>
      </c>
      <c r="H617" s="17"/>
      <c r="I617" s="17">
        <f t="shared" si="495"/>
        <v>0</v>
      </c>
      <c r="J617" s="17"/>
      <c r="K617" s="17" t="str">
        <f t="shared" si="496"/>
        <v/>
      </c>
      <c r="L617" s="17" t="str">
        <f t="shared" si="424"/>
        <v/>
      </c>
      <c r="M617" s="17">
        <f t="shared" si="497"/>
        <v>0</v>
      </c>
      <c r="N617" s="13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9.5" customHeight="1">
      <c r="A618" s="12" t="str">
        <f t="shared" si="420"/>
        <v>강재전선관용 부품파이프행거, 36 C개</v>
      </c>
      <c r="B618" s="13" t="s">
        <v>144</v>
      </c>
      <c r="C618" s="13" t="s">
        <v>393</v>
      </c>
      <c r="D618" s="14" t="s">
        <v>205</v>
      </c>
      <c r="E618" s="15">
        <v>1</v>
      </c>
      <c r="F618" s="17" t="e">
        <f>+VLOOKUP(A618,단가표!$A:$Q,17,FALSE)</f>
        <v>#N/A</v>
      </c>
      <c r="G618" s="17" t="e">
        <f t="shared" si="494"/>
        <v>#N/A</v>
      </c>
      <c r="H618" s="17"/>
      <c r="I618" s="17">
        <f t="shared" si="495"/>
        <v>0</v>
      </c>
      <c r="J618" s="17"/>
      <c r="K618" s="17" t="str">
        <f t="shared" si="496"/>
        <v/>
      </c>
      <c r="L618" s="17" t="e">
        <f t="shared" si="424"/>
        <v>#N/A</v>
      </c>
      <c r="M618" s="17" t="e">
        <f t="shared" si="497"/>
        <v>#N/A</v>
      </c>
      <c r="N618" s="13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9.5" customHeight="1">
      <c r="A619" s="12" t="str">
        <f t="shared" si="420"/>
        <v>행거볼트M10×1000㎜개</v>
      </c>
      <c r="B619" s="13" t="s">
        <v>380</v>
      </c>
      <c r="C619" s="13" t="s">
        <v>381</v>
      </c>
      <c r="D619" s="14" t="s">
        <v>205</v>
      </c>
      <c r="E619" s="15">
        <v>1</v>
      </c>
      <c r="F619" s="17">
        <f>+VLOOKUP(A619,단가표!$A:$Q,17,FALSE)</f>
        <v>910</v>
      </c>
      <c r="G619" s="17">
        <f t="shared" si="494"/>
        <v>910</v>
      </c>
      <c r="H619" s="17"/>
      <c r="I619" s="17">
        <f t="shared" si="495"/>
        <v>0</v>
      </c>
      <c r="J619" s="17"/>
      <c r="K619" s="17" t="str">
        <f t="shared" si="496"/>
        <v/>
      </c>
      <c r="L619" s="17">
        <f t="shared" si="424"/>
        <v>910</v>
      </c>
      <c r="M619" s="17">
        <f t="shared" si="497"/>
        <v>910</v>
      </c>
      <c r="N619" s="13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21" customHeight="1">
      <c r="A620" s="12" t="str">
        <f t="shared" si="420"/>
        <v>스트롱앵커3/8개</v>
      </c>
      <c r="B620" s="13" t="s">
        <v>382</v>
      </c>
      <c r="C620" s="13" t="s">
        <v>383</v>
      </c>
      <c r="D620" s="14" t="s">
        <v>205</v>
      </c>
      <c r="E620" s="15">
        <v>1</v>
      </c>
      <c r="F620" s="17">
        <f>+VLOOKUP(A620,단가표!$A:$Q,17,FALSE)</f>
        <v>70</v>
      </c>
      <c r="G620" s="17">
        <f t="shared" si="494"/>
        <v>70</v>
      </c>
      <c r="H620" s="17"/>
      <c r="I620" s="17">
        <f t="shared" si="495"/>
        <v>0</v>
      </c>
      <c r="J620" s="17"/>
      <c r="K620" s="17" t="str">
        <f t="shared" si="496"/>
        <v/>
      </c>
      <c r="L620" s="17">
        <f t="shared" si="424"/>
        <v>70</v>
      </c>
      <c r="M620" s="17">
        <f t="shared" si="497"/>
        <v>70</v>
      </c>
      <c r="N620" s="13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21" customHeight="1">
      <c r="A621" s="12" t="str">
        <f t="shared" si="420"/>
        <v>6각너트3/8,M10EA</v>
      </c>
      <c r="B621" s="13" t="s">
        <v>384</v>
      </c>
      <c r="C621" s="13" t="s">
        <v>385</v>
      </c>
      <c r="D621" s="14" t="s">
        <v>104</v>
      </c>
      <c r="E621" s="15">
        <v>2</v>
      </c>
      <c r="F621" s="17">
        <f>+VLOOKUP(A621,단가표!$A:$Q,17,FALSE)</f>
        <v>10</v>
      </c>
      <c r="G621" s="17">
        <f t="shared" si="494"/>
        <v>20</v>
      </c>
      <c r="H621" s="17"/>
      <c r="I621" s="17">
        <f t="shared" si="495"/>
        <v>0</v>
      </c>
      <c r="J621" s="17"/>
      <c r="K621" s="17" t="str">
        <f t="shared" si="496"/>
        <v/>
      </c>
      <c r="L621" s="17">
        <f t="shared" si="424"/>
        <v>10</v>
      </c>
      <c r="M621" s="17">
        <f t="shared" si="497"/>
        <v>20</v>
      </c>
      <c r="N621" s="13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21" customHeight="1">
      <c r="A622" s="12" t="str">
        <f t="shared" si="420"/>
        <v>스프링와샤D10EA</v>
      </c>
      <c r="B622" s="13" t="s">
        <v>386</v>
      </c>
      <c r="C622" s="13" t="s">
        <v>387</v>
      </c>
      <c r="D622" s="14" t="s">
        <v>104</v>
      </c>
      <c r="E622" s="15">
        <v>2</v>
      </c>
      <c r="F622" s="17">
        <f>+VLOOKUP(A622,단가표!$A:$Q,17,FALSE)</f>
        <v>7</v>
      </c>
      <c r="G622" s="17">
        <f t="shared" si="494"/>
        <v>14</v>
      </c>
      <c r="H622" s="17"/>
      <c r="I622" s="17">
        <f t="shared" si="495"/>
        <v>0</v>
      </c>
      <c r="J622" s="17"/>
      <c r="K622" s="17" t="str">
        <f t="shared" si="496"/>
        <v/>
      </c>
      <c r="L622" s="17">
        <f t="shared" si="424"/>
        <v>7</v>
      </c>
      <c r="M622" s="17">
        <f t="shared" si="497"/>
        <v>14</v>
      </c>
      <c r="N622" s="13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21" customHeight="1">
      <c r="A623" s="12" t="str">
        <f t="shared" si="420"/>
        <v>노 무 비내선전공인</v>
      </c>
      <c r="B623" s="13" t="s">
        <v>241</v>
      </c>
      <c r="C623" s="13" t="s">
        <v>242</v>
      </c>
      <c r="D623" s="14" t="s">
        <v>243</v>
      </c>
      <c r="E623" s="15">
        <f>일위수량!E382</f>
        <v>5.3999999999999992E-2</v>
      </c>
      <c r="F623" s="17"/>
      <c r="G623" s="17">
        <f t="shared" si="494"/>
        <v>0</v>
      </c>
      <c r="H623" s="17">
        <f>+VLOOKUP(C623,단가표!$A:$Q,17,FALSE)</f>
        <v>220079</v>
      </c>
      <c r="I623" s="17">
        <f t="shared" si="495"/>
        <v>11884</v>
      </c>
      <c r="J623" s="17"/>
      <c r="K623" s="17" t="str">
        <f t="shared" si="496"/>
        <v/>
      </c>
      <c r="L623" s="17">
        <f t="shared" si="424"/>
        <v>220079</v>
      </c>
      <c r="M623" s="17">
        <f t="shared" si="497"/>
        <v>11884</v>
      </c>
      <c r="N623" s="13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21" customHeight="1">
      <c r="A624" s="12" t="str">
        <f t="shared" si="420"/>
        <v>( 합 계 )</v>
      </c>
      <c r="B624" s="13" t="s">
        <v>244</v>
      </c>
      <c r="C624" s="13"/>
      <c r="D624" s="14"/>
      <c r="E624" s="15"/>
      <c r="F624" s="17"/>
      <c r="G624" s="17" t="e">
        <f>SUM(G616:G623)</f>
        <v>#N/A</v>
      </c>
      <c r="H624" s="17"/>
      <c r="I624" s="17">
        <f>SUM(I616:I623)</f>
        <v>11884</v>
      </c>
      <c r="J624" s="17"/>
      <c r="K624" s="17">
        <f>SUM(K616:K623)</f>
        <v>0</v>
      </c>
      <c r="L624" s="17" t="str">
        <f t="shared" si="424"/>
        <v/>
      </c>
      <c r="M624" s="17" t="e">
        <f>SUM(M616:M623)</f>
        <v>#N/A</v>
      </c>
      <c r="N624" s="13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21" customHeight="1">
      <c r="A625" s="12" t="str">
        <f t="shared" si="420"/>
        <v/>
      </c>
      <c r="B625" s="13"/>
      <c r="C625" s="13"/>
      <c r="D625" s="14"/>
      <c r="E625" s="15"/>
      <c r="F625" s="17"/>
      <c r="G625" s="17">
        <f t="shared" ref="G625:G632" si="498">INT(E625*F625)</f>
        <v>0</v>
      </c>
      <c r="H625" s="17"/>
      <c r="I625" s="17">
        <f t="shared" ref="I625:I632" si="499">INT(E625*H625)</f>
        <v>0</v>
      </c>
      <c r="J625" s="17"/>
      <c r="K625" s="17" t="str">
        <f t="shared" ref="K625:K632" si="500">IF(E625*J625&lt;&gt;0,TRUNC(E625*J625, 1),"")</f>
        <v/>
      </c>
      <c r="L625" s="17" t="str">
        <f t="shared" si="424"/>
        <v/>
      </c>
      <c r="M625" s="17">
        <f t="shared" ref="M625:M632" si="501">SUM(G625,I625,K625)</f>
        <v>0</v>
      </c>
      <c r="N625" s="13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21" customHeight="1">
      <c r="A626" s="12" t="str">
        <f t="shared" si="420"/>
        <v>[제 10-5호] 파이프행가 42 C [식]</v>
      </c>
      <c r="B626" s="13" t="s">
        <v>394</v>
      </c>
      <c r="C626" s="13"/>
      <c r="D626" s="14"/>
      <c r="E626" s="15"/>
      <c r="F626" s="17"/>
      <c r="G626" s="17">
        <f t="shared" si="498"/>
        <v>0</v>
      </c>
      <c r="H626" s="17"/>
      <c r="I626" s="17">
        <f t="shared" si="499"/>
        <v>0</v>
      </c>
      <c r="J626" s="17"/>
      <c r="K626" s="17" t="str">
        <f t="shared" si="500"/>
        <v/>
      </c>
      <c r="L626" s="17" t="str">
        <f t="shared" si="424"/>
        <v/>
      </c>
      <c r="M626" s="17">
        <f t="shared" si="501"/>
        <v>0</v>
      </c>
      <c r="N626" s="13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21" customHeight="1">
      <c r="A627" s="12" t="str">
        <f t="shared" si="420"/>
        <v>강재전선관용 부품파이프행거, 42 C개</v>
      </c>
      <c r="B627" s="13" t="s">
        <v>144</v>
      </c>
      <c r="C627" s="13" t="s">
        <v>395</v>
      </c>
      <c r="D627" s="14" t="s">
        <v>205</v>
      </c>
      <c r="E627" s="15">
        <v>1</v>
      </c>
      <c r="F627" s="17" t="e">
        <f>+VLOOKUP(A627,단가표!$A:$Q,17,FALSE)</f>
        <v>#N/A</v>
      </c>
      <c r="G627" s="17" t="e">
        <f t="shared" si="498"/>
        <v>#N/A</v>
      </c>
      <c r="H627" s="17"/>
      <c r="I627" s="17">
        <f t="shared" si="499"/>
        <v>0</v>
      </c>
      <c r="J627" s="17"/>
      <c r="K627" s="17" t="str">
        <f t="shared" si="500"/>
        <v/>
      </c>
      <c r="L627" s="17" t="e">
        <f t="shared" si="424"/>
        <v>#N/A</v>
      </c>
      <c r="M627" s="17" t="e">
        <f t="shared" si="501"/>
        <v>#N/A</v>
      </c>
      <c r="N627" s="13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21" customHeight="1">
      <c r="A628" s="12" t="str">
        <f t="shared" si="420"/>
        <v>행거볼트M10×1000㎜개</v>
      </c>
      <c r="B628" s="13" t="s">
        <v>380</v>
      </c>
      <c r="C628" s="13" t="s">
        <v>381</v>
      </c>
      <c r="D628" s="14" t="s">
        <v>205</v>
      </c>
      <c r="E628" s="15">
        <v>1</v>
      </c>
      <c r="F628" s="17">
        <f>+VLOOKUP(A628,단가표!$A:$Q,17,FALSE)</f>
        <v>910</v>
      </c>
      <c r="G628" s="17">
        <f t="shared" si="498"/>
        <v>910</v>
      </c>
      <c r="H628" s="17"/>
      <c r="I628" s="17">
        <f t="shared" si="499"/>
        <v>0</v>
      </c>
      <c r="J628" s="17"/>
      <c r="K628" s="17" t="str">
        <f t="shared" si="500"/>
        <v/>
      </c>
      <c r="L628" s="17">
        <f t="shared" si="424"/>
        <v>910</v>
      </c>
      <c r="M628" s="17">
        <f t="shared" si="501"/>
        <v>910</v>
      </c>
      <c r="N628" s="13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21" customHeight="1">
      <c r="A629" s="12" t="str">
        <f t="shared" si="420"/>
        <v>스트롱앵커3/8개</v>
      </c>
      <c r="B629" s="13" t="s">
        <v>382</v>
      </c>
      <c r="C629" s="13" t="s">
        <v>383</v>
      </c>
      <c r="D629" s="14" t="s">
        <v>205</v>
      </c>
      <c r="E629" s="15">
        <v>1</v>
      </c>
      <c r="F629" s="17">
        <f>+VLOOKUP(A629,단가표!$A:$Q,17,FALSE)</f>
        <v>70</v>
      </c>
      <c r="G629" s="17">
        <f t="shared" si="498"/>
        <v>70</v>
      </c>
      <c r="H629" s="17"/>
      <c r="I629" s="17">
        <f t="shared" si="499"/>
        <v>0</v>
      </c>
      <c r="J629" s="17"/>
      <c r="K629" s="17" t="str">
        <f t="shared" si="500"/>
        <v/>
      </c>
      <c r="L629" s="17">
        <f t="shared" si="424"/>
        <v>70</v>
      </c>
      <c r="M629" s="17">
        <f t="shared" si="501"/>
        <v>70</v>
      </c>
      <c r="N629" s="13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21" customHeight="1">
      <c r="A630" s="12" t="str">
        <f t="shared" si="420"/>
        <v>6각너트3/8,M10EA</v>
      </c>
      <c r="B630" s="13" t="s">
        <v>384</v>
      </c>
      <c r="C630" s="13" t="s">
        <v>385</v>
      </c>
      <c r="D630" s="14" t="s">
        <v>104</v>
      </c>
      <c r="E630" s="15">
        <v>2</v>
      </c>
      <c r="F630" s="17">
        <f>+VLOOKUP(A630,단가표!$A:$Q,17,FALSE)</f>
        <v>10</v>
      </c>
      <c r="G630" s="17">
        <f t="shared" si="498"/>
        <v>20</v>
      </c>
      <c r="H630" s="17"/>
      <c r="I630" s="17">
        <f t="shared" si="499"/>
        <v>0</v>
      </c>
      <c r="J630" s="17"/>
      <c r="K630" s="17" t="str">
        <f t="shared" si="500"/>
        <v/>
      </c>
      <c r="L630" s="17">
        <f t="shared" si="424"/>
        <v>10</v>
      </c>
      <c r="M630" s="17">
        <f t="shared" si="501"/>
        <v>20</v>
      </c>
      <c r="N630" s="13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21" customHeight="1">
      <c r="A631" s="12" t="str">
        <f t="shared" si="420"/>
        <v>스프링와샤D10EA</v>
      </c>
      <c r="B631" s="13" t="s">
        <v>386</v>
      </c>
      <c r="C631" s="13" t="s">
        <v>387</v>
      </c>
      <c r="D631" s="14" t="s">
        <v>104</v>
      </c>
      <c r="E631" s="15">
        <v>2</v>
      </c>
      <c r="F631" s="17">
        <f>+VLOOKUP(A631,단가표!$A:$Q,17,FALSE)</f>
        <v>7</v>
      </c>
      <c r="G631" s="17">
        <f t="shared" si="498"/>
        <v>14</v>
      </c>
      <c r="H631" s="17"/>
      <c r="I631" s="17">
        <f t="shared" si="499"/>
        <v>0</v>
      </c>
      <c r="J631" s="17"/>
      <c r="K631" s="17" t="str">
        <f t="shared" si="500"/>
        <v/>
      </c>
      <c r="L631" s="17">
        <f t="shared" si="424"/>
        <v>7</v>
      </c>
      <c r="M631" s="17">
        <f t="shared" si="501"/>
        <v>14</v>
      </c>
      <c r="N631" s="13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21" customHeight="1">
      <c r="A632" s="12" t="str">
        <f t="shared" si="420"/>
        <v>노 무 비내선전공인</v>
      </c>
      <c r="B632" s="13" t="s">
        <v>241</v>
      </c>
      <c r="C632" s="13" t="s">
        <v>242</v>
      </c>
      <c r="D632" s="14" t="s">
        <v>243</v>
      </c>
      <c r="E632" s="15">
        <f>일위수량!E385</f>
        <v>5.3999999999999992E-2</v>
      </c>
      <c r="F632" s="17"/>
      <c r="G632" s="17">
        <f t="shared" si="498"/>
        <v>0</v>
      </c>
      <c r="H632" s="17">
        <f>+VLOOKUP(C632,단가표!$A:$Q,17,FALSE)</f>
        <v>220079</v>
      </c>
      <c r="I632" s="17">
        <f t="shared" si="499"/>
        <v>11884</v>
      </c>
      <c r="J632" s="17"/>
      <c r="K632" s="17" t="str">
        <f t="shared" si="500"/>
        <v/>
      </c>
      <c r="L632" s="17">
        <f t="shared" si="424"/>
        <v>220079</v>
      </c>
      <c r="M632" s="17">
        <f t="shared" si="501"/>
        <v>11884</v>
      </c>
      <c r="N632" s="13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21" customHeight="1">
      <c r="A633" s="12" t="str">
        <f t="shared" si="420"/>
        <v>( 합 계 )</v>
      </c>
      <c r="B633" s="13" t="s">
        <v>244</v>
      </c>
      <c r="C633" s="13"/>
      <c r="D633" s="14"/>
      <c r="E633" s="15"/>
      <c r="F633" s="17"/>
      <c r="G633" s="17" t="e">
        <f>SUM(G625:G632)</f>
        <v>#N/A</v>
      </c>
      <c r="H633" s="17"/>
      <c r="I633" s="17">
        <f>SUM(I625:I632)</f>
        <v>11884</v>
      </c>
      <c r="J633" s="17"/>
      <c r="K633" s="17">
        <f>SUM(K625:K632)</f>
        <v>0</v>
      </c>
      <c r="L633" s="17" t="str">
        <f t="shared" si="424"/>
        <v/>
      </c>
      <c r="M633" s="17" t="e">
        <f>SUM(M625:M632)</f>
        <v>#N/A</v>
      </c>
      <c r="N633" s="13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21" customHeight="1">
      <c r="A634" s="12" t="str">
        <f t="shared" si="420"/>
        <v/>
      </c>
      <c r="B634" s="13"/>
      <c r="C634" s="13"/>
      <c r="D634" s="14"/>
      <c r="E634" s="15"/>
      <c r="F634" s="17"/>
      <c r="G634" s="17">
        <f t="shared" ref="G634:G641" si="502">INT(E634*F634)</f>
        <v>0</v>
      </c>
      <c r="H634" s="17"/>
      <c r="I634" s="17">
        <f t="shared" ref="I634:I641" si="503">INT(E634*H634)</f>
        <v>0</v>
      </c>
      <c r="J634" s="17"/>
      <c r="K634" s="17" t="str">
        <f t="shared" ref="K634:K641" si="504">IF(E634*J634&lt;&gt;0,TRUNC(E634*J634, 1),"")</f>
        <v/>
      </c>
      <c r="L634" s="17" t="str">
        <f t="shared" si="424"/>
        <v/>
      </c>
      <c r="M634" s="17">
        <f t="shared" ref="M634:M641" si="505">SUM(G634,I634,K634)</f>
        <v>0</v>
      </c>
      <c r="N634" s="13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21" customHeight="1">
      <c r="A635" s="12" t="str">
        <f t="shared" si="420"/>
        <v>[제 10-6호] 파이프행가 54 C [식]</v>
      </c>
      <c r="B635" s="13" t="s">
        <v>396</v>
      </c>
      <c r="C635" s="13"/>
      <c r="D635" s="14"/>
      <c r="E635" s="15"/>
      <c r="F635" s="17"/>
      <c r="G635" s="17">
        <f t="shared" si="502"/>
        <v>0</v>
      </c>
      <c r="H635" s="17"/>
      <c r="I635" s="17">
        <f t="shared" si="503"/>
        <v>0</v>
      </c>
      <c r="J635" s="17"/>
      <c r="K635" s="17" t="str">
        <f t="shared" si="504"/>
        <v/>
      </c>
      <c r="L635" s="17" t="str">
        <f t="shared" si="424"/>
        <v/>
      </c>
      <c r="M635" s="17">
        <f t="shared" si="505"/>
        <v>0</v>
      </c>
      <c r="N635" s="13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21" customHeight="1">
      <c r="A636" s="12" t="str">
        <f t="shared" si="420"/>
        <v>강재전선관용 부품파이프행거, 54 C개</v>
      </c>
      <c r="B636" s="13" t="s">
        <v>144</v>
      </c>
      <c r="C636" s="13" t="s">
        <v>397</v>
      </c>
      <c r="D636" s="14" t="s">
        <v>205</v>
      </c>
      <c r="E636" s="15">
        <v>1</v>
      </c>
      <c r="F636" s="17" t="e">
        <f>+VLOOKUP(A636,단가표!$A:$Q,17,FALSE)</f>
        <v>#N/A</v>
      </c>
      <c r="G636" s="17" t="e">
        <f t="shared" si="502"/>
        <v>#N/A</v>
      </c>
      <c r="H636" s="17"/>
      <c r="I636" s="17">
        <f t="shared" si="503"/>
        <v>0</v>
      </c>
      <c r="J636" s="17"/>
      <c r="K636" s="17" t="str">
        <f t="shared" si="504"/>
        <v/>
      </c>
      <c r="L636" s="17" t="e">
        <f t="shared" si="424"/>
        <v>#N/A</v>
      </c>
      <c r="M636" s="17" t="e">
        <f t="shared" si="505"/>
        <v>#N/A</v>
      </c>
      <c r="N636" s="13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21" customHeight="1">
      <c r="A637" s="12" t="str">
        <f t="shared" si="420"/>
        <v>행거볼트M10×1000㎜개</v>
      </c>
      <c r="B637" s="13" t="s">
        <v>380</v>
      </c>
      <c r="C637" s="13" t="s">
        <v>381</v>
      </c>
      <c r="D637" s="14" t="s">
        <v>205</v>
      </c>
      <c r="E637" s="15">
        <v>1</v>
      </c>
      <c r="F637" s="17">
        <f>+VLOOKUP(A637,단가표!$A:$Q,17,FALSE)</f>
        <v>910</v>
      </c>
      <c r="G637" s="17">
        <f t="shared" si="502"/>
        <v>910</v>
      </c>
      <c r="H637" s="17"/>
      <c r="I637" s="17">
        <f t="shared" si="503"/>
        <v>0</v>
      </c>
      <c r="J637" s="17"/>
      <c r="K637" s="17" t="str">
        <f t="shared" si="504"/>
        <v/>
      </c>
      <c r="L637" s="17">
        <f t="shared" si="424"/>
        <v>910</v>
      </c>
      <c r="M637" s="17">
        <f t="shared" si="505"/>
        <v>910</v>
      </c>
      <c r="N637" s="13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21" customHeight="1">
      <c r="A638" s="12" t="str">
        <f t="shared" si="420"/>
        <v>스트롱앵커3/8개</v>
      </c>
      <c r="B638" s="13" t="s">
        <v>382</v>
      </c>
      <c r="C638" s="13" t="s">
        <v>383</v>
      </c>
      <c r="D638" s="14" t="s">
        <v>205</v>
      </c>
      <c r="E638" s="15">
        <v>1</v>
      </c>
      <c r="F638" s="17">
        <f>+VLOOKUP(A638,단가표!$A:$Q,17,FALSE)</f>
        <v>70</v>
      </c>
      <c r="G638" s="17">
        <f t="shared" si="502"/>
        <v>70</v>
      </c>
      <c r="H638" s="17"/>
      <c r="I638" s="17">
        <f t="shared" si="503"/>
        <v>0</v>
      </c>
      <c r="J638" s="17"/>
      <c r="K638" s="17" t="str">
        <f t="shared" si="504"/>
        <v/>
      </c>
      <c r="L638" s="17">
        <f t="shared" si="424"/>
        <v>70</v>
      </c>
      <c r="M638" s="17">
        <f t="shared" si="505"/>
        <v>70</v>
      </c>
      <c r="N638" s="13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1" customHeight="1">
      <c r="A639" s="12" t="str">
        <f t="shared" si="420"/>
        <v>6각너트3/8,M10EA</v>
      </c>
      <c r="B639" s="13" t="s">
        <v>384</v>
      </c>
      <c r="C639" s="13" t="s">
        <v>385</v>
      </c>
      <c r="D639" s="14" t="s">
        <v>104</v>
      </c>
      <c r="E639" s="15">
        <v>2</v>
      </c>
      <c r="F639" s="17">
        <f>+VLOOKUP(A639,단가표!$A:$Q,17,FALSE)</f>
        <v>10</v>
      </c>
      <c r="G639" s="17">
        <f t="shared" si="502"/>
        <v>20</v>
      </c>
      <c r="H639" s="17"/>
      <c r="I639" s="17">
        <f t="shared" si="503"/>
        <v>0</v>
      </c>
      <c r="J639" s="17"/>
      <c r="K639" s="17" t="str">
        <f t="shared" si="504"/>
        <v/>
      </c>
      <c r="L639" s="17">
        <f t="shared" si="424"/>
        <v>10</v>
      </c>
      <c r="M639" s="17">
        <f t="shared" si="505"/>
        <v>20</v>
      </c>
      <c r="N639" s="13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21" customHeight="1">
      <c r="A640" s="12" t="str">
        <f t="shared" si="420"/>
        <v>스프링와샤D10EA</v>
      </c>
      <c r="B640" s="13" t="s">
        <v>386</v>
      </c>
      <c r="C640" s="13" t="s">
        <v>387</v>
      </c>
      <c r="D640" s="14" t="s">
        <v>104</v>
      </c>
      <c r="E640" s="15">
        <v>2</v>
      </c>
      <c r="F640" s="17">
        <f>+VLOOKUP(A640,단가표!$A:$Q,17,FALSE)</f>
        <v>7</v>
      </c>
      <c r="G640" s="17">
        <f t="shared" si="502"/>
        <v>14</v>
      </c>
      <c r="H640" s="17"/>
      <c r="I640" s="17">
        <f t="shared" si="503"/>
        <v>0</v>
      </c>
      <c r="J640" s="17"/>
      <c r="K640" s="17" t="str">
        <f t="shared" si="504"/>
        <v/>
      </c>
      <c r="L640" s="17">
        <f t="shared" si="424"/>
        <v>7</v>
      </c>
      <c r="M640" s="17">
        <f t="shared" si="505"/>
        <v>14</v>
      </c>
      <c r="N640" s="13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21" customHeight="1">
      <c r="A641" s="12" t="str">
        <f t="shared" si="420"/>
        <v>노 무 비내선전공인</v>
      </c>
      <c r="B641" s="13" t="s">
        <v>241</v>
      </c>
      <c r="C641" s="13" t="s">
        <v>242</v>
      </c>
      <c r="D641" s="14" t="s">
        <v>243</v>
      </c>
      <c r="E641" s="15">
        <f>일위수량!E388</f>
        <v>5.3999999999999992E-2</v>
      </c>
      <c r="F641" s="17"/>
      <c r="G641" s="17">
        <f t="shared" si="502"/>
        <v>0</v>
      </c>
      <c r="H641" s="17">
        <f>+VLOOKUP(C641,단가표!$A:$Q,17,FALSE)</f>
        <v>220079</v>
      </c>
      <c r="I641" s="17">
        <f t="shared" si="503"/>
        <v>11884</v>
      </c>
      <c r="J641" s="17"/>
      <c r="K641" s="17" t="str">
        <f t="shared" si="504"/>
        <v/>
      </c>
      <c r="L641" s="17">
        <f t="shared" si="424"/>
        <v>220079</v>
      </c>
      <c r="M641" s="17">
        <f t="shared" si="505"/>
        <v>11884</v>
      </c>
      <c r="N641" s="13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21" customHeight="1">
      <c r="A642" s="12" t="str">
        <f t="shared" si="420"/>
        <v>( 합 계 )</v>
      </c>
      <c r="B642" s="13" t="s">
        <v>244</v>
      </c>
      <c r="C642" s="13"/>
      <c r="D642" s="14"/>
      <c r="E642" s="15"/>
      <c r="F642" s="17"/>
      <c r="G642" s="17" t="e">
        <f>SUM(G634:G641)</f>
        <v>#N/A</v>
      </c>
      <c r="H642" s="17"/>
      <c r="I642" s="17">
        <f>SUM(I634:I641)</f>
        <v>11884</v>
      </c>
      <c r="J642" s="17"/>
      <c r="K642" s="17">
        <f>SUM(K634:K641)</f>
        <v>0</v>
      </c>
      <c r="L642" s="17" t="str">
        <f t="shared" si="424"/>
        <v/>
      </c>
      <c r="M642" s="17" t="e">
        <f>SUM(M634:M641)</f>
        <v>#N/A</v>
      </c>
      <c r="N642" s="13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21" customHeight="1">
      <c r="A643" s="12" t="str">
        <f t="shared" si="420"/>
        <v/>
      </c>
      <c r="B643" s="13"/>
      <c r="C643" s="13"/>
      <c r="D643" s="14"/>
      <c r="E643" s="15"/>
      <c r="F643" s="17"/>
      <c r="G643" s="17">
        <f t="shared" ref="G643:G650" si="506">INT(E643*F643)</f>
        <v>0</v>
      </c>
      <c r="H643" s="17"/>
      <c r="I643" s="17">
        <f t="shared" ref="I643:I650" si="507">INT(E643*H643)</f>
        <v>0</v>
      </c>
      <c r="J643" s="17"/>
      <c r="K643" s="17" t="str">
        <f t="shared" ref="K643:K650" si="508">IF(E643*J643&lt;&gt;0,TRUNC(E643*J643, 1),"")</f>
        <v/>
      </c>
      <c r="L643" s="17" t="str">
        <f t="shared" si="424"/>
        <v/>
      </c>
      <c r="M643" s="17">
        <f t="shared" ref="M643:M650" si="509">SUM(G643,I643,K643)</f>
        <v>0</v>
      </c>
      <c r="N643" s="13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9.5" customHeight="1">
      <c r="A644" s="12" t="str">
        <f t="shared" si="420"/>
        <v>[제 10-7호] 파이프행가 70 C [식]</v>
      </c>
      <c r="B644" s="13" t="s">
        <v>398</v>
      </c>
      <c r="C644" s="13"/>
      <c r="D644" s="14"/>
      <c r="E644" s="15"/>
      <c r="F644" s="17"/>
      <c r="G644" s="17">
        <f t="shared" si="506"/>
        <v>0</v>
      </c>
      <c r="H644" s="17"/>
      <c r="I644" s="17">
        <f t="shared" si="507"/>
        <v>0</v>
      </c>
      <c r="J644" s="17"/>
      <c r="K644" s="17" t="str">
        <f t="shared" si="508"/>
        <v/>
      </c>
      <c r="L644" s="17" t="str">
        <f t="shared" si="424"/>
        <v/>
      </c>
      <c r="M644" s="17">
        <f t="shared" si="509"/>
        <v>0</v>
      </c>
      <c r="N644" s="13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9.5" customHeight="1">
      <c r="A645" s="12" t="str">
        <f t="shared" si="420"/>
        <v>강재전선관용 부품파이프행거, 70 C개</v>
      </c>
      <c r="B645" s="13" t="s">
        <v>144</v>
      </c>
      <c r="C645" s="13" t="s">
        <v>399</v>
      </c>
      <c r="D645" s="14" t="s">
        <v>205</v>
      </c>
      <c r="E645" s="15">
        <v>1</v>
      </c>
      <c r="F645" s="17" t="e">
        <f>+VLOOKUP(A645,단가표!$A:$Q,17,FALSE)</f>
        <v>#N/A</v>
      </c>
      <c r="G645" s="17" t="e">
        <f t="shared" si="506"/>
        <v>#N/A</v>
      </c>
      <c r="H645" s="17"/>
      <c r="I645" s="17">
        <f t="shared" si="507"/>
        <v>0</v>
      </c>
      <c r="J645" s="17"/>
      <c r="K645" s="17" t="str">
        <f t="shared" si="508"/>
        <v/>
      </c>
      <c r="L645" s="17" t="e">
        <f t="shared" si="424"/>
        <v>#N/A</v>
      </c>
      <c r="M645" s="17" t="e">
        <f t="shared" si="509"/>
        <v>#N/A</v>
      </c>
      <c r="N645" s="13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9.5" customHeight="1">
      <c r="A646" s="12" t="str">
        <f t="shared" si="420"/>
        <v>행거볼트M10×1000㎜개</v>
      </c>
      <c r="B646" s="13" t="s">
        <v>380</v>
      </c>
      <c r="C646" s="13" t="s">
        <v>381</v>
      </c>
      <c r="D646" s="14" t="s">
        <v>205</v>
      </c>
      <c r="E646" s="15">
        <v>1</v>
      </c>
      <c r="F646" s="17">
        <f>+VLOOKUP(A646,단가표!$A:$Q,17,FALSE)</f>
        <v>910</v>
      </c>
      <c r="G646" s="17">
        <f t="shared" si="506"/>
        <v>910</v>
      </c>
      <c r="H646" s="17"/>
      <c r="I646" s="17">
        <f t="shared" si="507"/>
        <v>0</v>
      </c>
      <c r="J646" s="17"/>
      <c r="K646" s="17" t="str">
        <f t="shared" si="508"/>
        <v/>
      </c>
      <c r="L646" s="17">
        <f t="shared" si="424"/>
        <v>910</v>
      </c>
      <c r="M646" s="17">
        <f t="shared" si="509"/>
        <v>910</v>
      </c>
      <c r="N646" s="13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9.5" customHeight="1">
      <c r="A647" s="12" t="str">
        <f t="shared" si="420"/>
        <v>스트롱앵커3/8개</v>
      </c>
      <c r="B647" s="13" t="s">
        <v>382</v>
      </c>
      <c r="C647" s="13" t="s">
        <v>383</v>
      </c>
      <c r="D647" s="14" t="s">
        <v>205</v>
      </c>
      <c r="E647" s="15">
        <v>1</v>
      </c>
      <c r="F647" s="17">
        <f>+VLOOKUP(A647,단가표!$A:$Q,17,FALSE)</f>
        <v>70</v>
      </c>
      <c r="G647" s="17">
        <f t="shared" si="506"/>
        <v>70</v>
      </c>
      <c r="H647" s="17"/>
      <c r="I647" s="17">
        <f t="shared" si="507"/>
        <v>0</v>
      </c>
      <c r="J647" s="17"/>
      <c r="K647" s="17" t="str">
        <f t="shared" si="508"/>
        <v/>
      </c>
      <c r="L647" s="17">
        <f t="shared" si="424"/>
        <v>70</v>
      </c>
      <c r="M647" s="17">
        <f t="shared" si="509"/>
        <v>70</v>
      </c>
      <c r="N647" s="13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9.5" customHeight="1">
      <c r="A648" s="12" t="str">
        <f t="shared" si="420"/>
        <v>6각너트3/8,M10EA</v>
      </c>
      <c r="B648" s="13" t="s">
        <v>384</v>
      </c>
      <c r="C648" s="13" t="s">
        <v>385</v>
      </c>
      <c r="D648" s="14" t="s">
        <v>104</v>
      </c>
      <c r="E648" s="15">
        <v>2</v>
      </c>
      <c r="F648" s="17">
        <f>+VLOOKUP(A648,단가표!$A:$Q,17,FALSE)</f>
        <v>10</v>
      </c>
      <c r="G648" s="17">
        <f t="shared" si="506"/>
        <v>20</v>
      </c>
      <c r="H648" s="17"/>
      <c r="I648" s="17">
        <f t="shared" si="507"/>
        <v>0</v>
      </c>
      <c r="J648" s="17"/>
      <c r="K648" s="17" t="str">
        <f t="shared" si="508"/>
        <v/>
      </c>
      <c r="L648" s="17">
        <f t="shared" si="424"/>
        <v>10</v>
      </c>
      <c r="M648" s="17">
        <f t="shared" si="509"/>
        <v>20</v>
      </c>
      <c r="N648" s="13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9.5" customHeight="1">
      <c r="A649" s="12" t="str">
        <f t="shared" si="420"/>
        <v>스프링와샤D10EA</v>
      </c>
      <c r="B649" s="13" t="s">
        <v>386</v>
      </c>
      <c r="C649" s="13" t="s">
        <v>387</v>
      </c>
      <c r="D649" s="14" t="s">
        <v>104</v>
      </c>
      <c r="E649" s="15">
        <v>2</v>
      </c>
      <c r="F649" s="17">
        <f>+VLOOKUP(A649,단가표!$A:$Q,17,FALSE)</f>
        <v>7</v>
      </c>
      <c r="G649" s="17">
        <f t="shared" si="506"/>
        <v>14</v>
      </c>
      <c r="H649" s="17"/>
      <c r="I649" s="17">
        <f t="shared" si="507"/>
        <v>0</v>
      </c>
      <c r="J649" s="17"/>
      <c r="K649" s="17" t="str">
        <f t="shared" si="508"/>
        <v/>
      </c>
      <c r="L649" s="17">
        <f t="shared" si="424"/>
        <v>7</v>
      </c>
      <c r="M649" s="17">
        <f t="shared" si="509"/>
        <v>14</v>
      </c>
      <c r="N649" s="13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9.5" customHeight="1">
      <c r="A650" s="12" t="str">
        <f t="shared" si="420"/>
        <v>노 무 비내선전공인</v>
      </c>
      <c r="B650" s="13" t="s">
        <v>241</v>
      </c>
      <c r="C650" s="13" t="s">
        <v>242</v>
      </c>
      <c r="D650" s="14" t="s">
        <v>243</v>
      </c>
      <c r="E650" s="15">
        <f>+일위수량!E391</f>
        <v>5.3999999999999992E-2</v>
      </c>
      <c r="F650" s="17"/>
      <c r="G650" s="17">
        <f t="shared" si="506"/>
        <v>0</v>
      </c>
      <c r="H650" s="17">
        <f>+VLOOKUP(C650,단가표!$A:$Q,17,FALSE)</f>
        <v>220079</v>
      </c>
      <c r="I650" s="17">
        <f t="shared" si="507"/>
        <v>11884</v>
      </c>
      <c r="J650" s="17"/>
      <c r="K650" s="17" t="str">
        <f t="shared" si="508"/>
        <v/>
      </c>
      <c r="L650" s="17">
        <f t="shared" si="424"/>
        <v>220079</v>
      </c>
      <c r="M650" s="17">
        <f t="shared" si="509"/>
        <v>11884</v>
      </c>
      <c r="N650" s="13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9.5" customHeight="1">
      <c r="A651" s="12" t="str">
        <f t="shared" si="420"/>
        <v>( 합 계 )</v>
      </c>
      <c r="B651" s="13" t="s">
        <v>244</v>
      </c>
      <c r="C651" s="13"/>
      <c r="D651" s="14"/>
      <c r="E651" s="15"/>
      <c r="F651" s="17"/>
      <c r="G651" s="17" t="e">
        <f>SUM(G643:G650)</f>
        <v>#N/A</v>
      </c>
      <c r="H651" s="17"/>
      <c r="I651" s="17">
        <f>SUM(I643:I650)</f>
        <v>11884</v>
      </c>
      <c r="J651" s="17"/>
      <c r="K651" s="17">
        <f>SUM(K643:K650)</f>
        <v>0</v>
      </c>
      <c r="L651" s="17" t="str">
        <f t="shared" si="424"/>
        <v/>
      </c>
      <c r="M651" s="17" t="e">
        <f>SUM(M643:M650)</f>
        <v>#N/A</v>
      </c>
      <c r="N651" s="13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9.5" customHeight="1">
      <c r="A652" s="12" t="str">
        <f t="shared" si="420"/>
        <v/>
      </c>
      <c r="B652" s="13"/>
      <c r="C652" s="13"/>
      <c r="D652" s="14"/>
      <c r="E652" s="15"/>
      <c r="F652" s="17"/>
      <c r="G652" s="17">
        <f t="shared" ref="G652:G659" si="510">INT(E652*F652)</f>
        <v>0</v>
      </c>
      <c r="H652" s="17"/>
      <c r="I652" s="17">
        <f t="shared" ref="I652:I659" si="511">INT(E652*H652)</f>
        <v>0</v>
      </c>
      <c r="J652" s="17"/>
      <c r="K652" s="17" t="str">
        <f t="shared" ref="K652:K659" si="512">IF(E652*J652&lt;&gt;0,TRUNC(E652*J652, 1),"")</f>
        <v/>
      </c>
      <c r="L652" s="17" t="str">
        <f t="shared" si="424"/>
        <v/>
      </c>
      <c r="M652" s="17">
        <f t="shared" ref="M652:M659" si="513">SUM(G652,I652,K652)</f>
        <v>0</v>
      </c>
      <c r="N652" s="13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9.5" customHeight="1">
      <c r="A653" s="12" t="str">
        <f t="shared" si="420"/>
        <v>[제 10-8호] 파이프행가 82 C [식]</v>
      </c>
      <c r="B653" s="13" t="s">
        <v>400</v>
      </c>
      <c r="C653" s="13"/>
      <c r="D653" s="14"/>
      <c r="E653" s="15"/>
      <c r="F653" s="17"/>
      <c r="G653" s="17">
        <f t="shared" si="510"/>
        <v>0</v>
      </c>
      <c r="H653" s="17"/>
      <c r="I653" s="17">
        <f t="shared" si="511"/>
        <v>0</v>
      </c>
      <c r="J653" s="17"/>
      <c r="K653" s="17" t="str">
        <f t="shared" si="512"/>
        <v/>
      </c>
      <c r="L653" s="17" t="str">
        <f t="shared" si="424"/>
        <v/>
      </c>
      <c r="M653" s="17">
        <f t="shared" si="513"/>
        <v>0</v>
      </c>
      <c r="N653" s="13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9.5" customHeight="1">
      <c r="A654" s="12" t="str">
        <f t="shared" si="420"/>
        <v>강재전선관용 부품파이프행거, 82 C개</v>
      </c>
      <c r="B654" s="13" t="s">
        <v>144</v>
      </c>
      <c r="C654" s="13" t="s">
        <v>401</v>
      </c>
      <c r="D654" s="14" t="s">
        <v>205</v>
      </c>
      <c r="E654" s="15">
        <v>1</v>
      </c>
      <c r="F654" s="17" t="e">
        <f>+VLOOKUP(A654,단가표!$A:$Q,17,FALSE)</f>
        <v>#N/A</v>
      </c>
      <c r="G654" s="17" t="e">
        <f t="shared" si="510"/>
        <v>#N/A</v>
      </c>
      <c r="H654" s="17"/>
      <c r="I654" s="17">
        <f t="shared" si="511"/>
        <v>0</v>
      </c>
      <c r="J654" s="17"/>
      <c r="K654" s="17" t="str">
        <f t="shared" si="512"/>
        <v/>
      </c>
      <c r="L654" s="17" t="e">
        <f t="shared" si="424"/>
        <v>#N/A</v>
      </c>
      <c r="M654" s="17" t="e">
        <f t="shared" si="513"/>
        <v>#N/A</v>
      </c>
      <c r="N654" s="13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9.5" customHeight="1">
      <c r="A655" s="12" t="str">
        <f t="shared" si="420"/>
        <v>행거볼트M10×1000㎜개</v>
      </c>
      <c r="B655" s="13" t="s">
        <v>380</v>
      </c>
      <c r="C655" s="13" t="s">
        <v>381</v>
      </c>
      <c r="D655" s="14" t="s">
        <v>205</v>
      </c>
      <c r="E655" s="15">
        <v>1</v>
      </c>
      <c r="F655" s="17">
        <f>+VLOOKUP(A655,단가표!$A:$Q,17,FALSE)</f>
        <v>910</v>
      </c>
      <c r="G655" s="17">
        <f t="shared" si="510"/>
        <v>910</v>
      </c>
      <c r="H655" s="17"/>
      <c r="I655" s="17">
        <f t="shared" si="511"/>
        <v>0</v>
      </c>
      <c r="J655" s="17"/>
      <c r="K655" s="17" t="str">
        <f t="shared" si="512"/>
        <v/>
      </c>
      <c r="L655" s="17">
        <f t="shared" si="424"/>
        <v>910</v>
      </c>
      <c r="M655" s="17">
        <f t="shared" si="513"/>
        <v>910</v>
      </c>
      <c r="N655" s="13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9.5" customHeight="1">
      <c r="A656" s="12" t="str">
        <f t="shared" si="420"/>
        <v>스트롱앵커3/8개</v>
      </c>
      <c r="B656" s="13" t="s">
        <v>382</v>
      </c>
      <c r="C656" s="13" t="s">
        <v>383</v>
      </c>
      <c r="D656" s="14" t="s">
        <v>205</v>
      </c>
      <c r="E656" s="15">
        <v>1</v>
      </c>
      <c r="F656" s="17">
        <f>+VLOOKUP(A656,단가표!$A:$Q,17,FALSE)</f>
        <v>70</v>
      </c>
      <c r="G656" s="17">
        <f t="shared" si="510"/>
        <v>70</v>
      </c>
      <c r="H656" s="17"/>
      <c r="I656" s="17">
        <f t="shared" si="511"/>
        <v>0</v>
      </c>
      <c r="J656" s="17"/>
      <c r="K656" s="17" t="str">
        <f t="shared" si="512"/>
        <v/>
      </c>
      <c r="L656" s="17">
        <f t="shared" si="424"/>
        <v>70</v>
      </c>
      <c r="M656" s="17">
        <f t="shared" si="513"/>
        <v>70</v>
      </c>
      <c r="N656" s="13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9.5" customHeight="1">
      <c r="A657" s="12" t="str">
        <f t="shared" si="420"/>
        <v>6각너트3/8,M10EA</v>
      </c>
      <c r="B657" s="13" t="s">
        <v>384</v>
      </c>
      <c r="C657" s="13" t="s">
        <v>385</v>
      </c>
      <c r="D657" s="14" t="s">
        <v>104</v>
      </c>
      <c r="E657" s="15">
        <v>2</v>
      </c>
      <c r="F657" s="17">
        <f>+VLOOKUP(A657,단가표!$A:$Q,17,FALSE)</f>
        <v>10</v>
      </c>
      <c r="G657" s="17">
        <f t="shared" si="510"/>
        <v>20</v>
      </c>
      <c r="H657" s="17"/>
      <c r="I657" s="17">
        <f t="shared" si="511"/>
        <v>0</v>
      </c>
      <c r="J657" s="17"/>
      <c r="K657" s="17" t="str">
        <f t="shared" si="512"/>
        <v/>
      </c>
      <c r="L657" s="17">
        <f t="shared" si="424"/>
        <v>10</v>
      </c>
      <c r="M657" s="17">
        <f t="shared" si="513"/>
        <v>20</v>
      </c>
      <c r="N657" s="13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9.5" customHeight="1">
      <c r="A658" s="12" t="str">
        <f t="shared" si="420"/>
        <v>스프링와샤D10EA</v>
      </c>
      <c r="B658" s="13" t="s">
        <v>386</v>
      </c>
      <c r="C658" s="13" t="s">
        <v>387</v>
      </c>
      <c r="D658" s="14" t="s">
        <v>104</v>
      </c>
      <c r="E658" s="15">
        <v>2</v>
      </c>
      <c r="F658" s="17">
        <f>+VLOOKUP(A658,단가표!$A:$Q,17,FALSE)</f>
        <v>7</v>
      </c>
      <c r="G658" s="17">
        <f t="shared" si="510"/>
        <v>14</v>
      </c>
      <c r="H658" s="17"/>
      <c r="I658" s="17">
        <f t="shared" si="511"/>
        <v>0</v>
      </c>
      <c r="J658" s="17"/>
      <c r="K658" s="17" t="str">
        <f t="shared" si="512"/>
        <v/>
      </c>
      <c r="L658" s="17">
        <f t="shared" si="424"/>
        <v>7</v>
      </c>
      <c r="M658" s="17">
        <f t="shared" si="513"/>
        <v>14</v>
      </c>
      <c r="N658" s="13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9.5" customHeight="1">
      <c r="A659" s="12" t="str">
        <f t="shared" si="420"/>
        <v>노 무 비내선전공인</v>
      </c>
      <c r="B659" s="13" t="s">
        <v>241</v>
      </c>
      <c r="C659" s="13" t="s">
        <v>242</v>
      </c>
      <c r="D659" s="14" t="s">
        <v>243</v>
      </c>
      <c r="E659" s="15">
        <f>+일위수량!E394</f>
        <v>5.3999999999999992E-2</v>
      </c>
      <c r="F659" s="17"/>
      <c r="G659" s="17">
        <f t="shared" si="510"/>
        <v>0</v>
      </c>
      <c r="H659" s="17">
        <f>+VLOOKUP(C659,단가표!$A:$Q,17,FALSE)</f>
        <v>220079</v>
      </c>
      <c r="I659" s="17">
        <f t="shared" si="511"/>
        <v>11884</v>
      </c>
      <c r="J659" s="17"/>
      <c r="K659" s="17" t="str">
        <f t="shared" si="512"/>
        <v/>
      </c>
      <c r="L659" s="17">
        <f t="shared" si="424"/>
        <v>220079</v>
      </c>
      <c r="M659" s="17">
        <f t="shared" si="513"/>
        <v>11884</v>
      </c>
      <c r="N659" s="13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9.5" customHeight="1">
      <c r="A660" s="12" t="str">
        <f t="shared" si="420"/>
        <v>( 합 계 )</v>
      </c>
      <c r="B660" s="13" t="s">
        <v>244</v>
      </c>
      <c r="C660" s="13"/>
      <c r="D660" s="14"/>
      <c r="E660" s="15"/>
      <c r="F660" s="17"/>
      <c r="G660" s="17" t="e">
        <f>SUM(G652:G659)</f>
        <v>#N/A</v>
      </c>
      <c r="H660" s="17"/>
      <c r="I660" s="17">
        <f>SUM(I652:I659)</f>
        <v>11884</v>
      </c>
      <c r="J660" s="17"/>
      <c r="K660" s="17">
        <f>SUM(K652:K659)</f>
        <v>0</v>
      </c>
      <c r="L660" s="17" t="str">
        <f t="shared" si="424"/>
        <v/>
      </c>
      <c r="M660" s="17" t="e">
        <f>SUM(M652:M659)</f>
        <v>#N/A</v>
      </c>
      <c r="N660" s="13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9.5" customHeight="1">
      <c r="A661" s="12" t="str">
        <f t="shared" si="420"/>
        <v/>
      </c>
      <c r="B661" s="13"/>
      <c r="C661" s="13"/>
      <c r="D661" s="14"/>
      <c r="E661" s="15"/>
      <c r="F661" s="17"/>
      <c r="G661" s="17">
        <f t="shared" ref="G661:G668" si="514">INT(E661*F661)</f>
        <v>0</v>
      </c>
      <c r="H661" s="17"/>
      <c r="I661" s="17">
        <f t="shared" ref="I661:I668" si="515">INT(E661*H661)</f>
        <v>0</v>
      </c>
      <c r="J661" s="17"/>
      <c r="K661" s="17" t="str">
        <f t="shared" ref="K661:K668" si="516">IF(E661*J661&lt;&gt;0,TRUNC(E661*J661, 1),"")</f>
        <v/>
      </c>
      <c r="L661" s="17" t="str">
        <f t="shared" si="424"/>
        <v/>
      </c>
      <c r="M661" s="17">
        <f t="shared" ref="M661:M668" si="517">SUM(G661,I661,K661)</f>
        <v>0</v>
      </c>
      <c r="N661" s="13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9.5" customHeight="1">
      <c r="A662" s="12" t="str">
        <f t="shared" si="420"/>
        <v>[제 10-9호] 파이프행가 104 C [식]</v>
      </c>
      <c r="B662" s="13" t="s">
        <v>402</v>
      </c>
      <c r="C662" s="13"/>
      <c r="D662" s="14"/>
      <c r="E662" s="15"/>
      <c r="F662" s="17"/>
      <c r="G662" s="17">
        <f t="shared" si="514"/>
        <v>0</v>
      </c>
      <c r="H662" s="17"/>
      <c r="I662" s="17">
        <f t="shared" si="515"/>
        <v>0</v>
      </c>
      <c r="J662" s="17"/>
      <c r="K662" s="17" t="str">
        <f t="shared" si="516"/>
        <v/>
      </c>
      <c r="L662" s="17" t="str">
        <f t="shared" si="424"/>
        <v/>
      </c>
      <c r="M662" s="17">
        <f t="shared" si="517"/>
        <v>0</v>
      </c>
      <c r="N662" s="13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9.5" customHeight="1">
      <c r="A663" s="12" t="str">
        <f t="shared" si="420"/>
        <v>강재전선관용 부품파이프행거, 104 C개</v>
      </c>
      <c r="B663" s="13" t="s">
        <v>144</v>
      </c>
      <c r="C663" s="13" t="s">
        <v>403</v>
      </c>
      <c r="D663" s="14" t="s">
        <v>205</v>
      </c>
      <c r="E663" s="15">
        <v>1</v>
      </c>
      <c r="F663" s="17" t="e">
        <f>+VLOOKUP(A663,단가표!$A:$Q,17,FALSE)</f>
        <v>#N/A</v>
      </c>
      <c r="G663" s="17" t="e">
        <f t="shared" si="514"/>
        <v>#N/A</v>
      </c>
      <c r="H663" s="17"/>
      <c r="I663" s="17">
        <f t="shared" si="515"/>
        <v>0</v>
      </c>
      <c r="J663" s="17"/>
      <c r="K663" s="17" t="str">
        <f t="shared" si="516"/>
        <v/>
      </c>
      <c r="L663" s="17" t="e">
        <f t="shared" si="424"/>
        <v>#N/A</v>
      </c>
      <c r="M663" s="17" t="e">
        <f t="shared" si="517"/>
        <v>#N/A</v>
      </c>
      <c r="N663" s="13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9.5" customHeight="1">
      <c r="A664" s="12" t="str">
        <f t="shared" si="420"/>
        <v>행거볼트M10×1000㎜개</v>
      </c>
      <c r="B664" s="13" t="s">
        <v>380</v>
      </c>
      <c r="C664" s="13" t="s">
        <v>381</v>
      </c>
      <c r="D664" s="14" t="s">
        <v>205</v>
      </c>
      <c r="E664" s="15">
        <v>1</v>
      </c>
      <c r="F664" s="17">
        <f>+VLOOKUP(A664,단가표!$A:$Q,17,FALSE)</f>
        <v>910</v>
      </c>
      <c r="G664" s="17">
        <f t="shared" si="514"/>
        <v>910</v>
      </c>
      <c r="H664" s="17"/>
      <c r="I664" s="17">
        <f t="shared" si="515"/>
        <v>0</v>
      </c>
      <c r="J664" s="17"/>
      <c r="K664" s="17" t="str">
        <f t="shared" si="516"/>
        <v/>
      </c>
      <c r="L664" s="17">
        <f t="shared" si="424"/>
        <v>910</v>
      </c>
      <c r="M664" s="17">
        <f t="shared" si="517"/>
        <v>910</v>
      </c>
      <c r="N664" s="13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9.5" customHeight="1">
      <c r="A665" s="12" t="str">
        <f t="shared" si="420"/>
        <v>스트롱앵커3/8개</v>
      </c>
      <c r="B665" s="13" t="s">
        <v>382</v>
      </c>
      <c r="C665" s="13" t="s">
        <v>383</v>
      </c>
      <c r="D665" s="14" t="s">
        <v>205</v>
      </c>
      <c r="E665" s="15">
        <v>1</v>
      </c>
      <c r="F665" s="17">
        <f>+VLOOKUP(A665,단가표!$A:$Q,17,FALSE)</f>
        <v>70</v>
      </c>
      <c r="G665" s="17">
        <f t="shared" si="514"/>
        <v>70</v>
      </c>
      <c r="H665" s="17"/>
      <c r="I665" s="17">
        <f t="shared" si="515"/>
        <v>0</v>
      </c>
      <c r="J665" s="17"/>
      <c r="K665" s="17" t="str">
        <f t="shared" si="516"/>
        <v/>
      </c>
      <c r="L665" s="17">
        <f t="shared" si="424"/>
        <v>70</v>
      </c>
      <c r="M665" s="17">
        <f t="shared" si="517"/>
        <v>70</v>
      </c>
      <c r="N665" s="13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9.5" customHeight="1">
      <c r="A666" s="12" t="str">
        <f t="shared" si="420"/>
        <v>6각너트3/8,M10EA</v>
      </c>
      <c r="B666" s="13" t="s">
        <v>384</v>
      </c>
      <c r="C666" s="13" t="s">
        <v>385</v>
      </c>
      <c r="D666" s="14" t="s">
        <v>104</v>
      </c>
      <c r="E666" s="15">
        <v>2</v>
      </c>
      <c r="F666" s="17">
        <f>+VLOOKUP(A666,단가표!$A:$Q,17,FALSE)</f>
        <v>10</v>
      </c>
      <c r="G666" s="17">
        <f t="shared" si="514"/>
        <v>20</v>
      </c>
      <c r="H666" s="17"/>
      <c r="I666" s="17">
        <f t="shared" si="515"/>
        <v>0</v>
      </c>
      <c r="J666" s="17"/>
      <c r="K666" s="17" t="str">
        <f t="shared" si="516"/>
        <v/>
      </c>
      <c r="L666" s="17">
        <f t="shared" si="424"/>
        <v>10</v>
      </c>
      <c r="M666" s="17">
        <f t="shared" si="517"/>
        <v>20</v>
      </c>
      <c r="N666" s="13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9.5" customHeight="1">
      <c r="A667" s="12" t="str">
        <f t="shared" si="420"/>
        <v>스프링와샤D10EA</v>
      </c>
      <c r="B667" s="13" t="s">
        <v>386</v>
      </c>
      <c r="C667" s="13" t="s">
        <v>387</v>
      </c>
      <c r="D667" s="14" t="s">
        <v>104</v>
      </c>
      <c r="E667" s="15">
        <v>2</v>
      </c>
      <c r="F667" s="17">
        <f>+VLOOKUP(A667,단가표!$A:$Q,17,FALSE)</f>
        <v>7</v>
      </c>
      <c r="G667" s="17">
        <f t="shared" si="514"/>
        <v>14</v>
      </c>
      <c r="H667" s="17"/>
      <c r="I667" s="17">
        <f t="shared" si="515"/>
        <v>0</v>
      </c>
      <c r="J667" s="17"/>
      <c r="K667" s="17" t="str">
        <f t="shared" si="516"/>
        <v/>
      </c>
      <c r="L667" s="17">
        <f t="shared" si="424"/>
        <v>7</v>
      </c>
      <c r="M667" s="17">
        <f t="shared" si="517"/>
        <v>14</v>
      </c>
      <c r="N667" s="13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9.5" customHeight="1">
      <c r="A668" s="12" t="str">
        <f t="shared" si="420"/>
        <v>노 무 비내선전공인</v>
      </c>
      <c r="B668" s="13" t="s">
        <v>241</v>
      </c>
      <c r="C668" s="13" t="s">
        <v>242</v>
      </c>
      <c r="D668" s="14" t="s">
        <v>243</v>
      </c>
      <c r="E668" s="15">
        <f>+일위수량!E397</f>
        <v>5.3999999999999992E-2</v>
      </c>
      <c r="F668" s="17"/>
      <c r="G668" s="17">
        <f t="shared" si="514"/>
        <v>0</v>
      </c>
      <c r="H668" s="17">
        <f>+VLOOKUP(C668,단가표!$A:$Q,17,FALSE)</f>
        <v>220079</v>
      </c>
      <c r="I668" s="17">
        <f t="shared" si="515"/>
        <v>11884</v>
      </c>
      <c r="J668" s="17"/>
      <c r="K668" s="17" t="str">
        <f t="shared" si="516"/>
        <v/>
      </c>
      <c r="L668" s="17">
        <f t="shared" si="424"/>
        <v>220079</v>
      </c>
      <c r="M668" s="17">
        <f t="shared" si="517"/>
        <v>11884</v>
      </c>
      <c r="N668" s="13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9.5" customHeight="1">
      <c r="A669" s="12" t="str">
        <f t="shared" si="420"/>
        <v>( 합 계 )</v>
      </c>
      <c r="B669" s="13" t="s">
        <v>244</v>
      </c>
      <c r="C669" s="13"/>
      <c r="D669" s="14"/>
      <c r="E669" s="15"/>
      <c r="F669" s="17"/>
      <c r="G669" s="17" t="e">
        <f>SUM(G661:G668)</f>
        <v>#N/A</v>
      </c>
      <c r="H669" s="17"/>
      <c r="I669" s="17">
        <f>SUM(I661:I668)</f>
        <v>11884</v>
      </c>
      <c r="J669" s="17"/>
      <c r="K669" s="17">
        <f>SUM(K661:K668)</f>
        <v>0</v>
      </c>
      <c r="L669" s="17" t="str">
        <f t="shared" si="424"/>
        <v/>
      </c>
      <c r="M669" s="17" t="e">
        <f>SUM(M661:M668)</f>
        <v>#N/A</v>
      </c>
      <c r="N669" s="13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21" customHeight="1">
      <c r="A670" s="12" t="str">
        <f t="shared" si="420"/>
        <v/>
      </c>
      <c r="B670" s="13"/>
      <c r="C670" s="13"/>
      <c r="D670" s="14"/>
      <c r="E670" s="15"/>
      <c r="F670" s="17"/>
      <c r="G670" s="17">
        <f t="shared" ref="G670:G677" si="518">INT(E670*F670)</f>
        <v>0</v>
      </c>
      <c r="H670" s="17"/>
      <c r="I670" s="17">
        <f t="shared" ref="I670:I677" si="519">INT(E670*H670)</f>
        <v>0</v>
      </c>
      <c r="J670" s="17"/>
      <c r="K670" s="17" t="str">
        <f t="shared" ref="K670:K677" si="520">IF(E670*J670&lt;&gt;0,TRUNC(E670*J670, 1),"")</f>
        <v/>
      </c>
      <c r="L670" s="17" t="str">
        <f t="shared" si="424"/>
        <v/>
      </c>
      <c r="M670" s="17">
        <f t="shared" ref="M670:M677" si="521">SUM(G670,I670,K670)</f>
        <v>0</v>
      </c>
      <c r="N670" s="13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21" customHeight="1">
      <c r="A671" s="12" t="str">
        <f t="shared" si="420"/>
        <v>[제 11-1호] 파이프지지대 W200-1단 [식]</v>
      </c>
      <c r="B671" s="13" t="s">
        <v>404</v>
      </c>
      <c r="C671" s="13"/>
      <c r="D671" s="14"/>
      <c r="E671" s="15"/>
      <c r="F671" s="17"/>
      <c r="G671" s="17">
        <f t="shared" si="518"/>
        <v>0</v>
      </c>
      <c r="H671" s="17"/>
      <c r="I671" s="17">
        <f t="shared" si="519"/>
        <v>0</v>
      </c>
      <c r="J671" s="17"/>
      <c r="K671" s="17" t="str">
        <f t="shared" si="520"/>
        <v/>
      </c>
      <c r="L671" s="17" t="str">
        <f t="shared" si="424"/>
        <v/>
      </c>
      <c r="M671" s="17">
        <f t="shared" si="521"/>
        <v>0</v>
      </c>
      <c r="N671" s="13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21" customHeight="1">
      <c r="A672" s="12" t="str">
        <f t="shared" si="420"/>
        <v>케이블트레이부속품U CHANNEL, 41x41x2.6tM</v>
      </c>
      <c r="B672" s="13" t="s">
        <v>405</v>
      </c>
      <c r="C672" s="13" t="s">
        <v>406</v>
      </c>
      <c r="D672" s="14" t="s">
        <v>22</v>
      </c>
      <c r="E672" s="15">
        <v>0.2</v>
      </c>
      <c r="F672" s="17">
        <f>+VLOOKUP(A672,단가표!$A:$Q,17,FALSE)</f>
        <v>3250</v>
      </c>
      <c r="G672" s="17">
        <f t="shared" si="518"/>
        <v>650</v>
      </c>
      <c r="H672" s="17"/>
      <c r="I672" s="17">
        <f t="shared" si="519"/>
        <v>0</v>
      </c>
      <c r="J672" s="17"/>
      <c r="K672" s="17" t="str">
        <f t="shared" si="520"/>
        <v/>
      </c>
      <c r="L672" s="17">
        <f t="shared" si="424"/>
        <v>3250</v>
      </c>
      <c r="M672" s="17">
        <f t="shared" si="521"/>
        <v>650</v>
      </c>
      <c r="N672" s="13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21" customHeight="1">
      <c r="A673" s="12" t="str">
        <f t="shared" si="420"/>
        <v>행거볼트M10×1000㎜개</v>
      </c>
      <c r="B673" s="13" t="s">
        <v>380</v>
      </c>
      <c r="C673" s="13" t="s">
        <v>381</v>
      </c>
      <c r="D673" s="14" t="s">
        <v>205</v>
      </c>
      <c r="E673" s="15">
        <v>2</v>
      </c>
      <c r="F673" s="17">
        <f>+VLOOKUP(A673,단가표!$A:$Q,17,FALSE)</f>
        <v>910</v>
      </c>
      <c r="G673" s="17">
        <f t="shared" si="518"/>
        <v>1820</v>
      </c>
      <c r="H673" s="17"/>
      <c r="I673" s="17">
        <f t="shared" si="519"/>
        <v>0</v>
      </c>
      <c r="J673" s="17"/>
      <c r="K673" s="17" t="str">
        <f t="shared" si="520"/>
        <v/>
      </c>
      <c r="L673" s="17">
        <f t="shared" si="424"/>
        <v>910</v>
      </c>
      <c r="M673" s="17">
        <f t="shared" si="521"/>
        <v>1820</v>
      </c>
      <c r="N673" s="13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21" customHeight="1">
      <c r="A674" s="12" t="str">
        <f t="shared" si="420"/>
        <v>스트롱앵커3/8개</v>
      </c>
      <c r="B674" s="13" t="s">
        <v>382</v>
      </c>
      <c r="C674" s="13" t="s">
        <v>383</v>
      </c>
      <c r="D674" s="14" t="s">
        <v>205</v>
      </c>
      <c r="E674" s="15">
        <v>2</v>
      </c>
      <c r="F674" s="17">
        <f>+VLOOKUP(A674,단가표!$A:$Q,17,FALSE)</f>
        <v>70</v>
      </c>
      <c r="G674" s="17">
        <f t="shared" si="518"/>
        <v>140</v>
      </c>
      <c r="H674" s="17"/>
      <c r="I674" s="17">
        <f t="shared" si="519"/>
        <v>0</v>
      </c>
      <c r="J674" s="17"/>
      <c r="K674" s="17" t="str">
        <f t="shared" si="520"/>
        <v/>
      </c>
      <c r="L674" s="17">
        <f t="shared" si="424"/>
        <v>70</v>
      </c>
      <c r="M674" s="17">
        <f t="shared" si="521"/>
        <v>140</v>
      </c>
      <c r="N674" s="13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1" customHeight="1">
      <c r="A675" s="12" t="str">
        <f t="shared" si="420"/>
        <v>6각너트3/8,M10EA</v>
      </c>
      <c r="B675" s="13" t="s">
        <v>384</v>
      </c>
      <c r="C675" s="13" t="s">
        <v>385</v>
      </c>
      <c r="D675" s="14" t="s">
        <v>104</v>
      </c>
      <c r="E675" s="15">
        <v>4</v>
      </c>
      <c r="F675" s="17">
        <f>+VLOOKUP(A675,단가표!$A:$Q,17,FALSE)</f>
        <v>10</v>
      </c>
      <c r="G675" s="17">
        <f t="shared" si="518"/>
        <v>40</v>
      </c>
      <c r="H675" s="17"/>
      <c r="I675" s="17">
        <f t="shared" si="519"/>
        <v>0</v>
      </c>
      <c r="J675" s="17"/>
      <c r="K675" s="17" t="str">
        <f t="shared" si="520"/>
        <v/>
      </c>
      <c r="L675" s="17">
        <f t="shared" si="424"/>
        <v>10</v>
      </c>
      <c r="M675" s="17">
        <f t="shared" si="521"/>
        <v>40</v>
      </c>
      <c r="N675" s="13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21" customHeight="1">
      <c r="A676" s="12" t="str">
        <f t="shared" si="420"/>
        <v>스프링와샤D10EA</v>
      </c>
      <c r="B676" s="13" t="s">
        <v>386</v>
      </c>
      <c r="C676" s="13" t="s">
        <v>387</v>
      </c>
      <c r="D676" s="14" t="s">
        <v>104</v>
      </c>
      <c r="E676" s="15">
        <v>4</v>
      </c>
      <c r="F676" s="17">
        <f>+VLOOKUP(A676,단가표!$A:$Q,17,FALSE)</f>
        <v>7</v>
      </c>
      <c r="G676" s="17">
        <f t="shared" si="518"/>
        <v>28</v>
      </c>
      <c r="H676" s="17"/>
      <c r="I676" s="17">
        <f t="shared" si="519"/>
        <v>0</v>
      </c>
      <c r="J676" s="17"/>
      <c r="K676" s="17" t="str">
        <f t="shared" si="520"/>
        <v/>
      </c>
      <c r="L676" s="17">
        <f t="shared" si="424"/>
        <v>7</v>
      </c>
      <c r="M676" s="17">
        <f t="shared" si="521"/>
        <v>28</v>
      </c>
      <c r="N676" s="13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21" customHeight="1">
      <c r="A677" s="12" t="str">
        <f t="shared" si="420"/>
        <v>노 무 비내선전공인</v>
      </c>
      <c r="B677" s="13" t="s">
        <v>241</v>
      </c>
      <c r="C677" s="13" t="s">
        <v>242</v>
      </c>
      <c r="D677" s="14" t="s">
        <v>243</v>
      </c>
      <c r="E677" s="15">
        <f>일위수량!E400</f>
        <v>0.10799999999999998</v>
      </c>
      <c r="F677" s="17"/>
      <c r="G677" s="17">
        <f t="shared" si="518"/>
        <v>0</v>
      </c>
      <c r="H677" s="17">
        <f>+VLOOKUP(C677,단가표!$A:$Q,17,FALSE)</f>
        <v>220079</v>
      </c>
      <c r="I677" s="17">
        <f t="shared" si="519"/>
        <v>23768</v>
      </c>
      <c r="J677" s="17"/>
      <c r="K677" s="17" t="str">
        <f t="shared" si="520"/>
        <v/>
      </c>
      <c r="L677" s="17">
        <f t="shared" si="424"/>
        <v>220079</v>
      </c>
      <c r="M677" s="17">
        <f t="shared" si="521"/>
        <v>23768</v>
      </c>
      <c r="N677" s="13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21" customHeight="1">
      <c r="A678" s="12" t="str">
        <f t="shared" si="420"/>
        <v>( 합 계 )</v>
      </c>
      <c r="B678" s="13" t="s">
        <v>244</v>
      </c>
      <c r="C678" s="13"/>
      <c r="D678" s="14"/>
      <c r="E678" s="15"/>
      <c r="F678" s="17"/>
      <c r="G678" s="17">
        <f>SUM(G672:G677)</f>
        <v>2678</v>
      </c>
      <c r="H678" s="17"/>
      <c r="I678" s="17">
        <f>SUM(I672:I677)</f>
        <v>23768</v>
      </c>
      <c r="J678" s="17"/>
      <c r="K678" s="17">
        <f>SUM(K643:K677)</f>
        <v>0</v>
      </c>
      <c r="L678" s="17" t="str">
        <f t="shared" si="424"/>
        <v/>
      </c>
      <c r="M678" s="17">
        <f>SUM(M672:M677)</f>
        <v>26446</v>
      </c>
      <c r="N678" s="13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21" customHeight="1">
      <c r="A679" s="12" t="str">
        <f t="shared" si="420"/>
        <v/>
      </c>
      <c r="B679" s="13"/>
      <c r="C679" s="13"/>
      <c r="D679" s="14"/>
      <c r="E679" s="15"/>
      <c r="F679" s="17"/>
      <c r="G679" s="17">
        <f t="shared" ref="G679:G686" si="522">INT(E679*F679)</f>
        <v>0</v>
      </c>
      <c r="H679" s="17"/>
      <c r="I679" s="17">
        <f t="shared" ref="I679:I686" si="523">INT(E679*H679)</f>
        <v>0</v>
      </c>
      <c r="J679" s="17"/>
      <c r="K679" s="17" t="str">
        <f t="shared" ref="K679:K686" si="524">IF(E679*J679&lt;&gt;0,TRUNC(E679*J679, 1),"")</f>
        <v/>
      </c>
      <c r="L679" s="17" t="str">
        <f t="shared" si="424"/>
        <v/>
      </c>
      <c r="M679" s="17">
        <f t="shared" ref="M679:M686" si="525">SUM(G679,I679,K679)</f>
        <v>0</v>
      </c>
      <c r="N679" s="13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21" customHeight="1">
      <c r="A680" s="12" t="str">
        <f t="shared" si="420"/>
        <v>[제 11-2호] 파이프지지대 W300-1단 [식]</v>
      </c>
      <c r="B680" s="13" t="s">
        <v>407</v>
      </c>
      <c r="C680" s="13"/>
      <c r="D680" s="14"/>
      <c r="E680" s="15"/>
      <c r="F680" s="17"/>
      <c r="G680" s="17">
        <f t="shared" si="522"/>
        <v>0</v>
      </c>
      <c r="H680" s="17"/>
      <c r="I680" s="17">
        <f t="shared" si="523"/>
        <v>0</v>
      </c>
      <c r="J680" s="17"/>
      <c r="K680" s="17" t="str">
        <f t="shared" si="524"/>
        <v/>
      </c>
      <c r="L680" s="17" t="str">
        <f t="shared" si="424"/>
        <v/>
      </c>
      <c r="M680" s="17">
        <f t="shared" si="525"/>
        <v>0</v>
      </c>
      <c r="N680" s="13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21" customHeight="1">
      <c r="A681" s="12" t="str">
        <f t="shared" si="420"/>
        <v>케이블트레이부속품U CHANNEL, 41x41x2.6tM</v>
      </c>
      <c r="B681" s="13" t="s">
        <v>405</v>
      </c>
      <c r="C681" s="13" t="s">
        <v>406</v>
      </c>
      <c r="D681" s="14" t="s">
        <v>22</v>
      </c>
      <c r="E681" s="15">
        <v>0.3</v>
      </c>
      <c r="F681" s="17">
        <f>+VLOOKUP(A681,단가표!$A:$Q,17,FALSE)</f>
        <v>3250</v>
      </c>
      <c r="G681" s="17">
        <f t="shared" si="522"/>
        <v>975</v>
      </c>
      <c r="H681" s="17"/>
      <c r="I681" s="17">
        <f t="shared" si="523"/>
        <v>0</v>
      </c>
      <c r="J681" s="17"/>
      <c r="K681" s="17" t="str">
        <f t="shared" si="524"/>
        <v/>
      </c>
      <c r="L681" s="17">
        <f t="shared" si="424"/>
        <v>3250</v>
      </c>
      <c r="M681" s="17">
        <f t="shared" si="525"/>
        <v>975</v>
      </c>
      <c r="N681" s="13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21" customHeight="1">
      <c r="A682" s="12" t="str">
        <f t="shared" si="420"/>
        <v>행거볼트M10×1000㎜개</v>
      </c>
      <c r="B682" s="13" t="s">
        <v>380</v>
      </c>
      <c r="C682" s="13" t="s">
        <v>381</v>
      </c>
      <c r="D682" s="14" t="s">
        <v>205</v>
      </c>
      <c r="E682" s="15">
        <v>2</v>
      </c>
      <c r="F682" s="17">
        <f>+VLOOKUP(A682,단가표!$A:$Q,17,FALSE)</f>
        <v>910</v>
      </c>
      <c r="G682" s="17">
        <f t="shared" si="522"/>
        <v>1820</v>
      </c>
      <c r="H682" s="17"/>
      <c r="I682" s="17">
        <f t="shared" si="523"/>
        <v>0</v>
      </c>
      <c r="J682" s="17"/>
      <c r="K682" s="17" t="str">
        <f t="shared" si="524"/>
        <v/>
      </c>
      <c r="L682" s="17">
        <f t="shared" si="424"/>
        <v>910</v>
      </c>
      <c r="M682" s="17">
        <f t="shared" si="525"/>
        <v>1820</v>
      </c>
      <c r="N682" s="13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21" customHeight="1">
      <c r="A683" s="12" t="str">
        <f t="shared" si="420"/>
        <v>스트롱앵커3/8개</v>
      </c>
      <c r="B683" s="13" t="s">
        <v>382</v>
      </c>
      <c r="C683" s="13" t="s">
        <v>383</v>
      </c>
      <c r="D683" s="14" t="s">
        <v>205</v>
      </c>
      <c r="E683" s="15">
        <v>2</v>
      </c>
      <c r="F683" s="17">
        <f>+VLOOKUP(A683,단가표!$A:$Q,17,FALSE)</f>
        <v>70</v>
      </c>
      <c r="G683" s="17">
        <f t="shared" si="522"/>
        <v>140</v>
      </c>
      <c r="H683" s="17"/>
      <c r="I683" s="17">
        <f t="shared" si="523"/>
        <v>0</v>
      </c>
      <c r="J683" s="17"/>
      <c r="K683" s="17" t="str">
        <f t="shared" si="524"/>
        <v/>
      </c>
      <c r="L683" s="17">
        <f t="shared" si="424"/>
        <v>70</v>
      </c>
      <c r="M683" s="17">
        <f t="shared" si="525"/>
        <v>140</v>
      </c>
      <c r="N683" s="13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21" customHeight="1">
      <c r="A684" s="12" t="str">
        <f t="shared" si="420"/>
        <v>6각너트3/8,M10EA</v>
      </c>
      <c r="B684" s="13" t="s">
        <v>384</v>
      </c>
      <c r="C684" s="13" t="s">
        <v>385</v>
      </c>
      <c r="D684" s="14" t="s">
        <v>104</v>
      </c>
      <c r="E684" s="15">
        <v>4</v>
      </c>
      <c r="F684" s="17">
        <f>+VLOOKUP(A684,단가표!$A:$Q,17,FALSE)</f>
        <v>10</v>
      </c>
      <c r="G684" s="17">
        <f t="shared" si="522"/>
        <v>40</v>
      </c>
      <c r="H684" s="17"/>
      <c r="I684" s="17">
        <f t="shared" si="523"/>
        <v>0</v>
      </c>
      <c r="J684" s="17"/>
      <c r="K684" s="17" t="str">
        <f t="shared" si="524"/>
        <v/>
      </c>
      <c r="L684" s="17">
        <f t="shared" si="424"/>
        <v>10</v>
      </c>
      <c r="M684" s="17">
        <f t="shared" si="525"/>
        <v>40</v>
      </c>
      <c r="N684" s="13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21" customHeight="1">
      <c r="A685" s="12" t="str">
        <f t="shared" si="420"/>
        <v>스프링와샤D10EA</v>
      </c>
      <c r="B685" s="13" t="s">
        <v>386</v>
      </c>
      <c r="C685" s="13" t="s">
        <v>387</v>
      </c>
      <c r="D685" s="14" t="s">
        <v>104</v>
      </c>
      <c r="E685" s="15">
        <v>4</v>
      </c>
      <c r="F685" s="17">
        <f>+VLOOKUP(A685,단가표!$A:$Q,17,FALSE)</f>
        <v>7</v>
      </c>
      <c r="G685" s="17">
        <f t="shared" si="522"/>
        <v>28</v>
      </c>
      <c r="H685" s="17"/>
      <c r="I685" s="17">
        <f t="shared" si="523"/>
        <v>0</v>
      </c>
      <c r="J685" s="17"/>
      <c r="K685" s="17" t="str">
        <f t="shared" si="524"/>
        <v/>
      </c>
      <c r="L685" s="17">
        <f t="shared" si="424"/>
        <v>7</v>
      </c>
      <c r="M685" s="17">
        <f t="shared" si="525"/>
        <v>28</v>
      </c>
      <c r="N685" s="13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21" customHeight="1">
      <c r="A686" s="12" t="str">
        <f t="shared" si="420"/>
        <v>노 무 비내선전공인</v>
      </c>
      <c r="B686" s="13" t="s">
        <v>241</v>
      </c>
      <c r="C686" s="13" t="s">
        <v>242</v>
      </c>
      <c r="D686" s="14" t="s">
        <v>243</v>
      </c>
      <c r="E686" s="15">
        <f>일위수량!E403</f>
        <v>0.10799999999999998</v>
      </c>
      <c r="F686" s="17"/>
      <c r="G686" s="17">
        <f t="shared" si="522"/>
        <v>0</v>
      </c>
      <c r="H686" s="17">
        <f>+VLOOKUP(C686,단가표!$A:$Q,17,FALSE)</f>
        <v>220079</v>
      </c>
      <c r="I686" s="17">
        <f t="shared" si="523"/>
        <v>23768</v>
      </c>
      <c r="J686" s="17"/>
      <c r="K686" s="17" t="str">
        <f t="shared" si="524"/>
        <v/>
      </c>
      <c r="L686" s="17">
        <f t="shared" si="424"/>
        <v>220079</v>
      </c>
      <c r="M686" s="17">
        <f t="shared" si="525"/>
        <v>23768</v>
      </c>
      <c r="N686" s="13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21" customHeight="1">
      <c r="A687" s="12" t="str">
        <f t="shared" si="420"/>
        <v>( 합 계 )</v>
      </c>
      <c r="B687" s="13" t="s">
        <v>244</v>
      </c>
      <c r="C687" s="13"/>
      <c r="D687" s="14"/>
      <c r="E687" s="15"/>
      <c r="F687" s="17"/>
      <c r="G687" s="17">
        <f>SUM(G679:G686)</f>
        <v>3003</v>
      </c>
      <c r="H687" s="17"/>
      <c r="I687" s="17">
        <f>SUM(I679:I686)</f>
        <v>23768</v>
      </c>
      <c r="J687" s="17"/>
      <c r="K687" s="17">
        <f>SUM(K679:K686)</f>
        <v>0</v>
      </c>
      <c r="L687" s="17" t="str">
        <f t="shared" si="424"/>
        <v/>
      </c>
      <c r="M687" s="17">
        <f>SUM(M679:M686)</f>
        <v>26771</v>
      </c>
      <c r="N687" s="13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21" customHeight="1">
      <c r="A688" s="12" t="str">
        <f t="shared" si="420"/>
        <v/>
      </c>
      <c r="B688" s="13"/>
      <c r="C688" s="13"/>
      <c r="D688" s="14"/>
      <c r="E688" s="15"/>
      <c r="F688" s="17"/>
      <c r="G688" s="17">
        <f t="shared" ref="G688:G691" si="526">INT(E688*F688)</f>
        <v>0</v>
      </c>
      <c r="H688" s="17"/>
      <c r="I688" s="17">
        <f t="shared" ref="I688:I691" si="527">INT(E688*H688)</f>
        <v>0</v>
      </c>
      <c r="J688" s="17"/>
      <c r="K688" s="17" t="str">
        <f t="shared" ref="K688:K691" si="528">IF(E688*J688&lt;&gt;0,TRUNC(E688*J688, 1),"")</f>
        <v/>
      </c>
      <c r="L688" s="17" t="str">
        <f t="shared" si="424"/>
        <v/>
      </c>
      <c r="M688" s="17">
        <f t="shared" ref="M688:M691" si="529">SUM(G688,I688,K688)</f>
        <v>0</v>
      </c>
      <c r="N688" s="13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21" customHeight="1">
      <c r="A689" s="12" t="str">
        <f t="shared" si="420"/>
        <v>[제 12-1호] 강재전선관용 부품 새들 (KS) 16c [개소]</v>
      </c>
      <c r="B689" s="13" t="s">
        <v>408</v>
      </c>
      <c r="C689" s="13"/>
      <c r="D689" s="14"/>
      <c r="E689" s="15"/>
      <c r="F689" s="17"/>
      <c r="G689" s="17">
        <f t="shared" si="526"/>
        <v>0</v>
      </c>
      <c r="H689" s="17"/>
      <c r="I689" s="17">
        <f t="shared" si="527"/>
        <v>0</v>
      </c>
      <c r="J689" s="17"/>
      <c r="K689" s="17" t="str">
        <f t="shared" si="528"/>
        <v/>
      </c>
      <c r="L689" s="17" t="str">
        <f t="shared" si="424"/>
        <v/>
      </c>
      <c r="M689" s="17">
        <f t="shared" si="529"/>
        <v>0</v>
      </c>
      <c r="N689" s="13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21" customHeight="1">
      <c r="A690" s="12" t="str">
        <f t="shared" si="420"/>
        <v>강재전선관용 부품새들 (KS) 16cEA</v>
      </c>
      <c r="B690" s="13" t="s">
        <v>144</v>
      </c>
      <c r="C690" s="13" t="s">
        <v>145</v>
      </c>
      <c r="D690" s="14" t="s">
        <v>104</v>
      </c>
      <c r="E690" s="15">
        <v>1</v>
      </c>
      <c r="F690" s="17" t="e">
        <f>+VLOOKUP(A690,단가표!$A:$Q,17,FALSE)</f>
        <v>#N/A</v>
      </c>
      <c r="G690" s="17" t="e">
        <f t="shared" si="526"/>
        <v>#N/A</v>
      </c>
      <c r="H690" s="17"/>
      <c r="I690" s="17">
        <f t="shared" si="527"/>
        <v>0</v>
      </c>
      <c r="J690" s="17"/>
      <c r="K690" s="17" t="str">
        <f t="shared" si="528"/>
        <v/>
      </c>
      <c r="L690" s="17" t="e">
        <f t="shared" si="424"/>
        <v>#N/A</v>
      </c>
      <c r="M690" s="17" t="e">
        <f t="shared" si="529"/>
        <v>#N/A</v>
      </c>
      <c r="N690" s="13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21" customHeight="1">
      <c r="A691" s="12" t="str">
        <f t="shared" si="420"/>
        <v>노 무 비내선전공인</v>
      </c>
      <c r="B691" s="13" t="s">
        <v>241</v>
      </c>
      <c r="C691" s="13" t="s">
        <v>242</v>
      </c>
      <c r="D691" s="14" t="s">
        <v>243</v>
      </c>
      <c r="E691" s="15">
        <f>+일위수량!E406</f>
        <v>3.5999999999999997E-2</v>
      </c>
      <c r="F691" s="17"/>
      <c r="G691" s="17">
        <f t="shared" si="526"/>
        <v>0</v>
      </c>
      <c r="H691" s="17">
        <f>+VLOOKUP(C691,단가표!$A:$Q,17,FALSE)</f>
        <v>220079</v>
      </c>
      <c r="I691" s="17">
        <f t="shared" si="527"/>
        <v>7922</v>
      </c>
      <c r="J691" s="17"/>
      <c r="K691" s="17" t="str">
        <f t="shared" si="528"/>
        <v/>
      </c>
      <c r="L691" s="17">
        <f t="shared" si="424"/>
        <v>220079</v>
      </c>
      <c r="M691" s="17">
        <f t="shared" si="529"/>
        <v>7922</v>
      </c>
      <c r="N691" s="13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21" customHeight="1">
      <c r="A692" s="12" t="str">
        <f t="shared" si="420"/>
        <v>( 합 계 )</v>
      </c>
      <c r="B692" s="13" t="s">
        <v>244</v>
      </c>
      <c r="C692" s="13"/>
      <c r="D692" s="14"/>
      <c r="E692" s="15"/>
      <c r="F692" s="17"/>
      <c r="G692" s="17" t="e">
        <f>SUM(G689:G691)</f>
        <v>#N/A</v>
      </c>
      <c r="H692" s="17"/>
      <c r="I692" s="17">
        <f>SUM(I689:I691)</f>
        <v>7922</v>
      </c>
      <c r="J692" s="17"/>
      <c r="K692" s="17">
        <f>SUM(K683:K691)</f>
        <v>0</v>
      </c>
      <c r="L692" s="17" t="str">
        <f t="shared" si="424"/>
        <v/>
      </c>
      <c r="M692" s="17" t="e">
        <f>SUM(M689:M691)</f>
        <v>#N/A</v>
      </c>
      <c r="N692" s="13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21" customHeight="1">
      <c r="A693" s="12" t="str">
        <f t="shared" si="420"/>
        <v/>
      </c>
      <c r="B693" s="13"/>
      <c r="C693" s="13"/>
      <c r="D693" s="14"/>
      <c r="E693" s="15"/>
      <c r="F693" s="17"/>
      <c r="G693" s="17">
        <f t="shared" ref="G693:G696" si="530">INT(E693*F693)</f>
        <v>0</v>
      </c>
      <c r="H693" s="17"/>
      <c r="I693" s="17">
        <f t="shared" ref="I693:I696" si="531">INT(E693*H693)</f>
        <v>0</v>
      </c>
      <c r="J693" s="17"/>
      <c r="K693" s="17" t="str">
        <f t="shared" ref="K693:K696" si="532">IF(E693*J693&lt;&gt;0,TRUNC(E693*J693, 1),"")</f>
        <v/>
      </c>
      <c r="L693" s="17" t="str">
        <f t="shared" si="424"/>
        <v/>
      </c>
      <c r="M693" s="17">
        <f t="shared" ref="M693:M696" si="533">SUM(G693,I693,K693)</f>
        <v>0</v>
      </c>
      <c r="N693" s="13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9.5" customHeight="1">
      <c r="A694" s="12" t="str">
        <f t="shared" si="420"/>
        <v>[제 12-2호] 강재전선관용 부품 새들 (KS) 22c [개소]</v>
      </c>
      <c r="B694" s="13" t="s">
        <v>409</v>
      </c>
      <c r="C694" s="13"/>
      <c r="D694" s="14"/>
      <c r="E694" s="15"/>
      <c r="F694" s="17"/>
      <c r="G694" s="17">
        <f t="shared" si="530"/>
        <v>0</v>
      </c>
      <c r="H694" s="17"/>
      <c r="I694" s="17">
        <f t="shared" si="531"/>
        <v>0</v>
      </c>
      <c r="J694" s="17"/>
      <c r="K694" s="17" t="str">
        <f t="shared" si="532"/>
        <v/>
      </c>
      <c r="L694" s="17" t="str">
        <f t="shared" si="424"/>
        <v/>
      </c>
      <c r="M694" s="17">
        <f t="shared" si="533"/>
        <v>0</v>
      </c>
      <c r="N694" s="13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9.5" customHeight="1">
      <c r="A695" s="12" t="str">
        <f t="shared" si="420"/>
        <v>강재전선관용 부품새들 (KS) 22cEA</v>
      </c>
      <c r="B695" s="13" t="s">
        <v>144</v>
      </c>
      <c r="C695" s="13" t="s">
        <v>146</v>
      </c>
      <c r="D695" s="14" t="s">
        <v>104</v>
      </c>
      <c r="E695" s="15">
        <v>1</v>
      </c>
      <c r="F695" s="17" t="e">
        <f>+VLOOKUP(A695,단가표!$A:$Q,17,FALSE)</f>
        <v>#N/A</v>
      </c>
      <c r="G695" s="17" t="e">
        <f t="shared" si="530"/>
        <v>#N/A</v>
      </c>
      <c r="H695" s="17"/>
      <c r="I695" s="17">
        <f t="shared" si="531"/>
        <v>0</v>
      </c>
      <c r="J695" s="17"/>
      <c r="K695" s="17" t="str">
        <f t="shared" si="532"/>
        <v/>
      </c>
      <c r="L695" s="17" t="e">
        <f t="shared" si="424"/>
        <v>#N/A</v>
      </c>
      <c r="M695" s="17" t="e">
        <f t="shared" si="533"/>
        <v>#N/A</v>
      </c>
      <c r="N695" s="13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9.5" customHeight="1">
      <c r="A696" s="12" t="str">
        <f t="shared" si="420"/>
        <v>노 무 비내선전공인</v>
      </c>
      <c r="B696" s="13" t="s">
        <v>241</v>
      </c>
      <c r="C696" s="13" t="s">
        <v>242</v>
      </c>
      <c r="D696" s="14" t="s">
        <v>243</v>
      </c>
      <c r="E696" s="15">
        <f>+일위수량!E409</f>
        <v>3.5999999999999997E-2</v>
      </c>
      <c r="F696" s="17"/>
      <c r="G696" s="17">
        <f t="shared" si="530"/>
        <v>0</v>
      </c>
      <c r="H696" s="17">
        <f>+VLOOKUP(C696,단가표!$A:$Q,17,FALSE)</f>
        <v>220079</v>
      </c>
      <c r="I696" s="17">
        <f t="shared" si="531"/>
        <v>7922</v>
      </c>
      <c r="J696" s="17"/>
      <c r="K696" s="17" t="str">
        <f t="shared" si="532"/>
        <v/>
      </c>
      <c r="L696" s="17">
        <f t="shared" si="424"/>
        <v>220079</v>
      </c>
      <c r="M696" s="17">
        <f t="shared" si="533"/>
        <v>7922</v>
      </c>
      <c r="N696" s="13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9.5" customHeight="1">
      <c r="A697" s="12" t="str">
        <f t="shared" si="420"/>
        <v>( 합 계 )</v>
      </c>
      <c r="B697" s="13" t="s">
        <v>244</v>
      </c>
      <c r="C697" s="13"/>
      <c r="D697" s="14"/>
      <c r="E697" s="15"/>
      <c r="F697" s="17"/>
      <c r="G697" s="17" t="e">
        <f>SUM(G695:G696)</f>
        <v>#N/A</v>
      </c>
      <c r="H697" s="17"/>
      <c r="I697" s="17">
        <f>SUM(I695:I696)</f>
        <v>7922</v>
      </c>
      <c r="J697" s="17"/>
      <c r="K697" s="17">
        <f>SUM(K688:K696)</f>
        <v>0</v>
      </c>
      <c r="L697" s="17" t="str">
        <f t="shared" si="424"/>
        <v/>
      </c>
      <c r="M697" s="17" t="e">
        <f>SUM(M695:M696)</f>
        <v>#N/A</v>
      </c>
      <c r="N697" s="13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9.5" customHeight="1">
      <c r="A698" s="12" t="str">
        <f t="shared" si="420"/>
        <v/>
      </c>
      <c r="B698" s="13"/>
      <c r="C698" s="13"/>
      <c r="D698" s="14"/>
      <c r="E698" s="15"/>
      <c r="F698" s="17"/>
      <c r="G698" s="17">
        <f t="shared" ref="G698:G701" si="534">INT(E698*F698)</f>
        <v>0</v>
      </c>
      <c r="H698" s="17"/>
      <c r="I698" s="17">
        <f t="shared" ref="I698:I701" si="535">INT(E698*H698)</f>
        <v>0</v>
      </c>
      <c r="J698" s="17"/>
      <c r="K698" s="17" t="str">
        <f t="shared" ref="K698:K701" si="536">IF(E698*J698&lt;&gt;0,TRUNC(E698*J698, 1),"")</f>
        <v/>
      </c>
      <c r="L698" s="17" t="str">
        <f t="shared" si="424"/>
        <v/>
      </c>
      <c r="M698" s="17">
        <f t="shared" ref="M698:M701" si="537">SUM(G698,I698,K698)</f>
        <v>0</v>
      </c>
      <c r="N698" s="13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9.5" customHeight="1">
      <c r="A699" s="12" t="str">
        <f t="shared" si="420"/>
        <v>[제 12-3호] 강재전선관용 부품 새들 (KS) 28c [개소]</v>
      </c>
      <c r="B699" s="13" t="s">
        <v>410</v>
      </c>
      <c r="C699" s="13"/>
      <c r="D699" s="14"/>
      <c r="E699" s="15"/>
      <c r="F699" s="17"/>
      <c r="G699" s="17">
        <f t="shared" si="534"/>
        <v>0</v>
      </c>
      <c r="H699" s="17"/>
      <c r="I699" s="17">
        <f t="shared" si="535"/>
        <v>0</v>
      </c>
      <c r="J699" s="17"/>
      <c r="K699" s="17" t="str">
        <f t="shared" si="536"/>
        <v/>
      </c>
      <c r="L699" s="17" t="str">
        <f t="shared" si="424"/>
        <v/>
      </c>
      <c r="M699" s="17">
        <f t="shared" si="537"/>
        <v>0</v>
      </c>
      <c r="N699" s="13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9.5" customHeight="1">
      <c r="A700" s="12" t="str">
        <f t="shared" si="420"/>
        <v>강재전선관용 부품새들 (KS) 28cEA</v>
      </c>
      <c r="B700" s="13" t="s">
        <v>144</v>
      </c>
      <c r="C700" s="13" t="s">
        <v>147</v>
      </c>
      <c r="D700" s="14" t="s">
        <v>104</v>
      </c>
      <c r="E700" s="15">
        <v>1</v>
      </c>
      <c r="F700" s="17" t="e">
        <f>+VLOOKUP(A700,단가표!$A:$Q,17,FALSE)</f>
        <v>#N/A</v>
      </c>
      <c r="G700" s="17" t="e">
        <f t="shared" si="534"/>
        <v>#N/A</v>
      </c>
      <c r="H700" s="17"/>
      <c r="I700" s="17">
        <f t="shared" si="535"/>
        <v>0</v>
      </c>
      <c r="J700" s="17"/>
      <c r="K700" s="17" t="str">
        <f t="shared" si="536"/>
        <v/>
      </c>
      <c r="L700" s="17" t="e">
        <f t="shared" si="424"/>
        <v>#N/A</v>
      </c>
      <c r="M700" s="17" t="e">
        <f t="shared" si="537"/>
        <v>#N/A</v>
      </c>
      <c r="N700" s="13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9.5" customHeight="1">
      <c r="A701" s="12" t="str">
        <f t="shared" si="420"/>
        <v>노 무 비내선전공인</v>
      </c>
      <c r="B701" s="13" t="s">
        <v>241</v>
      </c>
      <c r="C701" s="13" t="s">
        <v>242</v>
      </c>
      <c r="D701" s="14" t="s">
        <v>243</v>
      </c>
      <c r="E701" s="15">
        <f>+일위수량!E412</f>
        <v>3.5999999999999997E-2</v>
      </c>
      <c r="F701" s="17"/>
      <c r="G701" s="17">
        <f t="shared" si="534"/>
        <v>0</v>
      </c>
      <c r="H701" s="17">
        <f>+VLOOKUP(C701,단가표!$A:$Q,17,FALSE)</f>
        <v>220079</v>
      </c>
      <c r="I701" s="17">
        <f t="shared" si="535"/>
        <v>7922</v>
      </c>
      <c r="J701" s="17"/>
      <c r="K701" s="17" t="str">
        <f t="shared" si="536"/>
        <v/>
      </c>
      <c r="L701" s="17">
        <f t="shared" si="424"/>
        <v>220079</v>
      </c>
      <c r="M701" s="17">
        <f t="shared" si="537"/>
        <v>7922</v>
      </c>
      <c r="N701" s="13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9.5" customHeight="1">
      <c r="A702" s="12" t="str">
        <f t="shared" si="420"/>
        <v>( 합 계 )</v>
      </c>
      <c r="B702" s="13" t="s">
        <v>244</v>
      </c>
      <c r="C702" s="13"/>
      <c r="D702" s="14"/>
      <c r="E702" s="15"/>
      <c r="F702" s="17"/>
      <c r="G702" s="17" t="e">
        <f>SUM(G698:G701)</f>
        <v>#N/A</v>
      </c>
      <c r="H702" s="17"/>
      <c r="I702" s="17">
        <f>SUM(I698:I701)</f>
        <v>7922</v>
      </c>
      <c r="J702" s="17"/>
      <c r="K702" s="17">
        <f>SUM(K698:K701)</f>
        <v>0</v>
      </c>
      <c r="L702" s="17" t="str">
        <f t="shared" si="424"/>
        <v/>
      </c>
      <c r="M702" s="17" t="e">
        <f>SUM(M698:M701)</f>
        <v>#N/A</v>
      </c>
      <c r="N702" s="13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9.5" customHeight="1">
      <c r="A703" s="12" t="str">
        <f t="shared" si="420"/>
        <v/>
      </c>
      <c r="B703" s="13"/>
      <c r="C703" s="13"/>
      <c r="D703" s="14"/>
      <c r="E703" s="15"/>
      <c r="F703" s="17"/>
      <c r="G703" s="17"/>
      <c r="H703" s="17"/>
      <c r="I703" s="17"/>
      <c r="J703" s="17"/>
      <c r="K703" s="17"/>
      <c r="L703" s="17"/>
      <c r="M703" s="17"/>
      <c r="N703" s="13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9.5" customHeight="1">
      <c r="A704" s="12" t="str">
        <f t="shared" si="420"/>
        <v>[제 12-4호] 강재전선관용 부품 새들 (KS) 36c [개소]</v>
      </c>
      <c r="B704" s="13" t="s">
        <v>411</v>
      </c>
      <c r="C704" s="13"/>
      <c r="D704" s="14"/>
      <c r="E704" s="15"/>
      <c r="F704" s="17"/>
      <c r="G704" s="17">
        <f t="shared" ref="G704:G706" si="538">INT(E704*F704)</f>
        <v>0</v>
      </c>
      <c r="H704" s="17"/>
      <c r="I704" s="17">
        <f t="shared" ref="I704:I706" si="539">INT(E704*H704)</f>
        <v>0</v>
      </c>
      <c r="J704" s="17"/>
      <c r="K704" s="17" t="str">
        <f t="shared" ref="K704:K706" si="540">IF(E704*J704&lt;&gt;0,TRUNC(E704*J704, 1),"")</f>
        <v/>
      </c>
      <c r="L704" s="17" t="str">
        <f t="shared" ref="L704:L758" si="541">IF((F704+H704+J704)=0, "", (F704+H704+J704))</f>
        <v/>
      </c>
      <c r="M704" s="17">
        <f t="shared" ref="M704:M706" si="542">SUM(G704,I704,K704)</f>
        <v>0</v>
      </c>
      <c r="N704" s="13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9.5" customHeight="1">
      <c r="A705" s="12" t="str">
        <f t="shared" si="420"/>
        <v>강재전선관용 부품새들 (KS) 36cEA</v>
      </c>
      <c r="B705" s="13" t="s">
        <v>144</v>
      </c>
      <c r="C705" s="13" t="s">
        <v>148</v>
      </c>
      <c r="D705" s="14" t="s">
        <v>104</v>
      </c>
      <c r="E705" s="15">
        <v>1</v>
      </c>
      <c r="F705" s="17" t="e">
        <f>+VLOOKUP(A705,단가표!$A:$Q,17,FALSE)</f>
        <v>#N/A</v>
      </c>
      <c r="G705" s="17" t="e">
        <f t="shared" si="538"/>
        <v>#N/A</v>
      </c>
      <c r="H705" s="17"/>
      <c r="I705" s="17">
        <f t="shared" si="539"/>
        <v>0</v>
      </c>
      <c r="J705" s="17"/>
      <c r="K705" s="17" t="str">
        <f t="shared" si="540"/>
        <v/>
      </c>
      <c r="L705" s="17" t="e">
        <f t="shared" si="541"/>
        <v>#N/A</v>
      </c>
      <c r="M705" s="17" t="e">
        <f t="shared" si="542"/>
        <v>#N/A</v>
      </c>
      <c r="N705" s="13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9.5" customHeight="1">
      <c r="A706" s="12" t="str">
        <f t="shared" si="420"/>
        <v>노 무 비내선전공인</v>
      </c>
      <c r="B706" s="13" t="s">
        <v>241</v>
      </c>
      <c r="C706" s="13" t="s">
        <v>242</v>
      </c>
      <c r="D706" s="14" t="s">
        <v>243</v>
      </c>
      <c r="E706" s="15">
        <f>+일위수량!E415</f>
        <v>3.5999999999999997E-2</v>
      </c>
      <c r="F706" s="17"/>
      <c r="G706" s="17">
        <f t="shared" si="538"/>
        <v>0</v>
      </c>
      <c r="H706" s="17">
        <f>+VLOOKUP(C706,단가표!$A:$Q,17,FALSE)</f>
        <v>220079</v>
      </c>
      <c r="I706" s="17">
        <f t="shared" si="539"/>
        <v>7922</v>
      </c>
      <c r="J706" s="17"/>
      <c r="K706" s="17" t="str">
        <f t="shared" si="540"/>
        <v/>
      </c>
      <c r="L706" s="17">
        <f t="shared" si="541"/>
        <v>220079</v>
      </c>
      <c r="M706" s="17">
        <f t="shared" si="542"/>
        <v>7922</v>
      </c>
      <c r="N706" s="13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9.5" customHeight="1">
      <c r="A707" s="12" t="str">
        <f t="shared" si="420"/>
        <v>( 합 계 )</v>
      </c>
      <c r="B707" s="13" t="s">
        <v>244</v>
      </c>
      <c r="C707" s="13"/>
      <c r="D707" s="14"/>
      <c r="E707" s="15"/>
      <c r="F707" s="17"/>
      <c r="G707" s="17" t="e">
        <f>SUM(G704:G706)</f>
        <v>#N/A</v>
      </c>
      <c r="H707" s="17"/>
      <c r="I707" s="17">
        <f>SUM(I704:I706)</f>
        <v>7922</v>
      </c>
      <c r="J707" s="17"/>
      <c r="K707" s="17">
        <f>SUM(K704:K706)</f>
        <v>0</v>
      </c>
      <c r="L707" s="17" t="str">
        <f t="shared" si="541"/>
        <v/>
      </c>
      <c r="M707" s="17" t="e">
        <f>SUM(M704:M706)</f>
        <v>#N/A</v>
      </c>
      <c r="N707" s="13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9.5" customHeight="1">
      <c r="A708" s="12" t="str">
        <f t="shared" si="420"/>
        <v/>
      </c>
      <c r="B708" s="13"/>
      <c r="C708" s="13"/>
      <c r="D708" s="14"/>
      <c r="E708" s="15"/>
      <c r="F708" s="17"/>
      <c r="G708" s="17">
        <f t="shared" ref="G708:G711" si="543">INT(E708*F708)</f>
        <v>0</v>
      </c>
      <c r="H708" s="17"/>
      <c r="I708" s="17">
        <f t="shared" ref="I708:I711" si="544">INT(E708*H708)</f>
        <v>0</v>
      </c>
      <c r="J708" s="17"/>
      <c r="K708" s="17" t="str">
        <f t="shared" ref="K708:K711" si="545">IF(E708*J708&lt;&gt;0,TRUNC(E708*J708, 1),"")</f>
        <v/>
      </c>
      <c r="L708" s="17" t="str">
        <f t="shared" si="541"/>
        <v/>
      </c>
      <c r="M708" s="17">
        <f t="shared" ref="M708:M711" si="546">SUM(G708,I708,K708)</f>
        <v>0</v>
      </c>
      <c r="N708" s="13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9.5" customHeight="1">
      <c r="A709" s="12" t="str">
        <f t="shared" si="420"/>
        <v>[제 12-5호] 강재전선관용 부품 새들 (KS) 42c [개소]</v>
      </c>
      <c r="B709" s="13" t="s">
        <v>412</v>
      </c>
      <c r="C709" s="13"/>
      <c r="D709" s="14"/>
      <c r="E709" s="15"/>
      <c r="F709" s="17"/>
      <c r="G709" s="17">
        <f t="shared" si="543"/>
        <v>0</v>
      </c>
      <c r="H709" s="17"/>
      <c r="I709" s="17">
        <f t="shared" si="544"/>
        <v>0</v>
      </c>
      <c r="J709" s="17"/>
      <c r="K709" s="17" t="str">
        <f t="shared" si="545"/>
        <v/>
      </c>
      <c r="L709" s="17" t="str">
        <f t="shared" si="541"/>
        <v/>
      </c>
      <c r="M709" s="17">
        <f t="shared" si="546"/>
        <v>0</v>
      </c>
      <c r="N709" s="13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9.5" customHeight="1">
      <c r="A710" s="12" t="str">
        <f t="shared" si="420"/>
        <v>강재전선관용 부품새들 (KS) 42cEA</v>
      </c>
      <c r="B710" s="13" t="s">
        <v>144</v>
      </c>
      <c r="C710" s="13" t="s">
        <v>149</v>
      </c>
      <c r="D710" s="14" t="s">
        <v>104</v>
      </c>
      <c r="E710" s="15">
        <v>1</v>
      </c>
      <c r="F710" s="17" t="e">
        <f>+VLOOKUP(A710,단가표!$A:$Q,17,FALSE)</f>
        <v>#N/A</v>
      </c>
      <c r="G710" s="17" t="e">
        <f t="shared" si="543"/>
        <v>#N/A</v>
      </c>
      <c r="H710" s="17"/>
      <c r="I710" s="17">
        <f t="shared" si="544"/>
        <v>0</v>
      </c>
      <c r="J710" s="17"/>
      <c r="K710" s="17" t="str">
        <f t="shared" si="545"/>
        <v/>
      </c>
      <c r="L710" s="17" t="e">
        <f t="shared" si="541"/>
        <v>#N/A</v>
      </c>
      <c r="M710" s="17" t="e">
        <f t="shared" si="546"/>
        <v>#N/A</v>
      </c>
      <c r="N710" s="13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9.5" customHeight="1">
      <c r="A711" s="12" t="str">
        <f t="shared" si="420"/>
        <v>노 무 비내선전공인</v>
      </c>
      <c r="B711" s="13" t="s">
        <v>241</v>
      </c>
      <c r="C711" s="13" t="s">
        <v>242</v>
      </c>
      <c r="D711" s="14" t="s">
        <v>243</v>
      </c>
      <c r="E711" s="15">
        <f>+일위수량!E418</f>
        <v>3.5999999999999997E-2</v>
      </c>
      <c r="F711" s="17"/>
      <c r="G711" s="17">
        <f t="shared" si="543"/>
        <v>0</v>
      </c>
      <c r="H711" s="17">
        <f>+VLOOKUP(C711,단가표!$A:$Q,17,FALSE)</f>
        <v>220079</v>
      </c>
      <c r="I711" s="17">
        <f t="shared" si="544"/>
        <v>7922</v>
      </c>
      <c r="J711" s="17"/>
      <c r="K711" s="17" t="str">
        <f t="shared" si="545"/>
        <v/>
      </c>
      <c r="L711" s="17">
        <f t="shared" si="541"/>
        <v>220079</v>
      </c>
      <c r="M711" s="17">
        <f t="shared" si="546"/>
        <v>7922</v>
      </c>
      <c r="N711" s="13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9.5" customHeight="1">
      <c r="A712" s="12" t="str">
        <f t="shared" si="420"/>
        <v>( 합 계 )</v>
      </c>
      <c r="B712" s="13" t="s">
        <v>244</v>
      </c>
      <c r="C712" s="13"/>
      <c r="D712" s="14"/>
      <c r="E712" s="15"/>
      <c r="F712" s="17"/>
      <c r="G712" s="17" t="e">
        <f>SUM(G708:G711)</f>
        <v>#N/A</v>
      </c>
      <c r="H712" s="17"/>
      <c r="I712" s="17">
        <f>SUM(I708:I711)</f>
        <v>7922</v>
      </c>
      <c r="J712" s="17"/>
      <c r="K712" s="17">
        <f>SUM(K708:K711)</f>
        <v>0</v>
      </c>
      <c r="L712" s="17" t="str">
        <f t="shared" si="541"/>
        <v/>
      </c>
      <c r="M712" s="17" t="e">
        <f>SUM(M708:M711)</f>
        <v>#N/A</v>
      </c>
      <c r="N712" s="13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9.5" customHeight="1">
      <c r="A713" s="12" t="str">
        <f t="shared" si="420"/>
        <v/>
      </c>
      <c r="B713" s="13"/>
      <c r="C713" s="13"/>
      <c r="D713" s="14"/>
      <c r="E713" s="15"/>
      <c r="F713" s="17"/>
      <c r="G713" s="17">
        <f t="shared" ref="G713:G717" si="547">INT(E713*F713)</f>
        <v>0</v>
      </c>
      <c r="H713" s="17"/>
      <c r="I713" s="17">
        <f t="shared" ref="I713:I717" si="548">INT(E713*H713)</f>
        <v>0</v>
      </c>
      <c r="J713" s="17"/>
      <c r="K713" s="17" t="str">
        <f t="shared" ref="K713:K717" si="549">IF(E713*J713&lt;&gt;0,TRUNC(E713*J713, 1),"")</f>
        <v/>
      </c>
      <c r="L713" s="17" t="str">
        <f t="shared" si="541"/>
        <v/>
      </c>
      <c r="M713" s="17">
        <f t="shared" ref="M713:M717" si="550">SUM(G713,I713,K713)</f>
        <v>0</v>
      </c>
      <c r="N713" s="13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9.5" customHeight="1">
      <c r="A714" s="12" t="str">
        <f t="shared" si="420"/>
        <v/>
      </c>
      <c r="B714" s="13"/>
      <c r="C714" s="13"/>
      <c r="D714" s="14"/>
      <c r="E714" s="15"/>
      <c r="F714" s="17"/>
      <c r="G714" s="17">
        <f t="shared" si="547"/>
        <v>0</v>
      </c>
      <c r="H714" s="17"/>
      <c r="I714" s="17">
        <f t="shared" si="548"/>
        <v>0</v>
      </c>
      <c r="J714" s="17"/>
      <c r="K714" s="17" t="str">
        <f t="shared" si="549"/>
        <v/>
      </c>
      <c r="L714" s="17" t="str">
        <f t="shared" si="541"/>
        <v/>
      </c>
      <c r="M714" s="17">
        <f t="shared" si="550"/>
        <v>0</v>
      </c>
      <c r="N714" s="13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9.5" customHeight="1">
      <c r="A715" s="12" t="str">
        <f t="shared" si="420"/>
        <v>[제 12-6호] 강재전선관용 부품 새들 (KS) 54c [개소]</v>
      </c>
      <c r="B715" s="13" t="s">
        <v>413</v>
      </c>
      <c r="C715" s="13"/>
      <c r="D715" s="14"/>
      <c r="E715" s="15"/>
      <c r="F715" s="17"/>
      <c r="G715" s="17">
        <f t="shared" si="547"/>
        <v>0</v>
      </c>
      <c r="H715" s="17"/>
      <c r="I715" s="17">
        <f t="shared" si="548"/>
        <v>0</v>
      </c>
      <c r="J715" s="17"/>
      <c r="K715" s="17" t="str">
        <f t="shared" si="549"/>
        <v/>
      </c>
      <c r="L715" s="17" t="str">
        <f t="shared" si="541"/>
        <v/>
      </c>
      <c r="M715" s="17">
        <f t="shared" si="550"/>
        <v>0</v>
      </c>
      <c r="N715" s="13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9.5" customHeight="1">
      <c r="A716" s="12" t="str">
        <f t="shared" si="420"/>
        <v>강재전선관용 부품새들 (KS) 54cEA</v>
      </c>
      <c r="B716" s="13" t="s">
        <v>144</v>
      </c>
      <c r="C716" s="13" t="s">
        <v>150</v>
      </c>
      <c r="D716" s="14" t="s">
        <v>104</v>
      </c>
      <c r="E716" s="15">
        <v>1</v>
      </c>
      <c r="F716" s="17" t="e">
        <f>+VLOOKUP(A716,단가표!$A:$Q,17,FALSE)</f>
        <v>#N/A</v>
      </c>
      <c r="G716" s="17" t="e">
        <f t="shared" si="547"/>
        <v>#N/A</v>
      </c>
      <c r="H716" s="17"/>
      <c r="I716" s="17">
        <f t="shared" si="548"/>
        <v>0</v>
      </c>
      <c r="J716" s="17"/>
      <c r="K716" s="17" t="str">
        <f t="shared" si="549"/>
        <v/>
      </c>
      <c r="L716" s="17" t="e">
        <f t="shared" si="541"/>
        <v>#N/A</v>
      </c>
      <c r="M716" s="17" t="e">
        <f t="shared" si="550"/>
        <v>#N/A</v>
      </c>
      <c r="N716" s="13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9.5" customHeight="1">
      <c r="A717" s="12" t="str">
        <f t="shared" si="420"/>
        <v>노 무 비내선전공인</v>
      </c>
      <c r="B717" s="13" t="s">
        <v>241</v>
      </c>
      <c r="C717" s="13" t="s">
        <v>242</v>
      </c>
      <c r="D717" s="14" t="s">
        <v>243</v>
      </c>
      <c r="E717" s="15">
        <f>+일위수량!E421</f>
        <v>3.5999999999999997E-2</v>
      </c>
      <c r="F717" s="17"/>
      <c r="G717" s="17">
        <f t="shared" si="547"/>
        <v>0</v>
      </c>
      <c r="H717" s="17">
        <f>+VLOOKUP(C717,단가표!$A:$Q,17,FALSE)</f>
        <v>220079</v>
      </c>
      <c r="I717" s="17">
        <f t="shared" si="548"/>
        <v>7922</v>
      </c>
      <c r="J717" s="17"/>
      <c r="K717" s="17" t="str">
        <f t="shared" si="549"/>
        <v/>
      </c>
      <c r="L717" s="17">
        <f t="shared" si="541"/>
        <v>220079</v>
      </c>
      <c r="M717" s="17">
        <f t="shared" si="550"/>
        <v>7922</v>
      </c>
      <c r="N717" s="13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9.5" customHeight="1">
      <c r="A718" s="12" t="str">
        <f t="shared" si="420"/>
        <v>( 합 계 )</v>
      </c>
      <c r="B718" s="13" t="s">
        <v>244</v>
      </c>
      <c r="C718" s="13"/>
      <c r="D718" s="14"/>
      <c r="E718" s="15"/>
      <c r="F718" s="17"/>
      <c r="G718" s="17" t="e">
        <f>SUM(G714:G717)</f>
        <v>#N/A</v>
      </c>
      <c r="H718" s="17"/>
      <c r="I718" s="17">
        <f>SUM(I714:I717)</f>
        <v>7922</v>
      </c>
      <c r="J718" s="17"/>
      <c r="K718" s="17">
        <f>SUM(K714:K717)</f>
        <v>0</v>
      </c>
      <c r="L718" s="17" t="str">
        <f t="shared" si="541"/>
        <v/>
      </c>
      <c r="M718" s="17" t="e">
        <f>SUM(M714:M717)</f>
        <v>#N/A</v>
      </c>
      <c r="N718" s="13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9.5" hidden="1" customHeight="1">
      <c r="A719" s="12" t="str">
        <f t="shared" si="420"/>
        <v/>
      </c>
      <c r="B719" s="13"/>
      <c r="C719" s="13"/>
      <c r="D719" s="14"/>
      <c r="E719" s="15"/>
      <c r="F719" s="17"/>
      <c r="G719" s="17">
        <f t="shared" ref="G719:G722" si="551">INT(E719*F719)</f>
        <v>0</v>
      </c>
      <c r="H719" s="17"/>
      <c r="I719" s="17">
        <f t="shared" ref="I719:I722" si="552">INT(E719*H719)</f>
        <v>0</v>
      </c>
      <c r="J719" s="17"/>
      <c r="K719" s="17" t="str">
        <f t="shared" ref="K719:K722" si="553">IF(E719*J719&lt;&gt;0,TRUNC(E719*J719, 1),"")</f>
        <v/>
      </c>
      <c r="L719" s="17" t="str">
        <f t="shared" si="541"/>
        <v/>
      </c>
      <c r="M719" s="17">
        <f t="shared" ref="M719:M722" si="554">SUM(G719,I719,K719)</f>
        <v>0</v>
      </c>
      <c r="N719" s="13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9.5" customHeight="1">
      <c r="A720" s="12" t="str">
        <f t="shared" si="420"/>
        <v>[제 12-7호] 강재전선관용 부품 새들 (KS) 70c [개소]</v>
      </c>
      <c r="B720" s="13" t="s">
        <v>414</v>
      </c>
      <c r="C720" s="13"/>
      <c r="D720" s="14"/>
      <c r="E720" s="15"/>
      <c r="F720" s="17"/>
      <c r="G720" s="17">
        <f t="shared" si="551"/>
        <v>0</v>
      </c>
      <c r="H720" s="17"/>
      <c r="I720" s="17">
        <f t="shared" si="552"/>
        <v>0</v>
      </c>
      <c r="J720" s="17"/>
      <c r="K720" s="17" t="str">
        <f t="shared" si="553"/>
        <v/>
      </c>
      <c r="L720" s="17" t="str">
        <f t="shared" si="541"/>
        <v/>
      </c>
      <c r="M720" s="17">
        <f t="shared" si="554"/>
        <v>0</v>
      </c>
      <c r="N720" s="13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9.5" customHeight="1">
      <c r="A721" s="12" t="str">
        <f t="shared" si="420"/>
        <v>강재전선관용 부품새들 (KS) 70cEA</v>
      </c>
      <c r="B721" s="13" t="s">
        <v>144</v>
      </c>
      <c r="C721" s="13" t="s">
        <v>151</v>
      </c>
      <c r="D721" s="14" t="s">
        <v>104</v>
      </c>
      <c r="E721" s="15">
        <v>1</v>
      </c>
      <c r="F721" s="17" t="e">
        <f>+VLOOKUP(A721,단가표!$A:$Q,17,FALSE)</f>
        <v>#N/A</v>
      </c>
      <c r="G721" s="17" t="e">
        <f t="shared" si="551"/>
        <v>#N/A</v>
      </c>
      <c r="H721" s="17"/>
      <c r="I721" s="17">
        <f t="shared" si="552"/>
        <v>0</v>
      </c>
      <c r="J721" s="17"/>
      <c r="K721" s="17" t="str">
        <f t="shared" si="553"/>
        <v/>
      </c>
      <c r="L721" s="17" t="e">
        <f t="shared" si="541"/>
        <v>#N/A</v>
      </c>
      <c r="M721" s="17" t="e">
        <f t="shared" si="554"/>
        <v>#N/A</v>
      </c>
      <c r="N721" s="13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9.5" customHeight="1">
      <c r="A722" s="12" t="str">
        <f t="shared" si="420"/>
        <v>노 무 비내선전공인</v>
      </c>
      <c r="B722" s="13" t="s">
        <v>241</v>
      </c>
      <c r="C722" s="13" t="s">
        <v>242</v>
      </c>
      <c r="D722" s="14" t="s">
        <v>243</v>
      </c>
      <c r="E722" s="15">
        <f>+일위수량!E424</f>
        <v>3.5999999999999997E-2</v>
      </c>
      <c r="F722" s="17"/>
      <c r="G722" s="17">
        <f t="shared" si="551"/>
        <v>0</v>
      </c>
      <c r="H722" s="17">
        <f>+VLOOKUP(C722,단가표!$A:$Q,17,FALSE)</f>
        <v>220079</v>
      </c>
      <c r="I722" s="17">
        <f t="shared" si="552"/>
        <v>7922</v>
      </c>
      <c r="J722" s="17"/>
      <c r="K722" s="17" t="str">
        <f t="shared" si="553"/>
        <v/>
      </c>
      <c r="L722" s="17">
        <f t="shared" si="541"/>
        <v>220079</v>
      </c>
      <c r="M722" s="17">
        <f t="shared" si="554"/>
        <v>7922</v>
      </c>
      <c r="N722" s="13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9.5" customHeight="1">
      <c r="A723" s="12" t="str">
        <f t="shared" si="420"/>
        <v>( 합 계 )</v>
      </c>
      <c r="B723" s="13" t="s">
        <v>244</v>
      </c>
      <c r="C723" s="13"/>
      <c r="D723" s="14"/>
      <c r="E723" s="15"/>
      <c r="F723" s="17"/>
      <c r="G723" s="17" t="e">
        <f>SUM(G719:G722)</f>
        <v>#N/A</v>
      </c>
      <c r="H723" s="17"/>
      <c r="I723" s="17">
        <f>SUM(I719:I722)</f>
        <v>7922</v>
      </c>
      <c r="J723" s="17"/>
      <c r="K723" s="17">
        <f>SUM(K719:K722)</f>
        <v>0</v>
      </c>
      <c r="L723" s="17" t="str">
        <f t="shared" si="541"/>
        <v/>
      </c>
      <c r="M723" s="17" t="e">
        <f>SUM(M719:M722)</f>
        <v>#N/A</v>
      </c>
      <c r="N723" s="13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9.5" customHeight="1">
      <c r="A724" s="12" t="str">
        <f t="shared" si="420"/>
        <v/>
      </c>
      <c r="B724" s="13"/>
      <c r="C724" s="13"/>
      <c r="D724" s="14"/>
      <c r="E724" s="15"/>
      <c r="F724" s="17"/>
      <c r="G724" s="17">
        <f t="shared" ref="G724:G728" si="555">INT(E724*F724)</f>
        <v>0</v>
      </c>
      <c r="H724" s="17"/>
      <c r="I724" s="17">
        <f t="shared" ref="I724:I728" si="556">INT(E724*H724)</f>
        <v>0</v>
      </c>
      <c r="J724" s="17"/>
      <c r="K724" s="17" t="str">
        <f t="shared" ref="K724:K728" si="557">IF(E724*J724&lt;&gt;0,TRUNC(E724*J724, 1),"")</f>
        <v/>
      </c>
      <c r="L724" s="17" t="str">
        <f t="shared" si="541"/>
        <v/>
      </c>
      <c r="M724" s="17">
        <f t="shared" ref="M724:M728" si="558">SUM(G724,I724,K724)</f>
        <v>0</v>
      </c>
      <c r="N724" s="13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9.5" customHeight="1">
      <c r="A725" s="12" t="str">
        <f t="shared" si="420"/>
        <v/>
      </c>
      <c r="B725" s="13"/>
      <c r="C725" s="13"/>
      <c r="D725" s="14"/>
      <c r="E725" s="15"/>
      <c r="F725" s="17"/>
      <c r="G725" s="17">
        <f t="shared" si="555"/>
        <v>0</v>
      </c>
      <c r="H725" s="17"/>
      <c r="I725" s="17">
        <f t="shared" si="556"/>
        <v>0</v>
      </c>
      <c r="J725" s="17"/>
      <c r="K725" s="17" t="str">
        <f t="shared" si="557"/>
        <v/>
      </c>
      <c r="L725" s="17" t="str">
        <f t="shared" si="541"/>
        <v/>
      </c>
      <c r="M725" s="17">
        <f t="shared" si="558"/>
        <v>0</v>
      </c>
      <c r="N725" s="13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9.5" customHeight="1">
      <c r="A726" s="12" t="str">
        <f t="shared" si="420"/>
        <v>[제 12-8호] 강재전선관용 부품 새들 (KS) 82c [개소]</v>
      </c>
      <c r="B726" s="13" t="s">
        <v>415</v>
      </c>
      <c r="C726" s="13"/>
      <c r="D726" s="14"/>
      <c r="E726" s="15"/>
      <c r="F726" s="17"/>
      <c r="G726" s="17">
        <f t="shared" si="555"/>
        <v>0</v>
      </c>
      <c r="H726" s="17"/>
      <c r="I726" s="17">
        <f t="shared" si="556"/>
        <v>0</v>
      </c>
      <c r="J726" s="17"/>
      <c r="K726" s="17" t="str">
        <f t="shared" si="557"/>
        <v/>
      </c>
      <c r="L726" s="17" t="str">
        <f t="shared" si="541"/>
        <v/>
      </c>
      <c r="M726" s="17">
        <f t="shared" si="558"/>
        <v>0</v>
      </c>
      <c r="N726" s="13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9.5" customHeight="1">
      <c r="A727" s="12" t="str">
        <f t="shared" si="420"/>
        <v>강재전선관용 부품새들 (KS) 82cEA</v>
      </c>
      <c r="B727" s="13" t="s">
        <v>144</v>
      </c>
      <c r="C727" s="13" t="s">
        <v>152</v>
      </c>
      <c r="D727" s="14" t="s">
        <v>104</v>
      </c>
      <c r="E727" s="15">
        <v>1</v>
      </c>
      <c r="F727" s="17" t="e">
        <f>+VLOOKUP(A727,단가표!$A:$Q,17,FALSE)</f>
        <v>#N/A</v>
      </c>
      <c r="G727" s="17" t="e">
        <f t="shared" si="555"/>
        <v>#N/A</v>
      </c>
      <c r="H727" s="17"/>
      <c r="I727" s="17">
        <f t="shared" si="556"/>
        <v>0</v>
      </c>
      <c r="J727" s="17"/>
      <c r="K727" s="17" t="str">
        <f t="shared" si="557"/>
        <v/>
      </c>
      <c r="L727" s="17" t="e">
        <f t="shared" si="541"/>
        <v>#N/A</v>
      </c>
      <c r="M727" s="17" t="e">
        <f t="shared" si="558"/>
        <v>#N/A</v>
      </c>
      <c r="N727" s="13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9.5" customHeight="1">
      <c r="A728" s="12" t="str">
        <f t="shared" si="420"/>
        <v>노 무 비내선전공인</v>
      </c>
      <c r="B728" s="13" t="s">
        <v>241</v>
      </c>
      <c r="C728" s="13" t="s">
        <v>242</v>
      </c>
      <c r="D728" s="14" t="s">
        <v>243</v>
      </c>
      <c r="E728" s="15">
        <f>+일위수량!E427</f>
        <v>3.5999999999999997E-2</v>
      </c>
      <c r="F728" s="17"/>
      <c r="G728" s="17">
        <f t="shared" si="555"/>
        <v>0</v>
      </c>
      <c r="H728" s="17">
        <f>+VLOOKUP(C728,단가표!$A:$Q,17,FALSE)</f>
        <v>220079</v>
      </c>
      <c r="I728" s="17">
        <f t="shared" si="556"/>
        <v>7922</v>
      </c>
      <c r="J728" s="17"/>
      <c r="K728" s="17" t="str">
        <f t="shared" si="557"/>
        <v/>
      </c>
      <c r="L728" s="17">
        <f t="shared" si="541"/>
        <v>220079</v>
      </c>
      <c r="M728" s="17">
        <f t="shared" si="558"/>
        <v>7922</v>
      </c>
      <c r="N728" s="13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9.5" customHeight="1">
      <c r="A729" s="12" t="str">
        <f t="shared" si="420"/>
        <v>( 합 계 )</v>
      </c>
      <c r="B729" s="13" t="s">
        <v>244</v>
      </c>
      <c r="C729" s="13"/>
      <c r="D729" s="14"/>
      <c r="E729" s="15"/>
      <c r="F729" s="17"/>
      <c r="G729" s="17" t="e">
        <f>SUM(G725:G728)</f>
        <v>#N/A</v>
      </c>
      <c r="H729" s="17"/>
      <c r="I729" s="17">
        <f>SUM(I725:I728)</f>
        <v>7922</v>
      </c>
      <c r="J729" s="17"/>
      <c r="K729" s="17">
        <f>SUM(K725:K728)</f>
        <v>0</v>
      </c>
      <c r="L729" s="17" t="str">
        <f t="shared" si="541"/>
        <v/>
      </c>
      <c r="M729" s="17" t="e">
        <f>SUM(M725:M728)</f>
        <v>#N/A</v>
      </c>
      <c r="N729" s="13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9.5" customHeight="1">
      <c r="A730" s="12" t="str">
        <f t="shared" si="420"/>
        <v/>
      </c>
      <c r="B730" s="13"/>
      <c r="C730" s="13"/>
      <c r="D730" s="14"/>
      <c r="E730" s="15"/>
      <c r="F730" s="17"/>
      <c r="G730" s="17">
        <f t="shared" ref="G730:G734" si="559">INT(E730*F730)</f>
        <v>0</v>
      </c>
      <c r="H730" s="17"/>
      <c r="I730" s="17">
        <f t="shared" ref="I730:I734" si="560">INT(E730*H730)</f>
        <v>0</v>
      </c>
      <c r="J730" s="17"/>
      <c r="K730" s="17" t="str">
        <f t="shared" ref="K730:K734" si="561">IF(E730*J730&lt;&gt;0,TRUNC(E730*J730, 1),"")</f>
        <v/>
      </c>
      <c r="L730" s="17" t="str">
        <f t="shared" si="541"/>
        <v/>
      </c>
      <c r="M730" s="17">
        <f t="shared" ref="M730:M734" si="562">SUM(G730,I730,K730)</f>
        <v>0</v>
      </c>
      <c r="N730" s="13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9.5" customHeight="1">
      <c r="A731" s="12" t="str">
        <f t="shared" si="420"/>
        <v/>
      </c>
      <c r="B731" s="13"/>
      <c r="C731" s="13"/>
      <c r="D731" s="14"/>
      <c r="E731" s="15"/>
      <c r="F731" s="17"/>
      <c r="G731" s="17">
        <f t="shared" si="559"/>
        <v>0</v>
      </c>
      <c r="H731" s="17"/>
      <c r="I731" s="17">
        <f t="shared" si="560"/>
        <v>0</v>
      </c>
      <c r="J731" s="17"/>
      <c r="K731" s="17" t="str">
        <f t="shared" si="561"/>
        <v/>
      </c>
      <c r="L731" s="17" t="str">
        <f t="shared" si="541"/>
        <v/>
      </c>
      <c r="M731" s="17">
        <f t="shared" si="562"/>
        <v>0</v>
      </c>
      <c r="N731" s="13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9.5" customHeight="1">
      <c r="A732" s="12" t="str">
        <f t="shared" si="420"/>
        <v>[제 12-9호] 강재전선관용 부품 새들 (KS) 104c [개소]</v>
      </c>
      <c r="B732" s="13" t="s">
        <v>416</v>
      </c>
      <c r="C732" s="13"/>
      <c r="D732" s="14"/>
      <c r="E732" s="15"/>
      <c r="F732" s="17"/>
      <c r="G732" s="17">
        <f t="shared" si="559"/>
        <v>0</v>
      </c>
      <c r="H732" s="17"/>
      <c r="I732" s="17">
        <f t="shared" si="560"/>
        <v>0</v>
      </c>
      <c r="J732" s="17"/>
      <c r="K732" s="17" t="str">
        <f t="shared" si="561"/>
        <v/>
      </c>
      <c r="L732" s="17" t="str">
        <f t="shared" si="541"/>
        <v/>
      </c>
      <c r="M732" s="17">
        <f t="shared" si="562"/>
        <v>0</v>
      </c>
      <c r="N732" s="13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9.5" customHeight="1">
      <c r="A733" s="12" t="str">
        <f t="shared" si="420"/>
        <v>강재전선관용 부품새들 (KS) 104cEA</v>
      </c>
      <c r="B733" s="13" t="s">
        <v>144</v>
      </c>
      <c r="C733" s="13" t="s">
        <v>153</v>
      </c>
      <c r="D733" s="14" t="s">
        <v>104</v>
      </c>
      <c r="E733" s="15">
        <v>1</v>
      </c>
      <c r="F733" s="17" t="e">
        <f>+VLOOKUP(A733,단가표!$A:$Q,17,FALSE)</f>
        <v>#N/A</v>
      </c>
      <c r="G733" s="17" t="e">
        <f t="shared" si="559"/>
        <v>#N/A</v>
      </c>
      <c r="H733" s="17"/>
      <c r="I733" s="17">
        <f t="shared" si="560"/>
        <v>0</v>
      </c>
      <c r="J733" s="17"/>
      <c r="K733" s="17" t="str">
        <f t="shared" si="561"/>
        <v/>
      </c>
      <c r="L733" s="17" t="e">
        <f t="shared" si="541"/>
        <v>#N/A</v>
      </c>
      <c r="M733" s="17" t="e">
        <f t="shared" si="562"/>
        <v>#N/A</v>
      </c>
      <c r="N733" s="13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9.5" customHeight="1">
      <c r="A734" s="12" t="str">
        <f t="shared" si="420"/>
        <v>노 무 비내선전공인</v>
      </c>
      <c r="B734" s="13" t="s">
        <v>241</v>
      </c>
      <c r="C734" s="13" t="s">
        <v>242</v>
      </c>
      <c r="D734" s="14" t="s">
        <v>243</v>
      </c>
      <c r="E734" s="15">
        <f>+일위수량!E430</f>
        <v>3.5999999999999997E-2</v>
      </c>
      <c r="F734" s="17"/>
      <c r="G734" s="17">
        <f t="shared" si="559"/>
        <v>0</v>
      </c>
      <c r="H734" s="17">
        <f>+VLOOKUP(C734,단가표!$A:$Q,17,FALSE)</f>
        <v>220079</v>
      </c>
      <c r="I734" s="17">
        <f t="shared" si="560"/>
        <v>7922</v>
      </c>
      <c r="J734" s="17"/>
      <c r="K734" s="17" t="str">
        <f t="shared" si="561"/>
        <v/>
      </c>
      <c r="L734" s="17">
        <f t="shared" si="541"/>
        <v>220079</v>
      </c>
      <c r="M734" s="17">
        <f t="shared" si="562"/>
        <v>7922</v>
      </c>
      <c r="N734" s="13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9.5" customHeight="1">
      <c r="A735" s="12" t="str">
        <f t="shared" si="420"/>
        <v>( 합 계 )</v>
      </c>
      <c r="B735" s="13" t="s">
        <v>244</v>
      </c>
      <c r="C735" s="13"/>
      <c r="D735" s="14"/>
      <c r="E735" s="15"/>
      <c r="F735" s="17"/>
      <c r="G735" s="17" t="e">
        <f>SUM(G731:G734)</f>
        <v>#N/A</v>
      </c>
      <c r="H735" s="17"/>
      <c r="I735" s="17">
        <f>SUM(I731:I734)</f>
        <v>7922</v>
      </c>
      <c r="J735" s="17"/>
      <c r="K735" s="17">
        <f>SUM(K731:K734)</f>
        <v>0</v>
      </c>
      <c r="L735" s="17" t="str">
        <f t="shared" si="541"/>
        <v/>
      </c>
      <c r="M735" s="17" t="e">
        <f>SUM(M731:M734)</f>
        <v>#N/A</v>
      </c>
      <c r="N735" s="13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9.5" customHeight="1">
      <c r="A736" s="12" t="str">
        <f t="shared" si="420"/>
        <v/>
      </c>
      <c r="B736" s="13"/>
      <c r="C736" s="13"/>
      <c r="D736" s="14"/>
      <c r="E736" s="15"/>
      <c r="F736" s="17"/>
      <c r="G736" s="17">
        <f t="shared" ref="G736:G743" si="563">INT(E736*F736)</f>
        <v>0</v>
      </c>
      <c r="H736" s="17"/>
      <c r="I736" s="17">
        <f t="shared" ref="I736:I743" si="564">INT(E736*H736)</f>
        <v>0</v>
      </c>
      <c r="J736" s="17"/>
      <c r="K736" s="17" t="str">
        <f t="shared" ref="K736:K743" si="565">IF(E736*J736&lt;&gt;0,TRUNC(E736*J736, 1),"")</f>
        <v/>
      </c>
      <c r="L736" s="17" t="str">
        <f t="shared" si="541"/>
        <v/>
      </c>
      <c r="M736" s="17">
        <f t="shared" ref="M736:M743" si="566">SUM(G736,I736,K736)</f>
        <v>0</v>
      </c>
      <c r="N736" s="13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9.5" customHeight="1">
      <c r="A737" s="12" t="str">
        <f t="shared" si="420"/>
        <v>[제 13-1호] 접지공사 1,2종 [식]</v>
      </c>
      <c r="B737" s="13" t="s">
        <v>417</v>
      </c>
      <c r="C737" s="13"/>
      <c r="D737" s="14"/>
      <c r="E737" s="15"/>
      <c r="F737" s="17"/>
      <c r="G737" s="17">
        <f t="shared" si="563"/>
        <v>0</v>
      </c>
      <c r="H737" s="17"/>
      <c r="I737" s="17">
        <f t="shared" si="564"/>
        <v>0</v>
      </c>
      <c r="J737" s="17"/>
      <c r="K737" s="17" t="str">
        <f t="shared" si="565"/>
        <v/>
      </c>
      <c r="L737" s="17" t="str">
        <f t="shared" si="541"/>
        <v/>
      </c>
      <c r="M737" s="17">
        <f t="shared" si="566"/>
        <v>0</v>
      </c>
      <c r="N737" s="13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9.5" customHeight="1">
      <c r="A738" s="12" t="str">
        <f t="shared" si="420"/>
        <v>1종금속제가요전선관16 mm 일반-방수M</v>
      </c>
      <c r="B738" s="13" t="s">
        <v>47</v>
      </c>
      <c r="C738" s="13" t="s">
        <v>48</v>
      </c>
      <c r="D738" s="14" t="s">
        <v>22</v>
      </c>
      <c r="E738" s="15">
        <v>6</v>
      </c>
      <c r="F738" s="17">
        <f>+$G$120</f>
        <v>500</v>
      </c>
      <c r="G738" s="17">
        <f t="shared" si="563"/>
        <v>3000</v>
      </c>
      <c r="H738" s="17">
        <f>+$I$120</f>
        <v>9683</v>
      </c>
      <c r="I738" s="17">
        <f t="shared" si="564"/>
        <v>58098</v>
      </c>
      <c r="J738" s="17"/>
      <c r="K738" s="17" t="str">
        <f t="shared" si="565"/>
        <v/>
      </c>
      <c r="L738" s="17">
        <f t="shared" si="541"/>
        <v>10183</v>
      </c>
      <c r="M738" s="17">
        <f t="shared" si="566"/>
        <v>61098</v>
      </c>
      <c r="N738" s="13" t="s">
        <v>46</v>
      </c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9.5" customHeight="1">
      <c r="A739" s="12" t="str">
        <f t="shared" si="420"/>
        <v>접지봉18Φ×2400 mm개</v>
      </c>
      <c r="B739" s="13" t="s">
        <v>418</v>
      </c>
      <c r="C739" s="13" t="s">
        <v>419</v>
      </c>
      <c r="D739" s="14" t="s">
        <v>205</v>
      </c>
      <c r="E739" s="15">
        <v>3</v>
      </c>
      <c r="F739" s="17">
        <f>+VLOOKUP(A739,단가표!$A:$Q,17,FALSE)</f>
        <v>6900</v>
      </c>
      <c r="G739" s="17">
        <f t="shared" si="563"/>
        <v>20700</v>
      </c>
      <c r="H739" s="17"/>
      <c r="I739" s="17">
        <f t="shared" si="564"/>
        <v>0</v>
      </c>
      <c r="J739" s="17"/>
      <c r="K739" s="17" t="str">
        <f t="shared" si="565"/>
        <v/>
      </c>
      <c r="L739" s="17">
        <f t="shared" si="541"/>
        <v>6900</v>
      </c>
      <c r="M739" s="17">
        <f t="shared" si="566"/>
        <v>20700</v>
      </c>
      <c r="N739" s="13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9.5" customHeight="1">
      <c r="A740" s="12" t="str">
        <f t="shared" si="420"/>
        <v>접지용비닐절연전선(F-GV)6㎟M</v>
      </c>
      <c r="B740" s="13" t="s">
        <v>61</v>
      </c>
      <c r="C740" s="13" t="s">
        <v>64</v>
      </c>
      <c r="D740" s="14" t="s">
        <v>22</v>
      </c>
      <c r="E740" s="15">
        <v>8</v>
      </c>
      <c r="F740" s="17">
        <f>+VLOOKUP(A740,단가표!$A:$Q,17,FALSE)</f>
        <v>760</v>
      </c>
      <c r="G740" s="17">
        <f t="shared" si="563"/>
        <v>6080</v>
      </c>
      <c r="H740" s="17"/>
      <c r="I740" s="17">
        <f t="shared" si="564"/>
        <v>0</v>
      </c>
      <c r="J740" s="17"/>
      <c r="K740" s="17" t="str">
        <f t="shared" si="565"/>
        <v/>
      </c>
      <c r="L740" s="17">
        <f t="shared" si="541"/>
        <v>760</v>
      </c>
      <c r="M740" s="17">
        <f t="shared" si="566"/>
        <v>6080</v>
      </c>
      <c r="N740" s="13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9.5" customHeight="1">
      <c r="A741" s="12" t="str">
        <f t="shared" si="420"/>
        <v>접지첨가제접지저항저감제,아스판엠,10Kg포</v>
      </c>
      <c r="B741" s="23" t="s">
        <v>420</v>
      </c>
      <c r="C741" s="23" t="s">
        <v>421</v>
      </c>
      <c r="D741" s="24" t="s">
        <v>422</v>
      </c>
      <c r="E741" s="15">
        <v>1</v>
      </c>
      <c r="F741" s="17">
        <f>+VLOOKUP(A741,단가표!$A:$Q,17,FALSE)</f>
        <v>8520</v>
      </c>
      <c r="G741" s="17">
        <f t="shared" si="563"/>
        <v>8520</v>
      </c>
      <c r="H741" s="17"/>
      <c r="I741" s="17">
        <f t="shared" si="564"/>
        <v>0</v>
      </c>
      <c r="J741" s="17"/>
      <c r="K741" s="17" t="str">
        <f t="shared" si="565"/>
        <v/>
      </c>
      <c r="L741" s="17">
        <f t="shared" si="541"/>
        <v>8520</v>
      </c>
      <c r="M741" s="17">
        <f t="shared" si="566"/>
        <v>8520</v>
      </c>
      <c r="N741" s="13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9.5" customHeight="1">
      <c r="A742" s="12" t="str">
        <f t="shared" si="420"/>
        <v>노 무 비내선전공인</v>
      </c>
      <c r="B742" s="13" t="s">
        <v>241</v>
      </c>
      <c r="C742" s="13" t="s">
        <v>242</v>
      </c>
      <c r="D742" s="14" t="s">
        <v>243</v>
      </c>
      <c r="E742" s="15">
        <f>+일위수량!E435</f>
        <v>0.40200000000000002</v>
      </c>
      <c r="F742" s="17"/>
      <c r="G742" s="17">
        <f t="shared" si="563"/>
        <v>0</v>
      </c>
      <c r="H742" s="17">
        <f>+VLOOKUP(C742,단가표!$A:$Q,17,FALSE)</f>
        <v>220079</v>
      </c>
      <c r="I742" s="17">
        <f t="shared" si="564"/>
        <v>88471</v>
      </c>
      <c r="J742" s="17"/>
      <c r="K742" s="17" t="str">
        <f t="shared" si="565"/>
        <v/>
      </c>
      <c r="L742" s="17">
        <f t="shared" si="541"/>
        <v>220079</v>
      </c>
      <c r="M742" s="17">
        <f t="shared" si="566"/>
        <v>88471</v>
      </c>
      <c r="N742" s="13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9.5" customHeight="1">
      <c r="A743" s="12" t="str">
        <f t="shared" si="420"/>
        <v>노 무 비보통인부인</v>
      </c>
      <c r="B743" s="13" t="s">
        <v>241</v>
      </c>
      <c r="C743" s="13" t="s">
        <v>261</v>
      </c>
      <c r="D743" s="14" t="s">
        <v>243</v>
      </c>
      <c r="E743" s="15">
        <f>+일위수량!E436</f>
        <v>0.24</v>
      </c>
      <c r="F743" s="17"/>
      <c r="G743" s="17">
        <f t="shared" si="563"/>
        <v>0</v>
      </c>
      <c r="H743" s="17">
        <f>+VLOOKUP(C743,단가표!$A:$Q,17,FALSE)</f>
        <v>126233</v>
      </c>
      <c r="I743" s="17">
        <f t="shared" si="564"/>
        <v>30295</v>
      </c>
      <c r="J743" s="17"/>
      <c r="K743" s="17" t="str">
        <f t="shared" si="565"/>
        <v/>
      </c>
      <c r="L743" s="17">
        <f t="shared" si="541"/>
        <v>126233</v>
      </c>
      <c r="M743" s="17">
        <f t="shared" si="566"/>
        <v>30295</v>
      </c>
      <c r="N743" s="13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9.5" customHeight="1">
      <c r="A744" s="12" t="str">
        <f t="shared" si="420"/>
        <v>( 합 계 )</v>
      </c>
      <c r="B744" s="13" t="s">
        <v>244</v>
      </c>
      <c r="C744" s="13"/>
      <c r="D744" s="14"/>
      <c r="E744" s="15"/>
      <c r="F744" s="17"/>
      <c r="G744" s="17">
        <f>SUM(G738:G743)</f>
        <v>38300</v>
      </c>
      <c r="H744" s="17"/>
      <c r="I744" s="17">
        <f>SUM(I738:I743)</f>
        <v>176864</v>
      </c>
      <c r="J744" s="17"/>
      <c r="K744" s="17">
        <f>SUM(K719:K743)</f>
        <v>0</v>
      </c>
      <c r="L744" s="17" t="str">
        <f t="shared" si="541"/>
        <v/>
      </c>
      <c r="M744" s="17">
        <f>SUM(M738:M743)</f>
        <v>215164</v>
      </c>
      <c r="N744" s="13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9.5" hidden="1" customHeight="1">
      <c r="A745" s="12" t="str">
        <f t="shared" si="420"/>
        <v/>
      </c>
      <c r="B745" s="13"/>
      <c r="C745" s="13"/>
      <c r="D745" s="14"/>
      <c r="E745" s="15"/>
      <c r="F745" s="17"/>
      <c r="G745" s="17">
        <f t="shared" ref="G745:G752" si="567">INT(E745*F745)</f>
        <v>0</v>
      </c>
      <c r="H745" s="17"/>
      <c r="I745" s="17">
        <f t="shared" ref="I745:I752" si="568">INT(E745*H745)</f>
        <v>0</v>
      </c>
      <c r="J745" s="17"/>
      <c r="K745" s="17" t="str">
        <f t="shared" ref="K745:K752" si="569">IF(E745*J745&lt;&gt;0,TRUNC(E745*J745, 1),"")</f>
        <v/>
      </c>
      <c r="L745" s="17" t="str">
        <f t="shared" si="541"/>
        <v/>
      </c>
      <c r="M745" s="17">
        <f t="shared" ref="M745:M752" si="570">SUM(G745,I745,K745)</f>
        <v>0</v>
      </c>
      <c r="N745" s="13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9.5" customHeight="1">
      <c r="A746" s="12" t="str">
        <f t="shared" si="420"/>
        <v>[제 13-2호] 접지공사 3종 [식]</v>
      </c>
      <c r="B746" s="13" t="s">
        <v>423</v>
      </c>
      <c r="C746" s="13"/>
      <c r="D746" s="14"/>
      <c r="E746" s="15"/>
      <c r="F746" s="17"/>
      <c r="G746" s="17">
        <f t="shared" si="567"/>
        <v>0</v>
      </c>
      <c r="H746" s="17"/>
      <c r="I746" s="17">
        <f t="shared" si="568"/>
        <v>0</v>
      </c>
      <c r="J746" s="17"/>
      <c r="K746" s="17" t="str">
        <f t="shared" si="569"/>
        <v/>
      </c>
      <c r="L746" s="17" t="str">
        <f t="shared" si="541"/>
        <v/>
      </c>
      <c r="M746" s="17">
        <f t="shared" si="570"/>
        <v>0</v>
      </c>
      <c r="N746" s="13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9.5" customHeight="1">
      <c r="A747" s="12" t="str">
        <f t="shared" si="420"/>
        <v>접지봉14Φ×1000 mmEA</v>
      </c>
      <c r="B747" s="13" t="s">
        <v>418</v>
      </c>
      <c r="C747" s="13" t="s">
        <v>424</v>
      </c>
      <c r="D747" s="14" t="s">
        <v>104</v>
      </c>
      <c r="E747" s="15">
        <v>5</v>
      </c>
      <c r="F747" s="17">
        <f>+VLOOKUP(A747,단가표!$A:$Q,17,FALSE)</f>
        <v>2670</v>
      </c>
      <c r="G747" s="17">
        <f t="shared" si="567"/>
        <v>13350</v>
      </c>
      <c r="H747" s="17"/>
      <c r="I747" s="17">
        <f t="shared" si="568"/>
        <v>0</v>
      </c>
      <c r="J747" s="17"/>
      <c r="K747" s="17" t="str">
        <f t="shared" si="569"/>
        <v/>
      </c>
      <c r="L747" s="17">
        <f t="shared" si="541"/>
        <v>2670</v>
      </c>
      <c r="M747" s="17">
        <f t="shared" si="570"/>
        <v>13350</v>
      </c>
      <c r="N747" s="13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9.5" customHeight="1">
      <c r="A748" s="12" t="str">
        <f t="shared" si="420"/>
        <v>접지크램프(IEC 90)10sqEA</v>
      </c>
      <c r="B748" s="13" t="s">
        <v>425</v>
      </c>
      <c r="C748" s="13" t="s">
        <v>426</v>
      </c>
      <c r="D748" s="14" t="s">
        <v>104</v>
      </c>
      <c r="E748" s="15">
        <v>5</v>
      </c>
      <c r="F748" s="17">
        <f>+VLOOKUP(A748,단가표!$A:$Q,17,FALSE)</f>
        <v>280</v>
      </c>
      <c r="G748" s="17">
        <f t="shared" si="567"/>
        <v>1400</v>
      </c>
      <c r="H748" s="17"/>
      <c r="I748" s="17">
        <f t="shared" si="568"/>
        <v>0</v>
      </c>
      <c r="J748" s="17"/>
      <c r="K748" s="17" t="str">
        <f t="shared" si="569"/>
        <v/>
      </c>
      <c r="L748" s="17">
        <f t="shared" si="541"/>
        <v>280</v>
      </c>
      <c r="M748" s="17">
        <f t="shared" si="570"/>
        <v>1400</v>
      </c>
      <c r="N748" s="13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9.5" customHeight="1">
      <c r="A749" s="12" t="str">
        <f t="shared" si="420"/>
        <v>접지용비닐절연전선(F-GV)6㎟M</v>
      </c>
      <c r="B749" s="13" t="s">
        <v>61</v>
      </c>
      <c r="C749" s="13" t="s">
        <v>64</v>
      </c>
      <c r="D749" s="14" t="s">
        <v>22</v>
      </c>
      <c r="E749" s="15">
        <v>10</v>
      </c>
      <c r="F749" s="17">
        <f>+VLOOKUP(A749,단가표!$A:$Q,17,FALSE)</f>
        <v>760</v>
      </c>
      <c r="G749" s="17">
        <f t="shared" si="567"/>
        <v>7600</v>
      </c>
      <c r="H749" s="17"/>
      <c r="I749" s="17">
        <f t="shared" si="568"/>
        <v>0</v>
      </c>
      <c r="J749" s="17"/>
      <c r="K749" s="17" t="str">
        <f t="shared" si="569"/>
        <v/>
      </c>
      <c r="L749" s="17">
        <f t="shared" si="541"/>
        <v>760</v>
      </c>
      <c r="M749" s="17">
        <f t="shared" si="570"/>
        <v>7600</v>
      </c>
      <c r="N749" s="13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9.5" customHeight="1">
      <c r="A750" s="12" t="str">
        <f t="shared" si="420"/>
        <v>접지첨가제접지저항저감제,아스판엠,10Kg포</v>
      </c>
      <c r="B750" s="23" t="s">
        <v>420</v>
      </c>
      <c r="C750" s="23" t="s">
        <v>421</v>
      </c>
      <c r="D750" s="24" t="s">
        <v>422</v>
      </c>
      <c r="E750" s="15">
        <v>1</v>
      </c>
      <c r="F750" s="17">
        <f>+VLOOKUP(A750,단가표!$A:$Q,17,FALSE)</f>
        <v>8520</v>
      </c>
      <c r="G750" s="17">
        <f t="shared" si="567"/>
        <v>8520</v>
      </c>
      <c r="H750" s="17"/>
      <c r="I750" s="17">
        <f t="shared" si="568"/>
        <v>0</v>
      </c>
      <c r="J750" s="17"/>
      <c r="K750" s="17" t="str">
        <f t="shared" si="569"/>
        <v/>
      </c>
      <c r="L750" s="17">
        <f t="shared" si="541"/>
        <v>8520</v>
      </c>
      <c r="M750" s="17">
        <f t="shared" si="570"/>
        <v>8520</v>
      </c>
      <c r="N750" s="13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9.5" customHeight="1">
      <c r="A751" s="12" t="str">
        <f t="shared" si="420"/>
        <v>노 무 비내선전공인</v>
      </c>
      <c r="B751" s="13" t="s">
        <v>241</v>
      </c>
      <c r="C751" s="13" t="s">
        <v>242</v>
      </c>
      <c r="D751" s="14" t="s">
        <v>243</v>
      </c>
      <c r="E751" s="15">
        <f>+일위수량!E442</f>
        <v>0.64</v>
      </c>
      <c r="F751" s="17"/>
      <c r="G751" s="17">
        <f t="shared" si="567"/>
        <v>0</v>
      </c>
      <c r="H751" s="17">
        <f>+VLOOKUP(C751,단가표!$A:$Q,17,FALSE)</f>
        <v>220079</v>
      </c>
      <c r="I751" s="17">
        <f t="shared" si="568"/>
        <v>140850</v>
      </c>
      <c r="J751" s="17"/>
      <c r="K751" s="17" t="str">
        <f t="shared" si="569"/>
        <v/>
      </c>
      <c r="L751" s="17">
        <f t="shared" si="541"/>
        <v>220079</v>
      </c>
      <c r="M751" s="17">
        <f t="shared" si="570"/>
        <v>140850</v>
      </c>
      <c r="N751" s="13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9.5" customHeight="1">
      <c r="A752" s="12" t="str">
        <f t="shared" si="420"/>
        <v>노 무 비보통인부인</v>
      </c>
      <c r="B752" s="13" t="s">
        <v>241</v>
      </c>
      <c r="C752" s="13" t="s">
        <v>261</v>
      </c>
      <c r="D752" s="14" t="s">
        <v>243</v>
      </c>
      <c r="E752" s="15">
        <f>+일위수량!E443</f>
        <v>0.4</v>
      </c>
      <c r="F752" s="17"/>
      <c r="G752" s="17">
        <f t="shared" si="567"/>
        <v>0</v>
      </c>
      <c r="H752" s="17">
        <f>+VLOOKUP(C752,단가표!$A:$Q,17,FALSE)</f>
        <v>126233</v>
      </c>
      <c r="I752" s="17">
        <f t="shared" si="568"/>
        <v>50493</v>
      </c>
      <c r="J752" s="17"/>
      <c r="K752" s="17" t="str">
        <f t="shared" si="569"/>
        <v/>
      </c>
      <c r="L752" s="17">
        <f t="shared" si="541"/>
        <v>126233</v>
      </c>
      <c r="M752" s="17">
        <f t="shared" si="570"/>
        <v>50493</v>
      </c>
      <c r="N752" s="13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9.5" customHeight="1">
      <c r="A753" s="12" t="str">
        <f t="shared" si="420"/>
        <v>( 합 계 )</v>
      </c>
      <c r="B753" s="13" t="s">
        <v>244</v>
      </c>
      <c r="C753" s="13"/>
      <c r="D753" s="14"/>
      <c r="E753" s="15"/>
      <c r="F753" s="17"/>
      <c r="G753" s="17">
        <f>SUM(G747:G752)</f>
        <v>30870</v>
      </c>
      <c r="H753" s="17"/>
      <c r="I753" s="17">
        <f>SUM(I747:I752)</f>
        <v>191343</v>
      </c>
      <c r="J753" s="17"/>
      <c r="K753" s="17">
        <f>SUM(K728:K752)</f>
        <v>0</v>
      </c>
      <c r="L753" s="17" t="str">
        <f t="shared" si="541"/>
        <v/>
      </c>
      <c r="M753" s="17">
        <f>SUM(M747:M752)</f>
        <v>222213</v>
      </c>
      <c r="N753" s="13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9.5" customHeight="1">
      <c r="A754" s="12" t="str">
        <f t="shared" si="420"/>
        <v/>
      </c>
      <c r="B754" s="13"/>
      <c r="C754" s="13"/>
      <c r="D754" s="14"/>
      <c r="E754" s="15"/>
      <c r="F754" s="17"/>
      <c r="G754" s="17">
        <f t="shared" ref="G754:G757" si="571">INT(E754*F754)</f>
        <v>0</v>
      </c>
      <c r="H754" s="17"/>
      <c r="I754" s="17">
        <f t="shared" ref="I754:I757" si="572">INT(E754*H754)</f>
        <v>0</v>
      </c>
      <c r="J754" s="17"/>
      <c r="K754" s="17" t="str">
        <f t="shared" ref="K754:K757" si="573">IF(E754*J754&lt;&gt;0,TRUNC(E754*J754, 1),"")</f>
        <v/>
      </c>
      <c r="L754" s="17" t="str">
        <f t="shared" si="541"/>
        <v/>
      </c>
      <c r="M754" s="17">
        <f t="shared" ref="M754:M757" si="574">SUM(G754,I754,K754)</f>
        <v>0</v>
      </c>
      <c r="N754" s="13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9.5" customHeight="1">
      <c r="A755" s="12" t="str">
        <f t="shared" si="420"/>
        <v>[제 14-1호] 전기자동차 완속충전기 벽부형 [SET]</v>
      </c>
      <c r="B755" s="13" t="s">
        <v>427</v>
      </c>
      <c r="C755" s="13"/>
      <c r="D755" s="14"/>
      <c r="E755" s="15"/>
      <c r="F755" s="17"/>
      <c r="G755" s="17">
        <f t="shared" si="571"/>
        <v>0</v>
      </c>
      <c r="H755" s="17"/>
      <c r="I755" s="17">
        <f t="shared" si="572"/>
        <v>0</v>
      </c>
      <c r="J755" s="17"/>
      <c r="K755" s="17" t="str">
        <f t="shared" si="573"/>
        <v/>
      </c>
      <c r="L755" s="17" t="str">
        <f t="shared" si="541"/>
        <v/>
      </c>
      <c r="M755" s="17">
        <f t="shared" si="574"/>
        <v>0</v>
      </c>
      <c r="N755" s="13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9.5" customHeight="1">
      <c r="A756" s="12" t="str">
        <f t="shared" si="420"/>
        <v>전기자동차 완속충전기벽부형SET</v>
      </c>
      <c r="B756" s="13" t="s">
        <v>154</v>
      </c>
      <c r="C756" s="13" t="s">
        <v>155</v>
      </c>
      <c r="D756" s="14" t="s">
        <v>156</v>
      </c>
      <c r="E756" s="15">
        <v>1</v>
      </c>
      <c r="F756" s="17"/>
      <c r="G756" s="17">
        <f t="shared" si="571"/>
        <v>0</v>
      </c>
      <c r="H756" s="17"/>
      <c r="I756" s="17">
        <f t="shared" si="572"/>
        <v>0</v>
      </c>
      <c r="J756" s="17"/>
      <c r="K756" s="17" t="str">
        <f t="shared" si="573"/>
        <v/>
      </c>
      <c r="L756" s="17" t="str">
        <f t="shared" si="541"/>
        <v/>
      </c>
      <c r="M756" s="17">
        <f t="shared" si="574"/>
        <v>0</v>
      </c>
      <c r="N756" s="13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9.5" customHeight="1">
      <c r="A757" s="12" t="str">
        <f t="shared" si="420"/>
        <v>노 무 비내선전공인</v>
      </c>
      <c r="B757" s="13" t="s">
        <v>241</v>
      </c>
      <c r="C757" s="13" t="s">
        <v>242</v>
      </c>
      <c r="D757" s="14" t="s">
        <v>243</v>
      </c>
      <c r="E757" s="15">
        <f>+일위수량!E446</f>
        <v>0.66</v>
      </c>
      <c r="F757" s="17"/>
      <c r="G757" s="17">
        <f t="shared" si="571"/>
        <v>0</v>
      </c>
      <c r="H757" s="17">
        <f>+VLOOKUP(C757,단가표!$A:$Q,17,FALSE)</f>
        <v>220079</v>
      </c>
      <c r="I757" s="17">
        <f t="shared" si="572"/>
        <v>145252</v>
      </c>
      <c r="J757" s="17"/>
      <c r="K757" s="17" t="str">
        <f t="shared" si="573"/>
        <v/>
      </c>
      <c r="L757" s="17">
        <f t="shared" si="541"/>
        <v>220079</v>
      </c>
      <c r="M757" s="17">
        <f t="shared" si="574"/>
        <v>145252</v>
      </c>
      <c r="N757" s="13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9.5" customHeight="1">
      <c r="A758" s="12" t="str">
        <f t="shared" si="420"/>
        <v>( 합 계 )</v>
      </c>
      <c r="B758" s="13" t="s">
        <v>244</v>
      </c>
      <c r="C758" s="13"/>
      <c r="D758" s="14"/>
      <c r="E758" s="15"/>
      <c r="F758" s="17"/>
      <c r="G758" s="17">
        <f>SUM(G754:G757)</f>
        <v>0</v>
      </c>
      <c r="H758" s="17"/>
      <c r="I758" s="17">
        <f>SUM(I754:I757)</f>
        <v>145252</v>
      </c>
      <c r="J758" s="17"/>
      <c r="K758" s="17">
        <f>SUM(K754:K757)</f>
        <v>0</v>
      </c>
      <c r="L758" s="17" t="str">
        <f t="shared" si="541"/>
        <v/>
      </c>
      <c r="M758" s="17">
        <f>SUM(M754:M757)</f>
        <v>145252</v>
      </c>
      <c r="N758" s="13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9.5" customHeight="1">
      <c r="A759" s="12" t="str">
        <f t="shared" si="420"/>
        <v/>
      </c>
      <c r="B759" s="13"/>
      <c r="C759" s="13"/>
      <c r="D759" s="14"/>
      <c r="E759" s="15"/>
      <c r="F759" s="17"/>
      <c r="G759" s="17"/>
      <c r="H759" s="17"/>
      <c r="I759" s="17"/>
      <c r="J759" s="17"/>
      <c r="K759" s="17"/>
      <c r="L759" s="17"/>
      <c r="M759" s="17"/>
      <c r="N759" s="13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9.5" customHeight="1">
      <c r="A760" s="12" t="str">
        <f t="shared" si="420"/>
        <v/>
      </c>
      <c r="B760" s="13"/>
      <c r="C760" s="13"/>
      <c r="D760" s="14"/>
      <c r="E760" s="15"/>
      <c r="F760" s="17"/>
      <c r="G760" s="17">
        <f t="shared" ref="G760:G763" si="575">INT(E760*F760)</f>
        <v>0</v>
      </c>
      <c r="H760" s="17"/>
      <c r="I760" s="17">
        <f t="shared" ref="I760:I763" si="576">INT(E760*H760)</f>
        <v>0</v>
      </c>
      <c r="J760" s="17"/>
      <c r="K760" s="17" t="str">
        <f t="shared" ref="K760:K763" si="577">IF(E760*J760&lt;&gt;0,TRUNC(E760*J760, 1),"")</f>
        <v/>
      </c>
      <c r="L760" s="17" t="str">
        <f t="shared" ref="L760:L859" si="578">IF((F760+H760+J760)=0, "", (F760+H760+J760))</f>
        <v/>
      </c>
      <c r="M760" s="17">
        <f t="shared" ref="M760:M763" si="579">SUM(G760,I760,K760)</f>
        <v>0</v>
      </c>
      <c r="N760" s="13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9.5" customHeight="1">
      <c r="A761" s="12" t="str">
        <f t="shared" si="420"/>
        <v>[제 14-2호] 전기자동차 완속충전기 거치대형 [SET]</v>
      </c>
      <c r="B761" s="13" t="s">
        <v>428</v>
      </c>
      <c r="C761" s="16"/>
      <c r="D761" s="14"/>
      <c r="E761" s="15"/>
      <c r="F761" s="17"/>
      <c r="G761" s="17">
        <f t="shared" si="575"/>
        <v>0</v>
      </c>
      <c r="H761" s="17"/>
      <c r="I761" s="17">
        <f t="shared" si="576"/>
        <v>0</v>
      </c>
      <c r="J761" s="17"/>
      <c r="K761" s="17" t="str">
        <f t="shared" si="577"/>
        <v/>
      </c>
      <c r="L761" s="17" t="str">
        <f t="shared" si="578"/>
        <v/>
      </c>
      <c r="M761" s="17">
        <f t="shared" si="579"/>
        <v>0</v>
      </c>
      <c r="N761" s="13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9.5" customHeight="1">
      <c r="A762" s="12" t="str">
        <f t="shared" si="420"/>
        <v>전기자동차 완속충전기거치대형SET</v>
      </c>
      <c r="B762" s="13" t="s">
        <v>154</v>
      </c>
      <c r="C762" s="13" t="s">
        <v>157</v>
      </c>
      <c r="D762" s="14" t="s">
        <v>156</v>
      </c>
      <c r="E762" s="15">
        <v>1</v>
      </c>
      <c r="F762" s="17"/>
      <c r="G762" s="17">
        <f t="shared" si="575"/>
        <v>0</v>
      </c>
      <c r="H762" s="17"/>
      <c r="I762" s="17">
        <f t="shared" si="576"/>
        <v>0</v>
      </c>
      <c r="J762" s="17"/>
      <c r="K762" s="17" t="str">
        <f t="shared" si="577"/>
        <v/>
      </c>
      <c r="L762" s="17" t="str">
        <f t="shared" si="578"/>
        <v/>
      </c>
      <c r="M762" s="17">
        <f t="shared" si="579"/>
        <v>0</v>
      </c>
      <c r="N762" s="13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9.5" customHeight="1">
      <c r="A763" s="12" t="str">
        <f t="shared" si="420"/>
        <v>노 무 비내선전공인</v>
      </c>
      <c r="B763" s="13" t="s">
        <v>241</v>
      </c>
      <c r="C763" s="13" t="s">
        <v>242</v>
      </c>
      <c r="D763" s="14" t="s">
        <v>243</v>
      </c>
      <c r="E763" s="15">
        <f>+일위수량!E449</f>
        <v>0.95</v>
      </c>
      <c r="F763" s="17"/>
      <c r="G763" s="17">
        <f t="shared" si="575"/>
        <v>0</v>
      </c>
      <c r="H763" s="17">
        <f>+VLOOKUP(C763,단가표!$A:$Q,17,FALSE)</f>
        <v>220079</v>
      </c>
      <c r="I763" s="17">
        <f t="shared" si="576"/>
        <v>209075</v>
      </c>
      <c r="J763" s="17"/>
      <c r="K763" s="17" t="str">
        <f t="shared" si="577"/>
        <v/>
      </c>
      <c r="L763" s="17">
        <f t="shared" si="578"/>
        <v>220079</v>
      </c>
      <c r="M763" s="17">
        <f t="shared" si="579"/>
        <v>209075</v>
      </c>
      <c r="N763" s="13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9.5" customHeight="1">
      <c r="A764" s="12" t="str">
        <f t="shared" si="420"/>
        <v>( 합 계 )</v>
      </c>
      <c r="B764" s="13" t="s">
        <v>244</v>
      </c>
      <c r="C764" s="13"/>
      <c r="D764" s="14"/>
      <c r="E764" s="15"/>
      <c r="F764" s="17"/>
      <c r="G764" s="17">
        <f>SUM(G760:G763)</f>
        <v>0</v>
      </c>
      <c r="H764" s="17"/>
      <c r="I764" s="17">
        <f>SUM(I760:I763)</f>
        <v>209075</v>
      </c>
      <c r="J764" s="17"/>
      <c r="K764" s="17">
        <f>SUM(K760:K763)</f>
        <v>0</v>
      </c>
      <c r="L764" s="17" t="str">
        <f t="shared" si="578"/>
        <v/>
      </c>
      <c r="M764" s="17">
        <f>SUM(M760:M763)</f>
        <v>209075</v>
      </c>
      <c r="N764" s="13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9.5" customHeight="1">
      <c r="A765" s="12" t="str">
        <f t="shared" si="420"/>
        <v/>
      </c>
      <c r="B765" s="13"/>
      <c r="C765" s="13"/>
      <c r="D765" s="14"/>
      <c r="E765" s="15"/>
      <c r="F765" s="17"/>
      <c r="G765" s="17">
        <f t="shared" ref="G765:G768" si="580">INT(E765*F765)</f>
        <v>0</v>
      </c>
      <c r="H765" s="17"/>
      <c r="I765" s="17">
        <f t="shared" ref="I765:I768" si="581">INT(E765*H765)</f>
        <v>0</v>
      </c>
      <c r="J765" s="17"/>
      <c r="K765" s="17" t="str">
        <f t="shared" ref="K765:K768" si="582">IF(E765*J765&lt;&gt;0,TRUNC(E765*J765, 1),"")</f>
        <v/>
      </c>
      <c r="L765" s="17" t="str">
        <f t="shared" si="578"/>
        <v/>
      </c>
      <c r="M765" s="17">
        <f t="shared" ref="M765:M768" si="583">SUM(G765,I765,K765)</f>
        <v>0</v>
      </c>
      <c r="N765" s="13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9.5" customHeight="1">
      <c r="A766" s="12" t="str">
        <f t="shared" si="420"/>
        <v>[제 14-3호] 전기자동차 완속충전기 스탠드형 [SET]</v>
      </c>
      <c r="B766" s="13" t="s">
        <v>429</v>
      </c>
      <c r="C766" s="13"/>
      <c r="D766" s="14"/>
      <c r="E766" s="15"/>
      <c r="F766" s="17"/>
      <c r="G766" s="17">
        <f t="shared" si="580"/>
        <v>0</v>
      </c>
      <c r="H766" s="17"/>
      <c r="I766" s="17">
        <f t="shared" si="581"/>
        <v>0</v>
      </c>
      <c r="J766" s="17"/>
      <c r="K766" s="17" t="str">
        <f t="shared" si="582"/>
        <v/>
      </c>
      <c r="L766" s="17" t="str">
        <f t="shared" si="578"/>
        <v/>
      </c>
      <c r="M766" s="17">
        <f t="shared" si="583"/>
        <v>0</v>
      </c>
      <c r="N766" s="13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9.5" customHeight="1">
      <c r="A767" s="12" t="str">
        <f t="shared" si="420"/>
        <v>전기자동차 완속충전기스탠드형SET</v>
      </c>
      <c r="B767" s="13" t="s">
        <v>154</v>
      </c>
      <c r="C767" s="13" t="s">
        <v>158</v>
      </c>
      <c r="D767" s="16" t="s">
        <v>156</v>
      </c>
      <c r="E767" s="15">
        <v>1</v>
      </c>
      <c r="F767" s="17"/>
      <c r="G767" s="17">
        <f t="shared" si="580"/>
        <v>0</v>
      </c>
      <c r="H767" s="17"/>
      <c r="I767" s="17">
        <f t="shared" si="581"/>
        <v>0</v>
      </c>
      <c r="J767" s="17"/>
      <c r="K767" s="17" t="str">
        <f t="shared" si="582"/>
        <v/>
      </c>
      <c r="L767" s="17" t="str">
        <f t="shared" si="578"/>
        <v/>
      </c>
      <c r="M767" s="17">
        <f t="shared" si="583"/>
        <v>0</v>
      </c>
      <c r="N767" s="13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9.5" customHeight="1">
      <c r="A768" s="12" t="str">
        <f t="shared" si="420"/>
        <v>노 무 비내선전공인</v>
      </c>
      <c r="B768" s="13" t="s">
        <v>241</v>
      </c>
      <c r="C768" s="13" t="s">
        <v>242</v>
      </c>
      <c r="D768" s="14" t="s">
        <v>243</v>
      </c>
      <c r="E768" s="15">
        <f>일위수량!E452</f>
        <v>1.56</v>
      </c>
      <c r="F768" s="17"/>
      <c r="G768" s="17">
        <f t="shared" si="580"/>
        <v>0</v>
      </c>
      <c r="H768" s="17">
        <f>+VLOOKUP(C768,단가표!$A:$Q,17,FALSE)</f>
        <v>220079</v>
      </c>
      <c r="I768" s="17">
        <f t="shared" si="581"/>
        <v>343323</v>
      </c>
      <c r="J768" s="17"/>
      <c r="K768" s="17" t="str">
        <f t="shared" si="582"/>
        <v/>
      </c>
      <c r="L768" s="17">
        <f t="shared" si="578"/>
        <v>220079</v>
      </c>
      <c r="M768" s="17">
        <f t="shared" si="583"/>
        <v>343323</v>
      </c>
      <c r="N768" s="13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9.5" customHeight="1">
      <c r="A769" s="12" t="str">
        <f t="shared" si="420"/>
        <v>( 합 계 )</v>
      </c>
      <c r="B769" s="13" t="s">
        <v>244</v>
      </c>
      <c r="C769" s="13"/>
      <c r="D769" s="14"/>
      <c r="E769" s="15"/>
      <c r="F769" s="17"/>
      <c r="G769" s="17">
        <f>SUM(G765:G768)</f>
        <v>0</v>
      </c>
      <c r="H769" s="17"/>
      <c r="I769" s="17">
        <f>SUM(I765:I768)</f>
        <v>343323</v>
      </c>
      <c r="J769" s="17"/>
      <c r="K769" s="17">
        <f>SUM(K765:K768)</f>
        <v>0</v>
      </c>
      <c r="L769" s="17" t="str">
        <f t="shared" si="578"/>
        <v/>
      </c>
      <c r="M769" s="17">
        <f>SUM(M765:M768)</f>
        <v>343323</v>
      </c>
      <c r="N769" s="13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9.5" customHeight="1">
      <c r="A770" s="12" t="str">
        <f t="shared" si="420"/>
        <v/>
      </c>
      <c r="B770" s="13"/>
      <c r="C770" s="13"/>
      <c r="D770" s="14"/>
      <c r="E770" s="15"/>
      <c r="F770" s="17"/>
      <c r="G770" s="17">
        <f t="shared" ref="G770:G773" si="584">INT(E770*F770)</f>
        <v>0</v>
      </c>
      <c r="H770" s="17"/>
      <c r="I770" s="17">
        <f t="shared" ref="I770:I773" si="585">INT(E770*H770)</f>
        <v>0</v>
      </c>
      <c r="J770" s="17"/>
      <c r="K770" s="17" t="str">
        <f t="shared" ref="K770:K773" si="586">IF(E770*J770&lt;&gt;0,TRUNC(E770*J770, 1),"")</f>
        <v/>
      </c>
      <c r="L770" s="17" t="str">
        <f t="shared" si="578"/>
        <v/>
      </c>
      <c r="M770" s="17">
        <f t="shared" ref="M770:M773" si="587">SUM(G770,I770,K770)</f>
        <v>0</v>
      </c>
      <c r="N770" s="13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9.5" customHeight="1">
      <c r="A771" s="12" t="str">
        <f t="shared" si="420"/>
        <v>[제 14-4호] 전기자동차 급속충전기 스탠드형 [SET]SET</v>
      </c>
      <c r="B771" s="13" t="s">
        <v>430</v>
      </c>
      <c r="C771" s="13"/>
      <c r="D771" s="16" t="s">
        <v>156</v>
      </c>
      <c r="E771" s="15"/>
      <c r="F771" s="17"/>
      <c r="G771" s="17">
        <f t="shared" si="584"/>
        <v>0</v>
      </c>
      <c r="H771" s="17"/>
      <c r="I771" s="17">
        <f t="shared" si="585"/>
        <v>0</v>
      </c>
      <c r="J771" s="17"/>
      <c r="K771" s="17" t="str">
        <f t="shared" si="586"/>
        <v/>
      </c>
      <c r="L771" s="17" t="str">
        <f t="shared" si="578"/>
        <v/>
      </c>
      <c r="M771" s="17">
        <f t="shared" si="587"/>
        <v>0</v>
      </c>
      <c r="N771" s="13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9.5" customHeight="1">
      <c r="A772" s="12" t="str">
        <f t="shared" ref="A772:A859" si="588">+TRIM(CONCATENATE(B772,C772,D772))</f>
        <v>전기자동차 급속충전기스탠드형SET</v>
      </c>
      <c r="B772" s="13" t="s">
        <v>159</v>
      </c>
      <c r="C772" s="13" t="s">
        <v>158</v>
      </c>
      <c r="D772" s="16" t="s">
        <v>156</v>
      </c>
      <c r="E772" s="15">
        <v>1</v>
      </c>
      <c r="F772" s="17"/>
      <c r="G772" s="17">
        <f t="shared" si="584"/>
        <v>0</v>
      </c>
      <c r="H772" s="17"/>
      <c r="I772" s="17">
        <f t="shared" si="585"/>
        <v>0</v>
      </c>
      <c r="J772" s="17"/>
      <c r="K772" s="17" t="str">
        <f t="shared" si="586"/>
        <v/>
      </c>
      <c r="L772" s="17" t="str">
        <f t="shared" si="578"/>
        <v/>
      </c>
      <c r="M772" s="17">
        <f t="shared" si="587"/>
        <v>0</v>
      </c>
      <c r="N772" s="13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9.5" customHeight="1">
      <c r="A773" s="12" t="str">
        <f t="shared" si="588"/>
        <v>노 무 비내선전공인</v>
      </c>
      <c r="B773" s="13" t="s">
        <v>241</v>
      </c>
      <c r="C773" s="13" t="s">
        <v>242</v>
      </c>
      <c r="D773" s="14" t="s">
        <v>243</v>
      </c>
      <c r="E773" s="15">
        <f>일위수량!E455</f>
        <v>3</v>
      </c>
      <c r="F773" s="17"/>
      <c r="G773" s="17">
        <f t="shared" si="584"/>
        <v>0</v>
      </c>
      <c r="H773" s="17">
        <f>+VLOOKUP(C773,단가표!$A:$Q,17,FALSE)</f>
        <v>220079</v>
      </c>
      <c r="I773" s="17">
        <f t="shared" si="585"/>
        <v>660237</v>
      </c>
      <c r="J773" s="17"/>
      <c r="K773" s="17" t="str">
        <f t="shared" si="586"/>
        <v/>
      </c>
      <c r="L773" s="17">
        <f t="shared" si="578"/>
        <v>220079</v>
      </c>
      <c r="M773" s="17">
        <f t="shared" si="587"/>
        <v>660237</v>
      </c>
      <c r="N773" s="13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9.5" customHeight="1">
      <c r="A774" s="12" t="str">
        <f t="shared" si="588"/>
        <v>( 합 계 )</v>
      </c>
      <c r="B774" s="13" t="s">
        <v>244</v>
      </c>
      <c r="C774" s="13"/>
      <c r="D774" s="14"/>
      <c r="E774" s="15"/>
      <c r="F774" s="17"/>
      <c r="G774" s="17">
        <f>SUM(G770:G773)</f>
        <v>0</v>
      </c>
      <c r="H774" s="17"/>
      <c r="I774" s="17">
        <f>SUM(I770:I773)</f>
        <v>660237</v>
      </c>
      <c r="J774" s="17"/>
      <c r="K774" s="17">
        <f>SUM(K770:K773)</f>
        <v>0</v>
      </c>
      <c r="L774" s="17" t="str">
        <f t="shared" si="578"/>
        <v/>
      </c>
      <c r="M774" s="17">
        <f>SUM(M770:M773)</f>
        <v>660237</v>
      </c>
      <c r="N774" s="13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9.5" customHeight="1">
      <c r="A775" s="12" t="str">
        <f t="shared" si="588"/>
        <v/>
      </c>
      <c r="B775" s="13"/>
      <c r="C775" s="13"/>
      <c r="D775" s="14"/>
      <c r="E775" s="15"/>
      <c r="F775" s="17"/>
      <c r="G775" s="17">
        <f t="shared" ref="G775:G778" si="589">INT(E775*F775)</f>
        <v>0</v>
      </c>
      <c r="H775" s="17"/>
      <c r="I775" s="17">
        <f t="shared" ref="I775:I778" si="590">INT(E775*H775)</f>
        <v>0</v>
      </c>
      <c r="J775" s="17"/>
      <c r="K775" s="17" t="str">
        <f t="shared" ref="K775:K778" si="591">IF(E775*J775&lt;&gt;0,TRUNC(E775*J775, 1),"")</f>
        <v/>
      </c>
      <c r="L775" s="17" t="str">
        <f t="shared" si="578"/>
        <v/>
      </c>
      <c r="M775" s="17">
        <f t="shared" ref="M775:M778" si="592">SUM(G775,I775,K775)</f>
        <v>0</v>
      </c>
      <c r="N775" s="13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9.5" customHeight="1">
      <c r="A776" s="12" t="str">
        <f t="shared" si="588"/>
        <v>[제 15-1호] 분전반 벽부형 W300xD150xH400 [EA]</v>
      </c>
      <c r="B776" s="82" t="s">
        <v>431</v>
      </c>
      <c r="C776" s="82"/>
      <c r="D776" s="83"/>
      <c r="E776" s="84"/>
      <c r="F776" s="85"/>
      <c r="G776" s="85">
        <f t="shared" si="589"/>
        <v>0</v>
      </c>
      <c r="H776" s="85"/>
      <c r="I776" s="85">
        <f t="shared" si="590"/>
        <v>0</v>
      </c>
      <c r="J776" s="85"/>
      <c r="K776" s="85" t="str">
        <f t="shared" si="591"/>
        <v/>
      </c>
      <c r="L776" s="85" t="str">
        <f t="shared" si="578"/>
        <v/>
      </c>
      <c r="M776" s="85">
        <f t="shared" si="592"/>
        <v>0</v>
      </c>
      <c r="N776" s="82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 ht="19.5" customHeight="1">
      <c r="A777" s="12" t="str">
        <f t="shared" si="588"/>
        <v>분전반벽부형 W300xD150xH400EA</v>
      </c>
      <c r="B777" s="82" t="s">
        <v>160</v>
      </c>
      <c r="C777" s="82" t="s">
        <v>161</v>
      </c>
      <c r="D777" s="83" t="s">
        <v>104</v>
      </c>
      <c r="E777" s="84">
        <v>1</v>
      </c>
      <c r="F777" s="85">
        <f>+VLOOKUP(A777,단가표!$A:$Q,17,FALSE)</f>
        <v>23370</v>
      </c>
      <c r="G777" s="85">
        <f t="shared" si="589"/>
        <v>23370</v>
      </c>
      <c r="H777" s="85"/>
      <c r="I777" s="85">
        <f t="shared" si="590"/>
        <v>0</v>
      </c>
      <c r="J777" s="85"/>
      <c r="K777" s="85" t="str">
        <f t="shared" si="591"/>
        <v/>
      </c>
      <c r="L777" s="85">
        <f t="shared" si="578"/>
        <v>23370</v>
      </c>
      <c r="M777" s="85">
        <f t="shared" si="592"/>
        <v>23370</v>
      </c>
      <c r="N777" s="82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 ht="19.5" customHeight="1">
      <c r="A778" s="12" t="str">
        <f t="shared" si="588"/>
        <v>노 무 비내선전공인</v>
      </c>
      <c r="B778" s="82" t="s">
        <v>241</v>
      </c>
      <c r="C778" s="82" t="s">
        <v>242</v>
      </c>
      <c r="D778" s="83" t="s">
        <v>243</v>
      </c>
      <c r="E778" s="84">
        <f>일위수량!E458</f>
        <v>0.66</v>
      </c>
      <c r="F778" s="85"/>
      <c r="G778" s="85">
        <f t="shared" si="589"/>
        <v>0</v>
      </c>
      <c r="H778" s="85">
        <f>+VLOOKUP(C778,단가표!$A:$Q,17,FALSE)</f>
        <v>220079</v>
      </c>
      <c r="I778" s="85">
        <f t="shared" si="590"/>
        <v>145252</v>
      </c>
      <c r="J778" s="85"/>
      <c r="K778" s="85" t="str">
        <f t="shared" si="591"/>
        <v/>
      </c>
      <c r="L778" s="85">
        <f t="shared" si="578"/>
        <v>220079</v>
      </c>
      <c r="M778" s="85">
        <f t="shared" si="592"/>
        <v>145252</v>
      </c>
      <c r="N778" s="82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 ht="19.5" customHeight="1">
      <c r="A779" s="12" t="str">
        <f t="shared" si="588"/>
        <v>( 합 계 )</v>
      </c>
      <c r="B779" s="82" t="s">
        <v>244</v>
      </c>
      <c r="C779" s="82"/>
      <c r="D779" s="83"/>
      <c r="E779" s="84"/>
      <c r="F779" s="85"/>
      <c r="G779" s="85">
        <f>SUM(G775:G778)</f>
        <v>23370</v>
      </c>
      <c r="H779" s="85"/>
      <c r="I779" s="85">
        <f>SUM(I775:I778)</f>
        <v>145252</v>
      </c>
      <c r="J779" s="85"/>
      <c r="K779" s="85">
        <f>SUM(K775:K778)</f>
        <v>0</v>
      </c>
      <c r="L779" s="85" t="str">
        <f t="shared" si="578"/>
        <v/>
      </c>
      <c r="M779" s="85">
        <f>SUM(M775:M778)</f>
        <v>168622</v>
      </c>
      <c r="N779" s="82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 ht="19.5" customHeight="1">
      <c r="A780" s="12" t="str">
        <f t="shared" si="588"/>
        <v/>
      </c>
      <c r="B780" s="13"/>
      <c r="C780" s="13"/>
      <c r="D780" s="14"/>
      <c r="E780" s="15"/>
      <c r="F780" s="17"/>
      <c r="G780" s="17">
        <f t="shared" ref="G780:G783" si="593">INT(E780*F780)</f>
        <v>0</v>
      </c>
      <c r="H780" s="17"/>
      <c r="I780" s="17">
        <f t="shared" ref="I780:I783" si="594">INT(E780*H780)</f>
        <v>0</v>
      </c>
      <c r="J780" s="17"/>
      <c r="K780" s="17" t="str">
        <f t="shared" ref="K780:K783" si="595">IF(E780*J780&lt;&gt;0,TRUNC(E780*J780, 1),"")</f>
        <v/>
      </c>
      <c r="L780" s="17" t="str">
        <f t="shared" si="578"/>
        <v/>
      </c>
      <c r="M780" s="17">
        <f t="shared" ref="M780:M783" si="596">SUM(G780,I780,K780)</f>
        <v>0</v>
      </c>
      <c r="N780" s="13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9.5" customHeight="1">
      <c r="A781" s="12" t="str">
        <f t="shared" si="588"/>
        <v>[제 15-2호] 분전반 벽부형 W500xD200xH500 [EA]</v>
      </c>
      <c r="B781" s="82" t="s">
        <v>432</v>
      </c>
      <c r="C781" s="82"/>
      <c r="D781" s="83"/>
      <c r="E781" s="84"/>
      <c r="F781" s="85"/>
      <c r="G781" s="85">
        <f t="shared" si="593"/>
        <v>0</v>
      </c>
      <c r="H781" s="85"/>
      <c r="I781" s="85">
        <f t="shared" si="594"/>
        <v>0</v>
      </c>
      <c r="J781" s="85"/>
      <c r="K781" s="85" t="str">
        <f t="shared" si="595"/>
        <v/>
      </c>
      <c r="L781" s="85" t="str">
        <f t="shared" si="578"/>
        <v/>
      </c>
      <c r="M781" s="85">
        <f t="shared" si="596"/>
        <v>0</v>
      </c>
      <c r="N781" s="82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 ht="19.5" customHeight="1">
      <c r="A782" s="12" t="str">
        <f t="shared" si="588"/>
        <v>분전반벽부형 W500xD200xH500EA</v>
      </c>
      <c r="B782" s="82" t="s">
        <v>160</v>
      </c>
      <c r="C782" s="82" t="s">
        <v>162</v>
      </c>
      <c r="D782" s="83" t="s">
        <v>104</v>
      </c>
      <c r="E782" s="84">
        <v>1</v>
      </c>
      <c r="F782" s="85">
        <f>+VLOOKUP(A782,단가표!$A:$Q,17,FALSE)</f>
        <v>42070</v>
      </c>
      <c r="G782" s="85">
        <f t="shared" si="593"/>
        <v>42070</v>
      </c>
      <c r="H782" s="85"/>
      <c r="I782" s="85">
        <f t="shared" si="594"/>
        <v>0</v>
      </c>
      <c r="J782" s="85"/>
      <c r="K782" s="85" t="str">
        <f t="shared" si="595"/>
        <v/>
      </c>
      <c r="L782" s="85">
        <f t="shared" si="578"/>
        <v>42070</v>
      </c>
      <c r="M782" s="85">
        <f t="shared" si="596"/>
        <v>42070</v>
      </c>
      <c r="N782" s="82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 ht="19.5" customHeight="1">
      <c r="A783" s="12" t="str">
        <f t="shared" si="588"/>
        <v>노 무 비내선전공인</v>
      </c>
      <c r="B783" s="82" t="s">
        <v>241</v>
      </c>
      <c r="C783" s="82" t="s">
        <v>242</v>
      </c>
      <c r="D783" s="83" t="s">
        <v>243</v>
      </c>
      <c r="E783" s="84">
        <f>+일위수량!E461</f>
        <v>0.95</v>
      </c>
      <c r="F783" s="85"/>
      <c r="G783" s="85">
        <f t="shared" si="593"/>
        <v>0</v>
      </c>
      <c r="H783" s="85">
        <f>+VLOOKUP(C783,단가표!$A:$Q,17,FALSE)</f>
        <v>220079</v>
      </c>
      <c r="I783" s="85">
        <f t="shared" si="594"/>
        <v>209075</v>
      </c>
      <c r="J783" s="85"/>
      <c r="K783" s="85" t="str">
        <f t="shared" si="595"/>
        <v/>
      </c>
      <c r="L783" s="85">
        <f t="shared" si="578"/>
        <v>220079</v>
      </c>
      <c r="M783" s="85">
        <f t="shared" si="596"/>
        <v>209075</v>
      </c>
      <c r="N783" s="82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 ht="19.5" customHeight="1">
      <c r="A784" s="12" t="str">
        <f t="shared" si="588"/>
        <v>( 합 계 )</v>
      </c>
      <c r="B784" s="82" t="s">
        <v>244</v>
      </c>
      <c r="C784" s="82"/>
      <c r="D784" s="83"/>
      <c r="E784" s="84"/>
      <c r="F784" s="85"/>
      <c r="G784" s="85">
        <f>SUM(G780:G783)</f>
        <v>42070</v>
      </c>
      <c r="H784" s="85"/>
      <c r="I784" s="85">
        <f>SUM(I780:I783)</f>
        <v>209075</v>
      </c>
      <c r="J784" s="85"/>
      <c r="K784" s="85">
        <f>SUM(K780:K783)</f>
        <v>0</v>
      </c>
      <c r="L784" s="85" t="str">
        <f t="shared" si="578"/>
        <v/>
      </c>
      <c r="M784" s="85">
        <f>SUM(M780:M783)</f>
        <v>251145</v>
      </c>
      <c r="N784" s="82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 ht="19.5" customHeight="1">
      <c r="A785" s="12" t="str">
        <f t="shared" si="588"/>
        <v/>
      </c>
      <c r="B785" s="13"/>
      <c r="C785" s="13"/>
      <c r="D785" s="14"/>
      <c r="E785" s="15"/>
      <c r="F785" s="17"/>
      <c r="G785" s="17">
        <f t="shared" ref="G785:G788" si="597">INT(E785*F785)</f>
        <v>0</v>
      </c>
      <c r="H785" s="17"/>
      <c r="I785" s="17">
        <f t="shared" ref="I785:I788" si="598">INT(E785*H785)</f>
        <v>0</v>
      </c>
      <c r="J785" s="17"/>
      <c r="K785" s="17" t="str">
        <f t="shared" ref="K785:K788" si="599">IF(E785*J785&lt;&gt;0,TRUNC(E785*J785, 1),"")</f>
        <v/>
      </c>
      <c r="L785" s="17" t="str">
        <f t="shared" si="578"/>
        <v/>
      </c>
      <c r="M785" s="17">
        <f t="shared" ref="M785:M788" si="600">SUM(G785,I785,K785)</f>
        <v>0</v>
      </c>
      <c r="N785" s="13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9.5" customHeight="1">
      <c r="A786" s="12" t="str">
        <f t="shared" si="588"/>
        <v>[제 15-3호] 분전반 스탠드형 W550xD200x1100 [EA]</v>
      </c>
      <c r="B786" s="13" t="s">
        <v>433</v>
      </c>
      <c r="C786" s="13"/>
      <c r="D786" s="14"/>
      <c r="E786" s="15"/>
      <c r="F786" s="17"/>
      <c r="G786" s="17">
        <f t="shared" si="597"/>
        <v>0</v>
      </c>
      <c r="H786" s="17"/>
      <c r="I786" s="17">
        <f t="shared" si="598"/>
        <v>0</v>
      </c>
      <c r="J786" s="17"/>
      <c r="K786" s="17" t="str">
        <f t="shared" si="599"/>
        <v/>
      </c>
      <c r="L786" s="17" t="str">
        <f t="shared" si="578"/>
        <v/>
      </c>
      <c r="M786" s="17">
        <f t="shared" si="600"/>
        <v>0</v>
      </c>
      <c r="N786" s="13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9.5" customHeight="1">
      <c r="A787" s="12" t="str">
        <f t="shared" si="588"/>
        <v>분전반스탠드형 W550xD200x1100EA</v>
      </c>
      <c r="B787" s="13" t="s">
        <v>160</v>
      </c>
      <c r="C787" s="13" t="s">
        <v>163</v>
      </c>
      <c r="D787" s="14" t="s">
        <v>104</v>
      </c>
      <c r="E787" s="15">
        <v>1</v>
      </c>
      <c r="F787" s="17">
        <f>+VLOOKUP(A787,단가표!$A:$Q,17,FALSE)</f>
        <v>74800</v>
      </c>
      <c r="G787" s="17">
        <f t="shared" si="597"/>
        <v>74800</v>
      </c>
      <c r="H787" s="17"/>
      <c r="I787" s="17">
        <f t="shared" si="598"/>
        <v>0</v>
      </c>
      <c r="J787" s="17"/>
      <c r="K787" s="17" t="str">
        <f t="shared" si="599"/>
        <v/>
      </c>
      <c r="L787" s="17">
        <f t="shared" si="578"/>
        <v>74800</v>
      </c>
      <c r="M787" s="17">
        <f t="shared" si="600"/>
        <v>74800</v>
      </c>
      <c r="N787" s="13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9.5" customHeight="1">
      <c r="A788" s="12" t="str">
        <f t="shared" si="588"/>
        <v>노 무 비내선전공인</v>
      </c>
      <c r="B788" s="13" t="s">
        <v>241</v>
      </c>
      <c r="C788" s="13" t="s">
        <v>242</v>
      </c>
      <c r="D788" s="14" t="s">
        <v>243</v>
      </c>
      <c r="E788" s="15">
        <f>일위수량!E464</f>
        <v>0.95</v>
      </c>
      <c r="F788" s="17"/>
      <c r="G788" s="17">
        <f t="shared" si="597"/>
        <v>0</v>
      </c>
      <c r="H788" s="17">
        <f>+VLOOKUP(C788,단가표!$A:$Q,17,FALSE)</f>
        <v>220079</v>
      </c>
      <c r="I788" s="17">
        <f t="shared" si="598"/>
        <v>209075</v>
      </c>
      <c r="J788" s="17"/>
      <c r="K788" s="17" t="str">
        <f t="shared" si="599"/>
        <v/>
      </c>
      <c r="L788" s="17">
        <f t="shared" si="578"/>
        <v>220079</v>
      </c>
      <c r="M788" s="17">
        <f t="shared" si="600"/>
        <v>209075</v>
      </c>
      <c r="N788" s="13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9.5" customHeight="1">
      <c r="A789" s="12" t="str">
        <f t="shared" si="588"/>
        <v>( 합 계 )</v>
      </c>
      <c r="B789" s="13" t="s">
        <v>244</v>
      </c>
      <c r="C789" s="13"/>
      <c r="D789" s="14"/>
      <c r="E789" s="15"/>
      <c r="F789" s="17"/>
      <c r="G789" s="17">
        <f>SUM(G787:G788)</f>
        <v>74800</v>
      </c>
      <c r="H789" s="17"/>
      <c r="I789" s="17">
        <f>SUM(I787:I788)</f>
        <v>209075</v>
      </c>
      <c r="J789" s="17"/>
      <c r="K789" s="17">
        <f>SUM(K780:K788)</f>
        <v>0</v>
      </c>
      <c r="L789" s="17" t="str">
        <f t="shared" si="578"/>
        <v/>
      </c>
      <c r="M789" s="17">
        <f>SUM(M787:M788)</f>
        <v>283875</v>
      </c>
      <c r="N789" s="13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9.5" customHeight="1">
      <c r="A790" s="12" t="str">
        <f t="shared" si="588"/>
        <v/>
      </c>
      <c r="B790" s="13"/>
      <c r="C790" s="13"/>
      <c r="D790" s="14"/>
      <c r="E790" s="15"/>
      <c r="F790" s="17"/>
      <c r="G790" s="17">
        <f t="shared" ref="G790:G793" si="601">INT(E790*F790)</f>
        <v>0</v>
      </c>
      <c r="H790" s="17"/>
      <c r="I790" s="17">
        <f t="shared" ref="I790:I793" si="602">INT(E790*H790)</f>
        <v>0</v>
      </c>
      <c r="J790" s="17"/>
      <c r="K790" s="17" t="str">
        <f t="shared" ref="K790:K793" si="603">IF(E790*J790&lt;&gt;0,TRUNC(E790*J790, 1),"")</f>
        <v/>
      </c>
      <c r="L790" s="17" t="str">
        <f t="shared" si="578"/>
        <v/>
      </c>
      <c r="M790" s="17">
        <f t="shared" ref="M790:M793" si="604">SUM(G790,I790,K790)</f>
        <v>0</v>
      </c>
      <c r="N790" s="13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9.5" customHeight="1">
      <c r="A791" s="12" t="str">
        <f t="shared" si="588"/>
        <v>[제 15-4호] 분전반 거치대형 W500xD200xH500 [EA]</v>
      </c>
      <c r="B791" s="13" t="s">
        <v>434</v>
      </c>
      <c r="C791" s="13"/>
      <c r="D791" s="14"/>
      <c r="E791" s="15"/>
      <c r="F791" s="17"/>
      <c r="G791" s="17">
        <f t="shared" si="601"/>
        <v>0</v>
      </c>
      <c r="H791" s="17"/>
      <c r="I791" s="17">
        <f t="shared" si="602"/>
        <v>0</v>
      </c>
      <c r="J791" s="17"/>
      <c r="K791" s="17" t="str">
        <f t="shared" si="603"/>
        <v/>
      </c>
      <c r="L791" s="17" t="str">
        <f t="shared" si="578"/>
        <v/>
      </c>
      <c r="M791" s="17">
        <f t="shared" si="604"/>
        <v>0</v>
      </c>
      <c r="N791" s="13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9.5" customHeight="1">
      <c r="A792" s="12" t="str">
        <f t="shared" si="588"/>
        <v>분전반거치대형 W500xD200xH500EA</v>
      </c>
      <c r="B792" s="13" t="s">
        <v>160</v>
      </c>
      <c r="C792" s="13" t="s">
        <v>164</v>
      </c>
      <c r="D792" s="14" t="s">
        <v>104</v>
      </c>
      <c r="E792" s="15">
        <v>1</v>
      </c>
      <c r="F792" s="17">
        <f>+VLOOKUP(A792,단가표!$A:$Q,17,FALSE)</f>
        <v>0</v>
      </c>
      <c r="G792" s="17">
        <f t="shared" si="601"/>
        <v>0</v>
      </c>
      <c r="H792" s="17"/>
      <c r="I792" s="17">
        <f t="shared" si="602"/>
        <v>0</v>
      </c>
      <c r="J792" s="17"/>
      <c r="K792" s="17" t="str">
        <f t="shared" si="603"/>
        <v/>
      </c>
      <c r="L792" s="17" t="str">
        <f t="shared" si="578"/>
        <v/>
      </c>
      <c r="M792" s="17">
        <f t="shared" si="604"/>
        <v>0</v>
      </c>
      <c r="N792" s="13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9.5" customHeight="1">
      <c r="A793" s="12" t="str">
        <f t="shared" si="588"/>
        <v>노 무 비내선전공인</v>
      </c>
      <c r="B793" s="13" t="s">
        <v>241</v>
      </c>
      <c r="C793" s="13" t="s">
        <v>242</v>
      </c>
      <c r="D793" s="14" t="s">
        <v>243</v>
      </c>
      <c r="E793" s="15">
        <f>+일위수량!E467</f>
        <v>0.95</v>
      </c>
      <c r="F793" s="17"/>
      <c r="G793" s="17">
        <f t="shared" si="601"/>
        <v>0</v>
      </c>
      <c r="H793" s="17">
        <f>+VLOOKUP(C793,단가표!$A:$Q,17,FALSE)</f>
        <v>220079</v>
      </c>
      <c r="I793" s="17">
        <f t="shared" si="602"/>
        <v>209075</v>
      </c>
      <c r="J793" s="17"/>
      <c r="K793" s="17" t="str">
        <f t="shared" si="603"/>
        <v/>
      </c>
      <c r="L793" s="17">
        <f t="shared" si="578"/>
        <v>220079</v>
      </c>
      <c r="M793" s="17">
        <f t="shared" si="604"/>
        <v>209075</v>
      </c>
      <c r="N793" s="13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9.5" customHeight="1">
      <c r="A794" s="12" t="str">
        <f t="shared" si="588"/>
        <v>( 합 계 )</v>
      </c>
      <c r="B794" s="13" t="s">
        <v>244</v>
      </c>
      <c r="C794" s="13"/>
      <c r="D794" s="14"/>
      <c r="E794" s="15"/>
      <c r="F794" s="17"/>
      <c r="G794" s="17">
        <f>SUM(G790:G793)</f>
        <v>0</v>
      </c>
      <c r="H794" s="17"/>
      <c r="I794" s="17">
        <f>SUM(I790:I793)</f>
        <v>209075</v>
      </c>
      <c r="J794" s="17"/>
      <c r="K794" s="17">
        <f>SUM(K790:K793)</f>
        <v>0</v>
      </c>
      <c r="L794" s="17" t="str">
        <f t="shared" si="578"/>
        <v/>
      </c>
      <c r="M794" s="17">
        <f>SUM(M790:M793)</f>
        <v>209075</v>
      </c>
      <c r="N794" s="13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9.5" customHeight="1">
      <c r="A795" s="12" t="str">
        <f t="shared" si="588"/>
        <v/>
      </c>
      <c r="B795" s="13"/>
      <c r="C795" s="13"/>
      <c r="D795" s="14"/>
      <c r="E795" s="15"/>
      <c r="F795" s="17"/>
      <c r="G795" s="17">
        <f t="shared" ref="G795:G798" si="605">INT(E795*F795)</f>
        <v>0</v>
      </c>
      <c r="H795" s="17"/>
      <c r="I795" s="17">
        <f t="shared" ref="I795:I798" si="606">INT(E795*H795)</f>
        <v>0</v>
      </c>
      <c r="J795" s="17"/>
      <c r="K795" s="17" t="str">
        <f t="shared" ref="K795:K798" si="607">IF(E795*J795&lt;&gt;0,TRUNC(E795*J795, 1),"")</f>
        <v/>
      </c>
      <c r="L795" s="17" t="str">
        <f t="shared" si="578"/>
        <v/>
      </c>
      <c r="M795" s="17">
        <f t="shared" ref="M795:M798" si="608">SUM(G795,I795,K795)</f>
        <v>0</v>
      </c>
      <c r="N795" s="13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9.5" customHeight="1">
      <c r="A796" s="12" t="str">
        <f t="shared" si="588"/>
        <v>[제 15-5호] 분전반(SUS) 벽부형 W300xD180xH400 [EA]</v>
      </c>
      <c r="B796" s="13" t="s">
        <v>435</v>
      </c>
      <c r="C796" s="13"/>
      <c r="D796" s="14"/>
      <c r="E796" s="15"/>
      <c r="F796" s="17"/>
      <c r="G796" s="17">
        <f t="shared" si="605"/>
        <v>0</v>
      </c>
      <c r="H796" s="17"/>
      <c r="I796" s="17">
        <f t="shared" si="606"/>
        <v>0</v>
      </c>
      <c r="J796" s="17"/>
      <c r="K796" s="17" t="str">
        <f t="shared" si="607"/>
        <v/>
      </c>
      <c r="L796" s="17" t="str">
        <f t="shared" si="578"/>
        <v/>
      </c>
      <c r="M796" s="17">
        <f t="shared" si="608"/>
        <v>0</v>
      </c>
      <c r="N796" s="13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9.5" customHeight="1">
      <c r="A797" s="12" t="str">
        <f t="shared" si="588"/>
        <v>분전반(SUS)벽부형 W300xD180xH400EA</v>
      </c>
      <c r="B797" s="13" t="s">
        <v>165</v>
      </c>
      <c r="C797" s="23" t="s">
        <v>166</v>
      </c>
      <c r="D797" s="14" t="s">
        <v>104</v>
      </c>
      <c r="E797" s="15">
        <v>1</v>
      </c>
      <c r="F797" s="17">
        <f>+VLOOKUP(A797,단가표!$A:$Q,17,FALSE)</f>
        <v>112200</v>
      </c>
      <c r="G797" s="17">
        <f t="shared" si="605"/>
        <v>112200</v>
      </c>
      <c r="H797" s="17"/>
      <c r="I797" s="17">
        <f t="shared" si="606"/>
        <v>0</v>
      </c>
      <c r="J797" s="17"/>
      <c r="K797" s="17" t="str">
        <f t="shared" si="607"/>
        <v/>
      </c>
      <c r="L797" s="17">
        <f t="shared" si="578"/>
        <v>112200</v>
      </c>
      <c r="M797" s="17">
        <f t="shared" si="608"/>
        <v>112200</v>
      </c>
      <c r="N797" s="13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9.5" customHeight="1">
      <c r="A798" s="12" t="str">
        <f t="shared" si="588"/>
        <v>노 무 비내선전공인</v>
      </c>
      <c r="B798" s="13" t="s">
        <v>241</v>
      </c>
      <c r="C798" s="13" t="s">
        <v>242</v>
      </c>
      <c r="D798" s="14" t="s">
        <v>243</v>
      </c>
      <c r="E798" s="15">
        <f>+일위수량!E470</f>
        <v>0.66</v>
      </c>
      <c r="F798" s="17"/>
      <c r="G798" s="17">
        <f t="shared" si="605"/>
        <v>0</v>
      </c>
      <c r="H798" s="17">
        <f>+VLOOKUP(C798,단가표!$A:$Q,17,FALSE)</f>
        <v>220079</v>
      </c>
      <c r="I798" s="17">
        <f t="shared" si="606"/>
        <v>145252</v>
      </c>
      <c r="J798" s="17"/>
      <c r="K798" s="17" t="str">
        <f t="shared" si="607"/>
        <v/>
      </c>
      <c r="L798" s="17">
        <f t="shared" si="578"/>
        <v>220079</v>
      </c>
      <c r="M798" s="17">
        <f t="shared" si="608"/>
        <v>145252</v>
      </c>
      <c r="N798" s="13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9.5" customHeight="1">
      <c r="A799" s="12" t="str">
        <f t="shared" si="588"/>
        <v>( 합 계 )</v>
      </c>
      <c r="B799" s="13" t="s">
        <v>244</v>
      </c>
      <c r="C799" s="13"/>
      <c r="D799" s="14"/>
      <c r="E799" s="15"/>
      <c r="F799" s="17"/>
      <c r="G799" s="17">
        <f>SUM(G795:G798)</f>
        <v>112200</v>
      </c>
      <c r="H799" s="17"/>
      <c r="I799" s="17">
        <f>SUM(I795:I798)</f>
        <v>145252</v>
      </c>
      <c r="J799" s="17"/>
      <c r="K799" s="17">
        <f>SUM(K795:K798)</f>
        <v>0</v>
      </c>
      <c r="L799" s="17" t="str">
        <f t="shared" si="578"/>
        <v/>
      </c>
      <c r="M799" s="17">
        <f>SUM(M795:M798)</f>
        <v>257452</v>
      </c>
      <c r="N799" s="13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9.5" customHeight="1">
      <c r="A800" s="12" t="str">
        <f t="shared" si="588"/>
        <v/>
      </c>
      <c r="B800" s="13"/>
      <c r="C800" s="13"/>
      <c r="D800" s="14"/>
      <c r="E800" s="15"/>
      <c r="F800" s="17"/>
      <c r="G800" s="17">
        <f t="shared" ref="G800:G803" si="609">INT(E800*F800)</f>
        <v>0</v>
      </c>
      <c r="H800" s="17"/>
      <c r="I800" s="17">
        <f t="shared" ref="I800:I803" si="610">INT(E800*H800)</f>
        <v>0</v>
      </c>
      <c r="J800" s="17"/>
      <c r="K800" s="17" t="str">
        <f t="shared" ref="K800:K803" si="611">IF(E800*J800&lt;&gt;0,TRUNC(E800*J800, 1),"")</f>
        <v/>
      </c>
      <c r="L800" s="17" t="str">
        <f t="shared" si="578"/>
        <v/>
      </c>
      <c r="M800" s="17">
        <f t="shared" ref="M800:M803" si="612">SUM(G800,I800,K800)</f>
        <v>0</v>
      </c>
      <c r="N800" s="13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9.5" customHeight="1">
      <c r="A801" s="12" t="str">
        <f t="shared" si="588"/>
        <v>[제 15-6호] 분전반 스탠드형 W400xD250x1100 [EA]</v>
      </c>
      <c r="B801" s="13" t="s">
        <v>436</v>
      </c>
      <c r="C801" s="13"/>
      <c r="D801" s="14"/>
      <c r="E801" s="15"/>
      <c r="F801" s="17"/>
      <c r="G801" s="17">
        <f t="shared" si="609"/>
        <v>0</v>
      </c>
      <c r="H801" s="17"/>
      <c r="I801" s="17">
        <f t="shared" si="610"/>
        <v>0</v>
      </c>
      <c r="J801" s="17"/>
      <c r="K801" s="17" t="str">
        <f t="shared" si="611"/>
        <v/>
      </c>
      <c r="L801" s="17" t="str">
        <f t="shared" si="578"/>
        <v/>
      </c>
      <c r="M801" s="17">
        <f t="shared" si="612"/>
        <v>0</v>
      </c>
      <c r="N801" s="13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9.5" customHeight="1">
      <c r="A802" s="12" t="str">
        <f t="shared" si="588"/>
        <v>분전반(SUS)스탠드형 W400xD250x1100EA</v>
      </c>
      <c r="B802" s="13" t="s">
        <v>165</v>
      </c>
      <c r="C802" s="23" t="s">
        <v>167</v>
      </c>
      <c r="D802" s="14" t="s">
        <v>104</v>
      </c>
      <c r="E802" s="15">
        <v>1</v>
      </c>
      <c r="F802" s="17">
        <f>+VLOOKUP(A802,단가표!$A:$Q,17,FALSE)</f>
        <v>289850</v>
      </c>
      <c r="G802" s="17">
        <f t="shared" si="609"/>
        <v>289850</v>
      </c>
      <c r="H802" s="17"/>
      <c r="I802" s="17">
        <f t="shared" si="610"/>
        <v>0</v>
      </c>
      <c r="J802" s="17"/>
      <c r="K802" s="17" t="str">
        <f t="shared" si="611"/>
        <v/>
      </c>
      <c r="L802" s="17">
        <f t="shared" si="578"/>
        <v>289850</v>
      </c>
      <c r="M802" s="17">
        <f t="shared" si="612"/>
        <v>289850</v>
      </c>
      <c r="N802" s="13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9.5" customHeight="1">
      <c r="A803" s="12" t="str">
        <f t="shared" si="588"/>
        <v>노 무 비내선전공인</v>
      </c>
      <c r="B803" s="13" t="s">
        <v>241</v>
      </c>
      <c r="C803" s="13" t="s">
        <v>242</v>
      </c>
      <c r="D803" s="14" t="s">
        <v>243</v>
      </c>
      <c r="E803" s="15">
        <f>+일위수량!E473</f>
        <v>0.95</v>
      </c>
      <c r="F803" s="17"/>
      <c r="G803" s="17">
        <f t="shared" si="609"/>
        <v>0</v>
      </c>
      <c r="H803" s="17">
        <f>+VLOOKUP(C803,단가표!$A:$Q,17,FALSE)</f>
        <v>220079</v>
      </c>
      <c r="I803" s="17">
        <f t="shared" si="610"/>
        <v>209075</v>
      </c>
      <c r="J803" s="17"/>
      <c r="K803" s="17" t="str">
        <f t="shared" si="611"/>
        <v/>
      </c>
      <c r="L803" s="17">
        <f t="shared" si="578"/>
        <v>220079</v>
      </c>
      <c r="M803" s="17">
        <f t="shared" si="612"/>
        <v>209075</v>
      </c>
      <c r="N803" s="13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9.5" customHeight="1">
      <c r="A804" s="12" t="str">
        <f t="shared" si="588"/>
        <v>( 합 계 )</v>
      </c>
      <c r="B804" s="13" t="s">
        <v>244</v>
      </c>
      <c r="C804" s="13"/>
      <c r="D804" s="14"/>
      <c r="E804" s="15"/>
      <c r="F804" s="17"/>
      <c r="G804" s="17">
        <f>SUM(G800:G803)</f>
        <v>289850</v>
      </c>
      <c r="H804" s="17"/>
      <c r="I804" s="17">
        <f>SUM(I800:I803)</f>
        <v>209075</v>
      </c>
      <c r="J804" s="17"/>
      <c r="K804" s="17">
        <f>SUM(K800:K803)</f>
        <v>0</v>
      </c>
      <c r="L804" s="17" t="str">
        <f t="shared" si="578"/>
        <v/>
      </c>
      <c r="M804" s="17">
        <f>SUM(M800:M803)</f>
        <v>498925</v>
      </c>
      <c r="N804" s="13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9.5" customHeight="1">
      <c r="A805" s="12" t="str">
        <f t="shared" si="588"/>
        <v/>
      </c>
      <c r="B805" s="13"/>
      <c r="C805" s="13"/>
      <c r="D805" s="14"/>
      <c r="E805" s="15"/>
      <c r="F805" s="17"/>
      <c r="G805" s="17">
        <f t="shared" ref="G805:G808" si="613">INT(E805*F805)</f>
        <v>0</v>
      </c>
      <c r="H805" s="17"/>
      <c r="I805" s="17">
        <f t="shared" ref="I805:I808" si="614">INT(E805*H805)</f>
        <v>0</v>
      </c>
      <c r="J805" s="17"/>
      <c r="K805" s="17" t="str">
        <f t="shared" ref="K805:K808" si="615">IF(E805*J805&lt;&gt;0,TRUNC(E805*J805, 1),"")</f>
        <v/>
      </c>
      <c r="L805" s="17" t="str">
        <f t="shared" si="578"/>
        <v/>
      </c>
      <c r="M805" s="17">
        <f t="shared" ref="M805:M808" si="616">SUM(G805,I805,K805)</f>
        <v>0</v>
      </c>
      <c r="N805" s="13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9.5" customHeight="1">
      <c r="A806" s="12" t="str">
        <f t="shared" si="588"/>
        <v>[제 15-7호] 분전반 거치대형 W300xD180xH400 ￠100 [EA]</v>
      </c>
      <c r="B806" s="13" t="s">
        <v>437</v>
      </c>
      <c r="C806" s="13"/>
      <c r="D806" s="14"/>
      <c r="E806" s="15"/>
      <c r="F806" s="17"/>
      <c r="G806" s="17">
        <f t="shared" si="613"/>
        <v>0</v>
      </c>
      <c r="H806" s="17"/>
      <c r="I806" s="17">
        <f t="shared" si="614"/>
        <v>0</v>
      </c>
      <c r="J806" s="17"/>
      <c r="K806" s="17" t="str">
        <f t="shared" si="615"/>
        <v/>
      </c>
      <c r="L806" s="17" t="str">
        <f t="shared" si="578"/>
        <v/>
      </c>
      <c r="M806" s="17">
        <f t="shared" si="616"/>
        <v>0</v>
      </c>
      <c r="N806" s="13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9.5" customHeight="1">
      <c r="A807" s="12" t="str">
        <f t="shared" si="588"/>
        <v>분전반(SUS)거치대형 W300xD180xH400 ￠100EA</v>
      </c>
      <c r="B807" s="13" t="s">
        <v>165</v>
      </c>
      <c r="C807" s="23" t="s">
        <v>168</v>
      </c>
      <c r="D807" s="14" t="s">
        <v>104</v>
      </c>
      <c r="E807" s="15">
        <v>1</v>
      </c>
      <c r="F807" s="17">
        <f>+VLOOKUP(A807,단가표!$A:$Q,17,FALSE)</f>
        <v>0</v>
      </c>
      <c r="G807" s="17">
        <f t="shared" si="613"/>
        <v>0</v>
      </c>
      <c r="H807" s="17"/>
      <c r="I807" s="17">
        <f t="shared" si="614"/>
        <v>0</v>
      </c>
      <c r="J807" s="17"/>
      <c r="K807" s="17" t="str">
        <f t="shared" si="615"/>
        <v/>
      </c>
      <c r="L807" s="17" t="str">
        <f t="shared" si="578"/>
        <v/>
      </c>
      <c r="M807" s="17">
        <f t="shared" si="616"/>
        <v>0</v>
      </c>
      <c r="N807" s="13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9.5" customHeight="1">
      <c r="A808" s="12" t="str">
        <f t="shared" si="588"/>
        <v>노 무 비내선전공인</v>
      </c>
      <c r="B808" s="13" t="s">
        <v>241</v>
      </c>
      <c r="C808" s="13" t="s">
        <v>242</v>
      </c>
      <c r="D808" s="14" t="s">
        <v>243</v>
      </c>
      <c r="E808" s="15">
        <f>+일위수량!E476</f>
        <v>0.66</v>
      </c>
      <c r="F808" s="17"/>
      <c r="G808" s="17">
        <f t="shared" si="613"/>
        <v>0</v>
      </c>
      <c r="H808" s="17">
        <f>+VLOOKUP(C808,단가표!$A:$Q,17,FALSE)</f>
        <v>220079</v>
      </c>
      <c r="I808" s="17">
        <f t="shared" si="614"/>
        <v>145252</v>
      </c>
      <c r="J808" s="17"/>
      <c r="K808" s="17" t="str">
        <f t="shared" si="615"/>
        <v/>
      </c>
      <c r="L808" s="17">
        <f t="shared" si="578"/>
        <v>220079</v>
      </c>
      <c r="M808" s="17">
        <f t="shared" si="616"/>
        <v>145252</v>
      </c>
      <c r="N808" s="13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9.5" customHeight="1">
      <c r="A809" s="12" t="str">
        <f t="shared" si="588"/>
        <v>( 합 계 )</v>
      </c>
      <c r="B809" s="13" t="s">
        <v>244</v>
      </c>
      <c r="C809" s="13"/>
      <c r="D809" s="14"/>
      <c r="E809" s="15"/>
      <c r="F809" s="17"/>
      <c r="G809" s="17">
        <f>SUM(G805:G808)</f>
        <v>0</v>
      </c>
      <c r="H809" s="17"/>
      <c r="I809" s="17">
        <f>SUM(I805:I808)</f>
        <v>145252</v>
      </c>
      <c r="J809" s="17"/>
      <c r="K809" s="17">
        <f>SUM(K805:K808)</f>
        <v>0</v>
      </c>
      <c r="L809" s="17" t="str">
        <f t="shared" si="578"/>
        <v/>
      </c>
      <c r="M809" s="17">
        <f>SUM(M805:M808)</f>
        <v>145252</v>
      </c>
      <c r="N809" s="13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9.5" customHeight="1">
      <c r="A810" s="12" t="str">
        <f t="shared" si="588"/>
        <v/>
      </c>
      <c r="B810" s="13"/>
      <c r="C810" s="13"/>
      <c r="D810" s="14"/>
      <c r="E810" s="15"/>
      <c r="F810" s="17"/>
      <c r="G810" s="17">
        <f t="shared" ref="G810:G813" si="617">INT(E810*F810)</f>
        <v>0</v>
      </c>
      <c r="H810" s="17"/>
      <c r="I810" s="17">
        <f t="shared" ref="I810:I813" si="618">INT(E810*H810)</f>
        <v>0</v>
      </c>
      <c r="J810" s="17"/>
      <c r="K810" s="17" t="str">
        <f t="shared" ref="K810:K813" si="619">IF(E810*J810&lt;&gt;0,TRUNC(E810*J810, 1),"")</f>
        <v/>
      </c>
      <c r="L810" s="17" t="str">
        <f t="shared" si="578"/>
        <v/>
      </c>
      <c r="M810" s="17">
        <f t="shared" ref="M810:M813" si="620">SUM(G810,I810,K810)</f>
        <v>0</v>
      </c>
      <c r="N810" s="13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9.5" customHeight="1">
      <c r="A811" s="12" t="str">
        <f t="shared" si="588"/>
        <v>[제 15-8호] 분전반 벽부형 W400xD200xH500[EA]</v>
      </c>
      <c r="B811" s="13" t="s">
        <v>438</v>
      </c>
      <c r="C811" s="13"/>
      <c r="D811" s="14"/>
      <c r="E811" s="15"/>
      <c r="F811" s="17"/>
      <c r="G811" s="17">
        <f t="shared" si="617"/>
        <v>0</v>
      </c>
      <c r="H811" s="17"/>
      <c r="I811" s="17">
        <f t="shared" si="618"/>
        <v>0</v>
      </c>
      <c r="J811" s="17"/>
      <c r="K811" s="17" t="str">
        <f t="shared" si="619"/>
        <v/>
      </c>
      <c r="L811" s="17" t="str">
        <f t="shared" si="578"/>
        <v/>
      </c>
      <c r="M811" s="17">
        <f t="shared" si="620"/>
        <v>0</v>
      </c>
      <c r="N811" s="13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9.5" customHeight="1">
      <c r="A812" s="12" t="str">
        <f t="shared" si="588"/>
        <v>분전반(SUS)벽부형 W400xD200xH500EA</v>
      </c>
      <c r="B812" s="13" t="s">
        <v>165</v>
      </c>
      <c r="C812" s="23" t="s">
        <v>169</v>
      </c>
      <c r="D812" s="14" t="s">
        <v>104</v>
      </c>
      <c r="E812" s="15">
        <v>1</v>
      </c>
      <c r="F812" s="17">
        <f>+VLOOKUP(A812,단가표!$A:$Q,17,FALSE)</f>
        <v>373150</v>
      </c>
      <c r="G812" s="17">
        <f t="shared" si="617"/>
        <v>373150</v>
      </c>
      <c r="H812" s="17"/>
      <c r="I812" s="17">
        <f t="shared" si="618"/>
        <v>0</v>
      </c>
      <c r="J812" s="17"/>
      <c r="K812" s="17" t="str">
        <f t="shared" si="619"/>
        <v/>
      </c>
      <c r="L812" s="17">
        <f t="shared" si="578"/>
        <v>373150</v>
      </c>
      <c r="M812" s="17">
        <f t="shared" si="620"/>
        <v>373150</v>
      </c>
      <c r="N812" s="13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9.5" customHeight="1">
      <c r="A813" s="12" t="str">
        <f t="shared" si="588"/>
        <v>노 무 비내선전공인</v>
      </c>
      <c r="B813" s="13" t="s">
        <v>241</v>
      </c>
      <c r="C813" s="13" t="s">
        <v>242</v>
      </c>
      <c r="D813" s="14" t="s">
        <v>243</v>
      </c>
      <c r="E813" s="15">
        <f>+일위수량!E479</f>
        <v>0.66</v>
      </c>
      <c r="F813" s="17"/>
      <c r="G813" s="17">
        <f t="shared" si="617"/>
        <v>0</v>
      </c>
      <c r="H813" s="17">
        <f>+VLOOKUP(C813,단가표!$A:$Q,17,FALSE)</f>
        <v>220079</v>
      </c>
      <c r="I813" s="17">
        <f t="shared" si="618"/>
        <v>145252</v>
      </c>
      <c r="J813" s="17"/>
      <c r="K813" s="17" t="str">
        <f t="shared" si="619"/>
        <v/>
      </c>
      <c r="L813" s="17">
        <f t="shared" si="578"/>
        <v>220079</v>
      </c>
      <c r="M813" s="17">
        <f t="shared" si="620"/>
        <v>145252</v>
      </c>
      <c r="N813" s="13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9.5" customHeight="1">
      <c r="A814" s="12" t="str">
        <f t="shared" si="588"/>
        <v>( 합 계 )</v>
      </c>
      <c r="B814" s="13" t="s">
        <v>244</v>
      </c>
      <c r="C814" s="13"/>
      <c r="D814" s="14"/>
      <c r="E814" s="15"/>
      <c r="F814" s="17"/>
      <c r="G814" s="17">
        <f>SUM(G810:G813)</f>
        <v>373150</v>
      </c>
      <c r="H814" s="17"/>
      <c r="I814" s="17">
        <f>SUM(I810:I813)</f>
        <v>145252</v>
      </c>
      <c r="J814" s="17"/>
      <c r="K814" s="17">
        <f>SUM(K810:K813)</f>
        <v>0</v>
      </c>
      <c r="L814" s="17" t="str">
        <f t="shared" si="578"/>
        <v/>
      </c>
      <c r="M814" s="17">
        <f>SUM(M810:M813)</f>
        <v>518402</v>
      </c>
      <c r="N814" s="13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9.5" customHeight="1">
      <c r="A815" s="12" t="str">
        <f t="shared" si="588"/>
        <v/>
      </c>
      <c r="B815" s="13"/>
      <c r="C815" s="13"/>
      <c r="D815" s="14"/>
      <c r="E815" s="15"/>
      <c r="F815" s="17"/>
      <c r="G815" s="17">
        <f t="shared" ref="G815:G818" si="621">INT(E815*F815)</f>
        <v>0</v>
      </c>
      <c r="H815" s="17"/>
      <c r="I815" s="17">
        <f t="shared" ref="I815:I818" si="622">INT(E815*H815)</f>
        <v>0</v>
      </c>
      <c r="J815" s="17"/>
      <c r="K815" s="17" t="str">
        <f t="shared" ref="K815:K818" si="623">IF(E815*J815&lt;&gt;0,TRUNC(E815*J815, 1),"")</f>
        <v/>
      </c>
      <c r="L815" s="17" t="str">
        <f t="shared" si="578"/>
        <v/>
      </c>
      <c r="M815" s="17">
        <f t="shared" ref="M815:M818" si="624">SUM(G815,I815,K815)</f>
        <v>0</v>
      </c>
      <c r="N815" s="13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9.5" customHeight="1">
      <c r="A816" s="12" t="str">
        <f t="shared" si="588"/>
        <v>[제 15-9호] 분전반 벽부형 W550xD200xH1000[EA]</v>
      </c>
      <c r="B816" s="13" t="s">
        <v>439</v>
      </c>
      <c r="C816" s="13"/>
      <c r="D816" s="14"/>
      <c r="E816" s="15"/>
      <c r="F816" s="17"/>
      <c r="G816" s="17">
        <f t="shared" si="621"/>
        <v>0</v>
      </c>
      <c r="H816" s="17"/>
      <c r="I816" s="17">
        <f t="shared" si="622"/>
        <v>0</v>
      </c>
      <c r="J816" s="17"/>
      <c r="K816" s="17" t="str">
        <f t="shared" si="623"/>
        <v/>
      </c>
      <c r="L816" s="17" t="str">
        <f t="shared" si="578"/>
        <v/>
      </c>
      <c r="M816" s="17">
        <f t="shared" si="624"/>
        <v>0</v>
      </c>
      <c r="N816" s="13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9.5" customHeight="1">
      <c r="A817" s="12" t="str">
        <f t="shared" si="588"/>
        <v>분전반(SUS)벽부형 W550xD200xH1000EA</v>
      </c>
      <c r="B817" s="13" t="s">
        <v>165</v>
      </c>
      <c r="C817" s="23" t="s">
        <v>170</v>
      </c>
      <c r="D817" s="14" t="s">
        <v>104</v>
      </c>
      <c r="E817" s="15">
        <v>1</v>
      </c>
      <c r="F817" s="17">
        <f>+VLOOKUP(A817,단가표!$A:$Q,17,FALSE)</f>
        <v>513400</v>
      </c>
      <c r="G817" s="17">
        <f t="shared" si="621"/>
        <v>513400</v>
      </c>
      <c r="H817" s="17"/>
      <c r="I817" s="17">
        <f t="shared" si="622"/>
        <v>0</v>
      </c>
      <c r="J817" s="17"/>
      <c r="K817" s="17" t="str">
        <f t="shared" si="623"/>
        <v/>
      </c>
      <c r="L817" s="17">
        <f t="shared" si="578"/>
        <v>513400</v>
      </c>
      <c r="M817" s="17">
        <f t="shared" si="624"/>
        <v>513400</v>
      </c>
      <c r="N817" s="13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9.5" customHeight="1">
      <c r="A818" s="12" t="str">
        <f t="shared" si="588"/>
        <v>노 무 비내선전공인</v>
      </c>
      <c r="B818" s="13" t="s">
        <v>241</v>
      </c>
      <c r="C818" s="13" t="s">
        <v>242</v>
      </c>
      <c r="D818" s="14" t="s">
        <v>243</v>
      </c>
      <c r="E818" s="15">
        <f>+일위수량!E482</f>
        <v>0.95</v>
      </c>
      <c r="F818" s="17"/>
      <c r="G818" s="17">
        <f t="shared" si="621"/>
        <v>0</v>
      </c>
      <c r="H818" s="17">
        <f>+VLOOKUP(C818,단가표!$A:$Q,17,FALSE)</f>
        <v>220079</v>
      </c>
      <c r="I818" s="17">
        <f t="shared" si="622"/>
        <v>209075</v>
      </c>
      <c r="J818" s="17"/>
      <c r="K818" s="17" t="str">
        <f t="shared" si="623"/>
        <v/>
      </c>
      <c r="L818" s="17">
        <f t="shared" si="578"/>
        <v>220079</v>
      </c>
      <c r="M818" s="17">
        <f t="shared" si="624"/>
        <v>209075</v>
      </c>
      <c r="N818" s="13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9.5" customHeight="1">
      <c r="A819" s="12" t="str">
        <f t="shared" si="588"/>
        <v>( 합 계 )</v>
      </c>
      <c r="B819" s="13" t="s">
        <v>244</v>
      </c>
      <c r="C819" s="13"/>
      <c r="D819" s="14"/>
      <c r="E819" s="15"/>
      <c r="F819" s="17"/>
      <c r="G819" s="17">
        <f>SUM(G817:G818)</f>
        <v>513400</v>
      </c>
      <c r="H819" s="17"/>
      <c r="I819" s="17">
        <f>SUM(I817:I818)</f>
        <v>209075</v>
      </c>
      <c r="J819" s="17"/>
      <c r="K819" s="17">
        <f>SUM(K810:K818)</f>
        <v>0</v>
      </c>
      <c r="L819" s="17" t="str">
        <f t="shared" si="578"/>
        <v/>
      </c>
      <c r="M819" s="17">
        <f>SUM(M817:M818)</f>
        <v>722475</v>
      </c>
      <c r="N819" s="13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9.5" customHeight="1">
      <c r="A820" s="12" t="str">
        <f t="shared" si="588"/>
        <v/>
      </c>
      <c r="B820" s="13"/>
      <c r="C820" s="13"/>
      <c r="D820" s="14"/>
      <c r="E820" s="15"/>
      <c r="F820" s="17"/>
      <c r="G820" s="17">
        <f t="shared" ref="G820:G823" si="625">INT(E820*F820)</f>
        <v>0</v>
      </c>
      <c r="H820" s="17"/>
      <c r="I820" s="17">
        <f t="shared" ref="I820:I823" si="626">INT(E820*H820)</f>
        <v>0</v>
      </c>
      <c r="J820" s="17"/>
      <c r="K820" s="17" t="str">
        <f t="shared" ref="K820:K823" si="627">IF(E820*J820&lt;&gt;0,TRUNC(E820*J820, 1),"")</f>
        <v/>
      </c>
      <c r="L820" s="17" t="str">
        <f t="shared" si="578"/>
        <v/>
      </c>
      <c r="M820" s="17">
        <f t="shared" ref="M820:M823" si="628">SUM(G820,I820,K820)</f>
        <v>0</v>
      </c>
      <c r="N820" s="13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9.5" customHeight="1">
      <c r="A821" s="12" t="str">
        <f t="shared" si="588"/>
        <v>[제 15-10호] 분전반 스탠드형 W550xD200xH1200 [EA]</v>
      </c>
      <c r="B821" s="13" t="s">
        <v>440</v>
      </c>
      <c r="C821" s="13"/>
      <c r="D821" s="14"/>
      <c r="E821" s="15"/>
      <c r="F821" s="17"/>
      <c r="G821" s="17">
        <f t="shared" si="625"/>
        <v>0</v>
      </c>
      <c r="H821" s="17"/>
      <c r="I821" s="17">
        <f t="shared" si="626"/>
        <v>0</v>
      </c>
      <c r="J821" s="17"/>
      <c r="K821" s="17" t="str">
        <f t="shared" si="627"/>
        <v/>
      </c>
      <c r="L821" s="17" t="str">
        <f t="shared" si="578"/>
        <v/>
      </c>
      <c r="M821" s="17">
        <f t="shared" si="628"/>
        <v>0</v>
      </c>
      <c r="N821" s="13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9.5" customHeight="1">
      <c r="A822" s="12" t="str">
        <f t="shared" si="588"/>
        <v>분전반(SUS)스탠드형 W550xD200xH1200EA</v>
      </c>
      <c r="B822" s="13" t="s">
        <v>165</v>
      </c>
      <c r="C822" s="23" t="s">
        <v>171</v>
      </c>
      <c r="D822" s="14" t="s">
        <v>104</v>
      </c>
      <c r="E822" s="15">
        <v>1</v>
      </c>
      <c r="F822" s="17">
        <f>+VLOOKUP(A822,단가표!$A:$Q,17,FALSE)</f>
        <v>374000</v>
      </c>
      <c r="G822" s="17">
        <f t="shared" si="625"/>
        <v>374000</v>
      </c>
      <c r="H822" s="17"/>
      <c r="I822" s="17">
        <f t="shared" si="626"/>
        <v>0</v>
      </c>
      <c r="J822" s="17"/>
      <c r="K822" s="17" t="str">
        <f t="shared" si="627"/>
        <v/>
      </c>
      <c r="L822" s="17">
        <f t="shared" si="578"/>
        <v>374000</v>
      </c>
      <c r="M822" s="17">
        <f t="shared" si="628"/>
        <v>374000</v>
      </c>
      <c r="N822" s="13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9.5" customHeight="1">
      <c r="A823" s="12" t="str">
        <f t="shared" si="588"/>
        <v>노 무 비내선전공인</v>
      </c>
      <c r="B823" s="13" t="s">
        <v>241</v>
      </c>
      <c r="C823" s="13" t="s">
        <v>242</v>
      </c>
      <c r="D823" s="14" t="s">
        <v>243</v>
      </c>
      <c r="E823" s="15">
        <f>+일위수량!E485</f>
        <v>0.95</v>
      </c>
      <c r="F823" s="17"/>
      <c r="G823" s="17">
        <f t="shared" si="625"/>
        <v>0</v>
      </c>
      <c r="H823" s="17">
        <f>+VLOOKUP(C823,단가표!$A:$Q,17,FALSE)</f>
        <v>220079</v>
      </c>
      <c r="I823" s="17">
        <f t="shared" si="626"/>
        <v>209075</v>
      </c>
      <c r="J823" s="17"/>
      <c r="K823" s="17" t="str">
        <f t="shared" si="627"/>
        <v/>
      </c>
      <c r="L823" s="17">
        <f t="shared" si="578"/>
        <v>220079</v>
      </c>
      <c r="M823" s="17">
        <f t="shared" si="628"/>
        <v>209075</v>
      </c>
      <c r="N823" s="13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9.5" customHeight="1">
      <c r="A824" s="12" t="str">
        <f t="shared" si="588"/>
        <v>( 합 계 )</v>
      </c>
      <c r="B824" s="13" t="s">
        <v>244</v>
      </c>
      <c r="C824" s="13"/>
      <c r="D824" s="14"/>
      <c r="E824" s="15"/>
      <c r="F824" s="17"/>
      <c r="G824" s="17">
        <f>SUM(G820:G823)</f>
        <v>374000</v>
      </c>
      <c r="H824" s="17"/>
      <c r="I824" s="17">
        <f>SUM(I820:I823)</f>
        <v>209075</v>
      </c>
      <c r="J824" s="17"/>
      <c r="K824" s="17">
        <f>SUM(K820:K823)</f>
        <v>0</v>
      </c>
      <c r="L824" s="17" t="str">
        <f t="shared" si="578"/>
        <v/>
      </c>
      <c r="M824" s="17">
        <f>SUM(M820:M823)</f>
        <v>583075</v>
      </c>
      <c r="N824" s="13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9.5" customHeight="1">
      <c r="A825" s="12" t="str">
        <f t="shared" si="588"/>
        <v/>
      </c>
      <c r="B825" s="13"/>
      <c r="C825" s="13"/>
      <c r="D825" s="14"/>
      <c r="E825" s="15"/>
      <c r="F825" s="17"/>
      <c r="G825" s="17">
        <f t="shared" ref="G825:G828" si="629">INT(E825*F825)</f>
        <v>0</v>
      </c>
      <c r="H825" s="17"/>
      <c r="I825" s="17">
        <f t="shared" ref="I825:I828" si="630">INT(E825*H825)</f>
        <v>0</v>
      </c>
      <c r="J825" s="17"/>
      <c r="K825" s="17" t="str">
        <f t="shared" ref="K825:K828" si="631">IF(E825*J825&lt;&gt;0,TRUNC(E825*J825, 1),"")</f>
        <v/>
      </c>
      <c r="L825" s="17" t="str">
        <f t="shared" si="578"/>
        <v/>
      </c>
      <c r="M825" s="17">
        <f t="shared" ref="M825:M828" si="632">SUM(G825,I825,K825)</f>
        <v>0</v>
      </c>
      <c r="N825" s="13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9.5" customHeight="1">
      <c r="A826" s="12" t="str">
        <f t="shared" si="588"/>
        <v>[제 15-11호] 분전반 벽부형 W700xD200xH600 [EA]</v>
      </c>
      <c r="B826" s="82" t="s">
        <v>441</v>
      </c>
      <c r="C826" s="82"/>
      <c r="D826" s="83"/>
      <c r="E826" s="84"/>
      <c r="F826" s="85"/>
      <c r="G826" s="85">
        <f t="shared" si="629"/>
        <v>0</v>
      </c>
      <c r="H826" s="85"/>
      <c r="I826" s="85">
        <f t="shared" si="630"/>
        <v>0</v>
      </c>
      <c r="J826" s="85"/>
      <c r="K826" s="85" t="str">
        <f t="shared" si="631"/>
        <v/>
      </c>
      <c r="L826" s="85" t="str">
        <f t="shared" si="578"/>
        <v/>
      </c>
      <c r="M826" s="85">
        <f t="shared" si="632"/>
        <v>0</v>
      </c>
      <c r="N826" s="82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 ht="19.5" customHeight="1">
      <c r="A827" s="12" t="str">
        <f t="shared" si="588"/>
        <v>분전반벽부형 W700xD200xH600EA</v>
      </c>
      <c r="B827" s="82" t="s">
        <v>160</v>
      </c>
      <c r="C827" s="82" t="s">
        <v>172</v>
      </c>
      <c r="D827" s="83" t="s">
        <v>104</v>
      </c>
      <c r="E827" s="84">
        <v>1</v>
      </c>
      <c r="F827" s="85">
        <f>+VLOOKUP(A827,단가표!$A:$Q,17,FALSE)</f>
        <v>56100</v>
      </c>
      <c r="G827" s="85">
        <f t="shared" si="629"/>
        <v>56100</v>
      </c>
      <c r="H827" s="85"/>
      <c r="I827" s="85">
        <f t="shared" si="630"/>
        <v>0</v>
      </c>
      <c r="J827" s="85"/>
      <c r="K827" s="85" t="str">
        <f t="shared" si="631"/>
        <v/>
      </c>
      <c r="L827" s="85">
        <f t="shared" si="578"/>
        <v>56100</v>
      </c>
      <c r="M827" s="85">
        <f t="shared" si="632"/>
        <v>56100</v>
      </c>
      <c r="N827" s="82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 ht="19.5" customHeight="1">
      <c r="A828" s="12" t="str">
        <f t="shared" si="588"/>
        <v>노 무 비내선전공인</v>
      </c>
      <c r="B828" s="82" t="s">
        <v>241</v>
      </c>
      <c r="C828" s="82" t="s">
        <v>242</v>
      </c>
      <c r="D828" s="83" t="s">
        <v>243</v>
      </c>
      <c r="E828" s="84">
        <f>+일위수량!E488</f>
        <v>0.95</v>
      </c>
      <c r="F828" s="85"/>
      <c r="G828" s="85">
        <f t="shared" si="629"/>
        <v>0</v>
      </c>
      <c r="H828" s="85">
        <f>+VLOOKUP(C828,단가표!$A:$Q,17,FALSE)</f>
        <v>220079</v>
      </c>
      <c r="I828" s="85">
        <f t="shared" si="630"/>
        <v>209075</v>
      </c>
      <c r="J828" s="85"/>
      <c r="K828" s="85" t="str">
        <f t="shared" si="631"/>
        <v/>
      </c>
      <c r="L828" s="85">
        <f t="shared" si="578"/>
        <v>220079</v>
      </c>
      <c r="M828" s="85">
        <f t="shared" si="632"/>
        <v>209075</v>
      </c>
      <c r="N828" s="82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 ht="19.5" customHeight="1">
      <c r="A829" s="12" t="str">
        <f t="shared" si="588"/>
        <v>( 합 계 )</v>
      </c>
      <c r="B829" s="82" t="s">
        <v>244</v>
      </c>
      <c r="C829" s="82"/>
      <c r="D829" s="83"/>
      <c r="E829" s="84"/>
      <c r="F829" s="85"/>
      <c r="G829" s="85">
        <f>SUM(G825:G828)</f>
        <v>56100</v>
      </c>
      <c r="H829" s="85"/>
      <c r="I829" s="85">
        <f>SUM(I825:I828)</f>
        <v>209075</v>
      </c>
      <c r="J829" s="85"/>
      <c r="K829" s="85">
        <f>SUM(K825:K828)</f>
        <v>0</v>
      </c>
      <c r="L829" s="85" t="str">
        <f t="shared" si="578"/>
        <v/>
      </c>
      <c r="M829" s="85">
        <f>SUM(M825:M828)</f>
        <v>265175</v>
      </c>
      <c r="N829" s="82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 ht="19.5" customHeight="1">
      <c r="A830" s="12" t="str">
        <f t="shared" si="588"/>
        <v/>
      </c>
      <c r="B830" s="13"/>
      <c r="C830" s="13"/>
      <c r="D830" s="14"/>
      <c r="E830" s="15"/>
      <c r="F830" s="17"/>
      <c r="G830" s="17">
        <f t="shared" ref="G830:G833" si="633">INT(E830*F830)</f>
        <v>0</v>
      </c>
      <c r="H830" s="17"/>
      <c r="I830" s="17">
        <f t="shared" ref="I830:I833" si="634">INT(E830*H830)</f>
        <v>0</v>
      </c>
      <c r="J830" s="17"/>
      <c r="K830" s="17" t="str">
        <f t="shared" ref="K830:K833" si="635">IF(E830*J830&lt;&gt;0,TRUNC(E830*J830, 1),"")</f>
        <v/>
      </c>
      <c r="L830" s="17" t="str">
        <f t="shared" si="578"/>
        <v/>
      </c>
      <c r="M830" s="17">
        <f t="shared" ref="M830:M833" si="636">SUM(G830,I830,K830)</f>
        <v>0</v>
      </c>
      <c r="N830" s="13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9.5" customHeight="1">
      <c r="A831" s="12" t="str">
        <f t="shared" si="588"/>
        <v>[제 15-12호] 분전반 벽부형 W900xD200xH900 [EA]</v>
      </c>
      <c r="B831" s="13" t="s">
        <v>442</v>
      </c>
      <c r="C831" s="13"/>
      <c r="D831" s="14"/>
      <c r="E831" s="15"/>
      <c r="F831" s="17"/>
      <c r="G831" s="17">
        <f t="shared" si="633"/>
        <v>0</v>
      </c>
      <c r="H831" s="17"/>
      <c r="I831" s="17">
        <f t="shared" si="634"/>
        <v>0</v>
      </c>
      <c r="J831" s="17"/>
      <c r="K831" s="17" t="str">
        <f t="shared" si="635"/>
        <v/>
      </c>
      <c r="L831" s="17" t="str">
        <f t="shared" si="578"/>
        <v/>
      </c>
      <c r="M831" s="17">
        <f t="shared" si="636"/>
        <v>0</v>
      </c>
      <c r="N831" s="13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9.5" customHeight="1">
      <c r="A832" s="12" t="str">
        <f t="shared" si="588"/>
        <v>분전반벽부형 W900xD200xH900EA</v>
      </c>
      <c r="B832" s="13" t="s">
        <v>160</v>
      </c>
      <c r="C832" s="13" t="s">
        <v>173</v>
      </c>
      <c r="D832" s="14" t="s">
        <v>104</v>
      </c>
      <c r="E832" s="15">
        <v>1</v>
      </c>
      <c r="F832" s="17">
        <f>+VLOOKUP(A832,단가표!$A:$Q,17,FALSE)</f>
        <v>84150</v>
      </c>
      <c r="G832" s="17">
        <f t="shared" si="633"/>
        <v>84150</v>
      </c>
      <c r="H832" s="17"/>
      <c r="I832" s="17">
        <f t="shared" si="634"/>
        <v>0</v>
      </c>
      <c r="J832" s="17"/>
      <c r="K832" s="17" t="str">
        <f t="shared" si="635"/>
        <v/>
      </c>
      <c r="L832" s="17">
        <f t="shared" si="578"/>
        <v>84150</v>
      </c>
      <c r="M832" s="17">
        <f t="shared" si="636"/>
        <v>84150</v>
      </c>
      <c r="N832" s="13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9.5" customHeight="1">
      <c r="A833" s="12" t="str">
        <f t="shared" si="588"/>
        <v>노 무 비내선전공인</v>
      </c>
      <c r="B833" s="13" t="s">
        <v>241</v>
      </c>
      <c r="C833" s="13" t="s">
        <v>242</v>
      </c>
      <c r="D833" s="14" t="s">
        <v>243</v>
      </c>
      <c r="E833" s="15">
        <f>+일위수량!E491</f>
        <v>0.95</v>
      </c>
      <c r="F833" s="17"/>
      <c r="G833" s="17">
        <f t="shared" si="633"/>
        <v>0</v>
      </c>
      <c r="H833" s="17">
        <f>+VLOOKUP(C833,단가표!$A:$Q,17,FALSE)</f>
        <v>220079</v>
      </c>
      <c r="I833" s="17">
        <f t="shared" si="634"/>
        <v>209075</v>
      </c>
      <c r="J833" s="17"/>
      <c r="K833" s="17" t="str">
        <f t="shared" si="635"/>
        <v/>
      </c>
      <c r="L833" s="17">
        <f t="shared" si="578"/>
        <v>220079</v>
      </c>
      <c r="M833" s="17">
        <f t="shared" si="636"/>
        <v>209075</v>
      </c>
      <c r="N833" s="13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9.5" customHeight="1">
      <c r="A834" s="12" t="str">
        <f t="shared" si="588"/>
        <v>( 합 계 )</v>
      </c>
      <c r="B834" s="13" t="s">
        <v>244</v>
      </c>
      <c r="C834" s="13"/>
      <c r="D834" s="14"/>
      <c r="E834" s="15"/>
      <c r="F834" s="17"/>
      <c r="G834" s="17">
        <f>SUM(G830:G833)</f>
        <v>84150</v>
      </c>
      <c r="H834" s="17"/>
      <c r="I834" s="17">
        <f>SUM(I830:I833)</f>
        <v>209075</v>
      </c>
      <c r="J834" s="17"/>
      <c r="K834" s="17">
        <f>SUM(K830:K833)</f>
        <v>0</v>
      </c>
      <c r="L834" s="17" t="str">
        <f t="shared" si="578"/>
        <v/>
      </c>
      <c r="M834" s="17">
        <f>SUM(M830:M833)</f>
        <v>293225</v>
      </c>
      <c r="N834" s="13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9.5" customHeight="1">
      <c r="A835" s="12" t="str">
        <f t="shared" si="588"/>
        <v/>
      </c>
      <c r="B835" s="13"/>
      <c r="C835" s="13"/>
      <c r="D835" s="14"/>
      <c r="E835" s="15"/>
      <c r="F835" s="17"/>
      <c r="G835" s="17">
        <f t="shared" ref="G835:G838" si="637">INT(E835*F835)</f>
        <v>0</v>
      </c>
      <c r="H835" s="17"/>
      <c r="I835" s="17">
        <f t="shared" ref="I835:I838" si="638">INT(E835*H835)</f>
        <v>0</v>
      </c>
      <c r="J835" s="17"/>
      <c r="K835" s="17" t="str">
        <f t="shared" ref="K835:K838" si="639">IF(E835*J835&lt;&gt;0,TRUNC(E835*J835, 1),"")</f>
        <v/>
      </c>
      <c r="L835" s="17" t="str">
        <f t="shared" si="578"/>
        <v/>
      </c>
      <c r="M835" s="17">
        <f t="shared" ref="M835:M838" si="640">SUM(G835,I835,K835)</f>
        <v>0</v>
      </c>
      <c r="N835" s="13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9.5" customHeight="1">
      <c r="A836" s="12" t="str">
        <f t="shared" si="588"/>
        <v>[제 15-13호] 분전반 스탠드형 W700xD200xH800 [EA]</v>
      </c>
      <c r="B836" s="13" t="s">
        <v>443</v>
      </c>
      <c r="C836" s="13"/>
      <c r="D836" s="14"/>
      <c r="E836" s="15"/>
      <c r="F836" s="17"/>
      <c r="G836" s="17">
        <f t="shared" si="637"/>
        <v>0</v>
      </c>
      <c r="H836" s="17"/>
      <c r="I836" s="17">
        <f t="shared" si="638"/>
        <v>0</v>
      </c>
      <c r="J836" s="17"/>
      <c r="K836" s="17" t="str">
        <f t="shared" si="639"/>
        <v/>
      </c>
      <c r="L836" s="17" t="str">
        <f t="shared" si="578"/>
        <v/>
      </c>
      <c r="M836" s="17">
        <f t="shared" si="640"/>
        <v>0</v>
      </c>
      <c r="N836" s="13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9.5" customHeight="1">
      <c r="A837" s="12" t="str">
        <f t="shared" si="588"/>
        <v>분전반스탠드형 W700xD200xH800EA</v>
      </c>
      <c r="B837" s="13" t="s">
        <v>160</v>
      </c>
      <c r="C837" s="13" t="s">
        <v>174</v>
      </c>
      <c r="D837" s="14" t="s">
        <v>104</v>
      </c>
      <c r="E837" s="15">
        <v>1</v>
      </c>
      <c r="F837" s="17">
        <f>+VLOOKUP(A837,단가표!$A:$Q,17,FALSE)</f>
        <v>74800</v>
      </c>
      <c r="G837" s="17">
        <f t="shared" si="637"/>
        <v>74800</v>
      </c>
      <c r="H837" s="17"/>
      <c r="I837" s="17">
        <f t="shared" si="638"/>
        <v>0</v>
      </c>
      <c r="J837" s="17"/>
      <c r="K837" s="17" t="str">
        <f t="shared" si="639"/>
        <v/>
      </c>
      <c r="L837" s="17">
        <f t="shared" si="578"/>
        <v>74800</v>
      </c>
      <c r="M837" s="17">
        <f t="shared" si="640"/>
        <v>74800</v>
      </c>
      <c r="N837" s="13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9.5" customHeight="1">
      <c r="A838" s="12" t="str">
        <f t="shared" si="588"/>
        <v>노 무 비내선전공인</v>
      </c>
      <c r="B838" s="13" t="s">
        <v>241</v>
      </c>
      <c r="C838" s="13" t="s">
        <v>242</v>
      </c>
      <c r="D838" s="14" t="s">
        <v>243</v>
      </c>
      <c r="E838" s="15">
        <f>+일위수량!E494</f>
        <v>0.95</v>
      </c>
      <c r="F838" s="17"/>
      <c r="G838" s="17">
        <f t="shared" si="637"/>
        <v>0</v>
      </c>
      <c r="H838" s="17">
        <f>+VLOOKUP(C838,단가표!$A:$Q,17,FALSE)</f>
        <v>220079</v>
      </c>
      <c r="I838" s="17">
        <f t="shared" si="638"/>
        <v>209075</v>
      </c>
      <c r="J838" s="17"/>
      <c r="K838" s="17" t="str">
        <f t="shared" si="639"/>
        <v/>
      </c>
      <c r="L838" s="17">
        <f t="shared" si="578"/>
        <v>220079</v>
      </c>
      <c r="M838" s="17">
        <f t="shared" si="640"/>
        <v>209075</v>
      </c>
      <c r="N838" s="13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9.5" customHeight="1">
      <c r="A839" s="12" t="str">
        <f t="shared" si="588"/>
        <v>( 합 계 )</v>
      </c>
      <c r="B839" s="13" t="s">
        <v>244</v>
      </c>
      <c r="C839" s="13"/>
      <c r="D839" s="14"/>
      <c r="E839" s="15"/>
      <c r="F839" s="17"/>
      <c r="G839" s="17">
        <f>SUM(G835:G838)</f>
        <v>74800</v>
      </c>
      <c r="H839" s="17"/>
      <c r="I839" s="17">
        <f>SUM(I835:I838)</f>
        <v>209075</v>
      </c>
      <c r="J839" s="17"/>
      <c r="K839" s="17">
        <f>SUM(K835:K838)</f>
        <v>0</v>
      </c>
      <c r="L839" s="17" t="str">
        <f t="shared" si="578"/>
        <v/>
      </c>
      <c r="M839" s="17">
        <f>SUM(M835:M838)</f>
        <v>283875</v>
      </c>
      <c r="N839" s="13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9.5" customHeight="1">
      <c r="A840" s="12" t="str">
        <f t="shared" si="588"/>
        <v/>
      </c>
      <c r="B840" s="13"/>
      <c r="C840" s="13"/>
      <c r="D840" s="14"/>
      <c r="E840" s="15"/>
      <c r="F840" s="17"/>
      <c r="G840" s="17">
        <f t="shared" ref="G840:G843" si="641">INT(E840*F840)</f>
        <v>0</v>
      </c>
      <c r="H840" s="17"/>
      <c r="I840" s="17">
        <f t="shared" ref="I840:I843" si="642">INT(E840*H840)</f>
        <v>0</v>
      </c>
      <c r="J840" s="17"/>
      <c r="K840" s="17" t="str">
        <f t="shared" ref="K840:K843" si="643">IF(E840*J840&lt;&gt;0,TRUNC(E840*J840, 1),"")</f>
        <v/>
      </c>
      <c r="L840" s="17" t="str">
        <f t="shared" si="578"/>
        <v/>
      </c>
      <c r="M840" s="17">
        <f t="shared" ref="M840:M843" si="644">SUM(G840,I840,K840)</f>
        <v>0</v>
      </c>
      <c r="N840" s="13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9.5" customHeight="1">
      <c r="A841" s="12" t="str">
        <f t="shared" si="588"/>
        <v>[제 15-14호] 분전반 스탠드형 W800xD250xH1600 [EA]</v>
      </c>
      <c r="B841" s="13" t="s">
        <v>444</v>
      </c>
      <c r="C841" s="13"/>
      <c r="D841" s="14"/>
      <c r="E841" s="15"/>
      <c r="F841" s="17"/>
      <c r="G841" s="17">
        <f t="shared" si="641"/>
        <v>0</v>
      </c>
      <c r="H841" s="17"/>
      <c r="I841" s="17">
        <f t="shared" si="642"/>
        <v>0</v>
      </c>
      <c r="J841" s="17"/>
      <c r="K841" s="17" t="str">
        <f t="shared" si="643"/>
        <v/>
      </c>
      <c r="L841" s="17" t="str">
        <f t="shared" si="578"/>
        <v/>
      </c>
      <c r="M841" s="17">
        <f t="shared" si="644"/>
        <v>0</v>
      </c>
      <c r="N841" s="13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9.5" customHeight="1">
      <c r="A842" s="12" t="str">
        <f t="shared" si="588"/>
        <v>분전반(급2,완3,한전CT 계량)스탠드형 W800xD250xH1600EA</v>
      </c>
      <c r="B842" s="13" t="s">
        <v>175</v>
      </c>
      <c r="C842" s="13" t="s">
        <v>176</v>
      </c>
      <c r="D842" s="14" t="s">
        <v>104</v>
      </c>
      <c r="E842" s="15">
        <v>1</v>
      </c>
      <c r="F842" s="17">
        <f>+VLOOKUP(A842,단가표!$A:$Q,17,FALSE)</f>
        <v>0</v>
      </c>
      <c r="G842" s="17">
        <f t="shared" si="641"/>
        <v>0</v>
      </c>
      <c r="H842" s="17"/>
      <c r="I842" s="17">
        <f t="shared" si="642"/>
        <v>0</v>
      </c>
      <c r="J842" s="17"/>
      <c r="K842" s="17" t="str">
        <f t="shared" si="643"/>
        <v/>
      </c>
      <c r="L842" s="17" t="str">
        <f t="shared" si="578"/>
        <v/>
      </c>
      <c r="M842" s="17">
        <f t="shared" si="644"/>
        <v>0</v>
      </c>
      <c r="N842" s="13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9.5" customHeight="1">
      <c r="A843" s="12" t="str">
        <f t="shared" si="588"/>
        <v>노 무 비내선전공인</v>
      </c>
      <c r="B843" s="13" t="s">
        <v>241</v>
      </c>
      <c r="C843" s="13" t="s">
        <v>242</v>
      </c>
      <c r="D843" s="14" t="s">
        <v>243</v>
      </c>
      <c r="E843" s="15">
        <f>+일위수량!E497</f>
        <v>0.95</v>
      </c>
      <c r="F843" s="17"/>
      <c r="G843" s="17">
        <f t="shared" si="641"/>
        <v>0</v>
      </c>
      <c r="H843" s="17">
        <f>+VLOOKUP(C843,단가표!$A:$Q,17,FALSE)</f>
        <v>220079</v>
      </c>
      <c r="I843" s="17">
        <f t="shared" si="642"/>
        <v>209075</v>
      </c>
      <c r="J843" s="17"/>
      <c r="K843" s="17" t="str">
        <f t="shared" si="643"/>
        <v/>
      </c>
      <c r="L843" s="17">
        <f t="shared" si="578"/>
        <v>220079</v>
      </c>
      <c r="M843" s="17">
        <f t="shared" si="644"/>
        <v>209075</v>
      </c>
      <c r="N843" s="13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9.5" customHeight="1">
      <c r="A844" s="12" t="str">
        <f t="shared" si="588"/>
        <v>( 합 계 )</v>
      </c>
      <c r="B844" s="13" t="s">
        <v>244</v>
      </c>
      <c r="C844" s="13"/>
      <c r="D844" s="14"/>
      <c r="E844" s="15"/>
      <c r="F844" s="17"/>
      <c r="G844" s="17">
        <f>SUM(G840:G843)</f>
        <v>0</v>
      </c>
      <c r="H844" s="17"/>
      <c r="I844" s="17">
        <f>SUM(I840:I843)</f>
        <v>209075</v>
      </c>
      <c r="J844" s="17"/>
      <c r="K844" s="17">
        <f>SUM(K840:K843)</f>
        <v>0</v>
      </c>
      <c r="L844" s="17" t="str">
        <f t="shared" si="578"/>
        <v/>
      </c>
      <c r="M844" s="17">
        <f>SUM(M840:M843)</f>
        <v>209075</v>
      </c>
      <c r="N844" s="13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9.5" customHeight="1">
      <c r="A845" s="12" t="str">
        <f t="shared" si="588"/>
        <v/>
      </c>
      <c r="B845" s="13"/>
      <c r="C845" s="13"/>
      <c r="D845" s="14"/>
      <c r="E845" s="15"/>
      <c r="F845" s="17"/>
      <c r="G845" s="17">
        <f t="shared" ref="G845:G848" si="645">INT(E845*F845)</f>
        <v>0</v>
      </c>
      <c r="H845" s="17"/>
      <c r="I845" s="17">
        <f t="shared" ref="I845:I848" si="646">INT(E845*H845)</f>
        <v>0</v>
      </c>
      <c r="J845" s="17"/>
      <c r="K845" s="17" t="str">
        <f t="shared" ref="K845:K848" si="647">IF(E845*J845&lt;&gt;0,TRUNC(E845*J845, 1),"")</f>
        <v/>
      </c>
      <c r="L845" s="17" t="str">
        <f t="shared" si="578"/>
        <v/>
      </c>
      <c r="M845" s="17">
        <f t="shared" ref="M845:M848" si="648">SUM(G845,I845,K845)</f>
        <v>0</v>
      </c>
      <c r="N845" s="13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8.75" customHeight="1">
      <c r="A846" s="12" t="str">
        <f t="shared" si="588"/>
        <v>[제 15-15호] 부스닥트 PLUG IN BOX, 4P 75AF [EA]</v>
      </c>
      <c r="B846" s="13" t="s">
        <v>445</v>
      </c>
      <c r="C846" s="13"/>
      <c r="D846" s="14"/>
      <c r="E846" s="15"/>
      <c r="F846" s="17"/>
      <c r="G846" s="17">
        <f t="shared" si="645"/>
        <v>0</v>
      </c>
      <c r="H846" s="17"/>
      <c r="I846" s="17">
        <f t="shared" si="646"/>
        <v>0</v>
      </c>
      <c r="J846" s="17"/>
      <c r="K846" s="17" t="str">
        <f t="shared" si="647"/>
        <v/>
      </c>
      <c r="L846" s="17" t="str">
        <f t="shared" si="578"/>
        <v/>
      </c>
      <c r="M846" s="17">
        <f t="shared" si="648"/>
        <v>0</v>
      </c>
      <c r="N846" s="13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8.75" customHeight="1">
      <c r="A847" s="12" t="str">
        <f t="shared" si="588"/>
        <v>부스닥트PLUG IN BOX, 4P 75AFEA</v>
      </c>
      <c r="B847" s="87" t="s">
        <v>177</v>
      </c>
      <c r="C847" s="87" t="s">
        <v>178</v>
      </c>
      <c r="D847" s="14" t="s">
        <v>104</v>
      </c>
      <c r="E847" s="15">
        <v>1</v>
      </c>
      <c r="F847" s="17">
        <f>+단가표!$Q$163</f>
        <v>782000</v>
      </c>
      <c r="G847" s="17">
        <f t="shared" si="645"/>
        <v>782000</v>
      </c>
      <c r="H847" s="17"/>
      <c r="I847" s="17">
        <f t="shared" si="646"/>
        <v>0</v>
      </c>
      <c r="J847" s="17"/>
      <c r="K847" s="17" t="str">
        <f t="shared" si="647"/>
        <v/>
      </c>
      <c r="L847" s="17">
        <f t="shared" si="578"/>
        <v>782000</v>
      </c>
      <c r="M847" s="17">
        <f t="shared" si="648"/>
        <v>782000</v>
      </c>
      <c r="N847" s="13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8.75" customHeight="1">
      <c r="A848" s="12" t="str">
        <f t="shared" si="588"/>
        <v>노 무 비내선전공인</v>
      </c>
      <c r="B848" s="13" t="s">
        <v>241</v>
      </c>
      <c r="C848" s="13" t="s">
        <v>242</v>
      </c>
      <c r="D848" s="14" t="s">
        <v>243</v>
      </c>
      <c r="E848" s="15">
        <f>+일위수량!E500</f>
        <v>1.1499999999999999</v>
      </c>
      <c r="F848" s="17"/>
      <c r="G848" s="17">
        <f t="shared" si="645"/>
        <v>0</v>
      </c>
      <c r="H848" s="17">
        <f>+VLOOKUP(C848,단가표!$A:$Q,17,FALSE)</f>
        <v>220079</v>
      </c>
      <c r="I848" s="17">
        <f t="shared" si="646"/>
        <v>253090</v>
      </c>
      <c r="J848" s="17"/>
      <c r="K848" s="17" t="str">
        <f t="shared" si="647"/>
        <v/>
      </c>
      <c r="L848" s="17">
        <f t="shared" si="578"/>
        <v>220079</v>
      </c>
      <c r="M848" s="17">
        <f t="shared" si="648"/>
        <v>253090</v>
      </c>
      <c r="N848" s="13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8.75" customHeight="1">
      <c r="A849" s="12" t="str">
        <f t="shared" si="588"/>
        <v>( 합 계 )</v>
      </c>
      <c r="B849" s="13" t="s">
        <v>244</v>
      </c>
      <c r="C849" s="13"/>
      <c r="D849" s="14"/>
      <c r="E849" s="15"/>
      <c r="F849" s="17"/>
      <c r="G849" s="17">
        <f>SUM(G845:G848)</f>
        <v>782000</v>
      </c>
      <c r="H849" s="17"/>
      <c r="I849" s="17">
        <f>SUM(I845:I848)</f>
        <v>253090</v>
      </c>
      <c r="J849" s="17"/>
      <c r="K849" s="17">
        <f>SUM(K850)</f>
        <v>0</v>
      </c>
      <c r="L849" s="17" t="str">
        <f t="shared" si="578"/>
        <v/>
      </c>
      <c r="M849" s="17">
        <f>SUM(M845:M848)</f>
        <v>1035090</v>
      </c>
      <c r="N849" s="13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9.5" customHeight="1">
      <c r="A850" s="12" t="str">
        <f t="shared" si="588"/>
        <v/>
      </c>
      <c r="B850" s="13"/>
      <c r="C850" s="13"/>
      <c r="D850" s="14"/>
      <c r="E850" s="15"/>
      <c r="F850" s="17"/>
      <c r="G850" s="17">
        <f t="shared" ref="G850:G853" si="649">INT(E850*F850)</f>
        <v>0</v>
      </c>
      <c r="H850" s="17"/>
      <c r="I850" s="17">
        <f t="shared" ref="I850:I853" si="650">INT(E850*H850)</f>
        <v>0</v>
      </c>
      <c r="J850" s="17"/>
      <c r="K850" s="17" t="str">
        <f t="shared" ref="K850:K853" si="651">IF(E850*J850&lt;&gt;0,TRUNC(E850*J850, 1),"")</f>
        <v/>
      </c>
      <c r="L850" s="17" t="str">
        <f t="shared" si="578"/>
        <v/>
      </c>
      <c r="M850" s="17">
        <f t="shared" ref="M850:M853" si="652">SUM(G850,I850,K850)</f>
        <v>0</v>
      </c>
      <c r="N850" s="13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9.5" customHeight="1">
      <c r="A851" s="52" t="str">
        <f t="shared" si="588"/>
        <v>[제 15-16호] 분전반 W350xH450xD150 [EA]</v>
      </c>
      <c r="B851" s="58" t="s">
        <v>446</v>
      </c>
      <c r="C851" s="58"/>
      <c r="D851" s="55"/>
      <c r="E851" s="56"/>
      <c r="F851" s="57"/>
      <c r="G851" s="57">
        <f t="shared" si="649"/>
        <v>0</v>
      </c>
      <c r="H851" s="57"/>
      <c r="I851" s="57">
        <f t="shared" si="650"/>
        <v>0</v>
      </c>
      <c r="J851" s="57"/>
      <c r="K851" s="57" t="str">
        <f t="shared" si="651"/>
        <v/>
      </c>
      <c r="L851" s="57" t="str">
        <f t="shared" si="578"/>
        <v/>
      </c>
      <c r="M851" s="57">
        <f t="shared" si="652"/>
        <v>0</v>
      </c>
      <c r="N851" s="58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9.5" customHeight="1">
      <c r="A852" s="52" t="str">
        <f t="shared" si="588"/>
        <v>분전반W350xH450xD150EA</v>
      </c>
      <c r="B852" s="58" t="s">
        <v>160</v>
      </c>
      <c r="C852" s="58" t="s">
        <v>179</v>
      </c>
      <c r="D852" s="59" t="s">
        <v>104</v>
      </c>
      <c r="E852" s="56">
        <v>1</v>
      </c>
      <c r="F852" s="57">
        <f>+VLOOKUP(A852,단가표!$A:$Q,17,FALSE)</f>
        <v>32550</v>
      </c>
      <c r="G852" s="57">
        <f t="shared" si="649"/>
        <v>32550</v>
      </c>
      <c r="H852" s="57"/>
      <c r="I852" s="57">
        <f t="shared" si="650"/>
        <v>0</v>
      </c>
      <c r="J852" s="57"/>
      <c r="K852" s="57" t="str">
        <f t="shared" si="651"/>
        <v/>
      </c>
      <c r="L852" s="57">
        <f t="shared" si="578"/>
        <v>32550</v>
      </c>
      <c r="M852" s="57">
        <f t="shared" si="652"/>
        <v>32550</v>
      </c>
      <c r="N852" s="58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9.5" customHeight="1">
      <c r="A853" s="52" t="str">
        <f t="shared" si="588"/>
        <v>노 무 비내선전공인</v>
      </c>
      <c r="B853" s="58" t="s">
        <v>241</v>
      </c>
      <c r="C853" s="58" t="s">
        <v>242</v>
      </c>
      <c r="D853" s="59" t="s">
        <v>243</v>
      </c>
      <c r="E853" s="56">
        <f>+일위수량!E503</f>
        <v>0.66</v>
      </c>
      <c r="F853" s="57"/>
      <c r="G853" s="57">
        <f t="shared" si="649"/>
        <v>0</v>
      </c>
      <c r="H853" s="57">
        <f>+VLOOKUP(C853,단가표!$A:$Q,17,FALSE)</f>
        <v>220079</v>
      </c>
      <c r="I853" s="57">
        <f t="shared" si="650"/>
        <v>145252</v>
      </c>
      <c r="J853" s="57"/>
      <c r="K853" s="57" t="str">
        <f t="shared" si="651"/>
        <v/>
      </c>
      <c r="L853" s="57">
        <f t="shared" si="578"/>
        <v>220079</v>
      </c>
      <c r="M853" s="57">
        <f t="shared" si="652"/>
        <v>145252</v>
      </c>
      <c r="N853" s="58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9.5" customHeight="1">
      <c r="A854" s="52" t="str">
        <f t="shared" si="588"/>
        <v>( 합 계 )</v>
      </c>
      <c r="B854" s="58" t="s">
        <v>244</v>
      </c>
      <c r="C854" s="58"/>
      <c r="D854" s="59"/>
      <c r="E854" s="56"/>
      <c r="F854" s="57"/>
      <c r="G854" s="57">
        <f>SUM(G850:G853)</f>
        <v>32550</v>
      </c>
      <c r="H854" s="57"/>
      <c r="I854" s="57">
        <f>SUM(I850:I853)</f>
        <v>145252</v>
      </c>
      <c r="J854" s="57"/>
      <c r="K854" s="57">
        <f>SUM(K850:K853)</f>
        <v>0</v>
      </c>
      <c r="L854" s="57" t="str">
        <f t="shared" si="578"/>
        <v/>
      </c>
      <c r="M854" s="57">
        <f>SUM(M850:M853)</f>
        <v>177802</v>
      </c>
      <c r="N854" s="58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9.5" customHeight="1">
      <c r="A855" s="52" t="str">
        <f t="shared" si="588"/>
        <v/>
      </c>
      <c r="B855" s="58"/>
      <c r="C855" s="58"/>
      <c r="D855" s="59"/>
      <c r="E855" s="56"/>
      <c r="F855" s="57"/>
      <c r="G855" s="57">
        <f t="shared" ref="G855:G858" si="653">INT(E855*F855)</f>
        <v>0</v>
      </c>
      <c r="H855" s="57"/>
      <c r="I855" s="57">
        <f t="shared" ref="I855:I858" si="654">INT(E855*H855)</f>
        <v>0</v>
      </c>
      <c r="J855" s="57"/>
      <c r="K855" s="57" t="str">
        <f t="shared" ref="K855:K858" si="655">IF(E855*J855&lt;&gt;0,TRUNC(E855*J855, 1),"")</f>
        <v/>
      </c>
      <c r="L855" s="57" t="str">
        <f t="shared" si="578"/>
        <v/>
      </c>
      <c r="M855" s="57">
        <f t="shared" ref="M855:M858" si="656">SUM(G855,I855,K855)</f>
        <v>0</v>
      </c>
      <c r="N855" s="58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9.5" customHeight="1">
      <c r="A856" s="52" t="str">
        <f t="shared" si="588"/>
        <v>[제 15-17호] 분전반 400x500x150 [EA]</v>
      </c>
      <c r="B856" s="58" t="s">
        <v>447</v>
      </c>
      <c r="C856" s="58"/>
      <c r="D856" s="55"/>
      <c r="E856" s="56"/>
      <c r="F856" s="57"/>
      <c r="G856" s="57">
        <f t="shared" si="653"/>
        <v>0</v>
      </c>
      <c r="H856" s="57"/>
      <c r="I856" s="57">
        <f t="shared" si="654"/>
        <v>0</v>
      </c>
      <c r="J856" s="57"/>
      <c r="K856" s="57" t="str">
        <f t="shared" si="655"/>
        <v/>
      </c>
      <c r="L856" s="57" t="str">
        <f t="shared" si="578"/>
        <v/>
      </c>
      <c r="M856" s="57">
        <f t="shared" si="656"/>
        <v>0</v>
      </c>
      <c r="N856" s="58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9.5" customHeight="1">
      <c r="A857" s="52" t="str">
        <f t="shared" si="588"/>
        <v>분전반400x500x150EA</v>
      </c>
      <c r="B857" s="58" t="s">
        <v>160</v>
      </c>
      <c r="C857" s="58" t="s">
        <v>180</v>
      </c>
      <c r="D857" s="59" t="s">
        <v>104</v>
      </c>
      <c r="E857" s="56">
        <v>1</v>
      </c>
      <c r="F857" s="57">
        <f>+VLOOKUP(A857,단가표!$A:$Q,17,FALSE)</f>
        <v>40420</v>
      </c>
      <c r="G857" s="57">
        <f t="shared" si="653"/>
        <v>40420</v>
      </c>
      <c r="H857" s="57"/>
      <c r="I857" s="57">
        <f t="shared" si="654"/>
        <v>0</v>
      </c>
      <c r="J857" s="57"/>
      <c r="K857" s="57" t="str">
        <f t="shared" si="655"/>
        <v/>
      </c>
      <c r="L857" s="57">
        <f t="shared" si="578"/>
        <v>40420</v>
      </c>
      <c r="M857" s="57">
        <f t="shared" si="656"/>
        <v>40420</v>
      </c>
      <c r="N857" s="58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9.5" customHeight="1">
      <c r="A858" s="52" t="str">
        <f t="shared" si="588"/>
        <v>노 무 비내선전공인</v>
      </c>
      <c r="B858" s="58" t="s">
        <v>241</v>
      </c>
      <c r="C858" s="58" t="s">
        <v>242</v>
      </c>
      <c r="D858" s="59" t="s">
        <v>243</v>
      </c>
      <c r="E858" s="56">
        <f>+일위수량!E506</f>
        <v>0.95</v>
      </c>
      <c r="F858" s="57"/>
      <c r="G858" s="57">
        <f t="shared" si="653"/>
        <v>0</v>
      </c>
      <c r="H858" s="57">
        <f>+VLOOKUP(C858,단가표!$A:$Q,17,FALSE)</f>
        <v>220079</v>
      </c>
      <c r="I858" s="57">
        <f t="shared" si="654"/>
        <v>209075</v>
      </c>
      <c r="J858" s="57"/>
      <c r="K858" s="57" t="str">
        <f t="shared" si="655"/>
        <v/>
      </c>
      <c r="L858" s="57">
        <f t="shared" si="578"/>
        <v>220079</v>
      </c>
      <c r="M858" s="57">
        <f t="shared" si="656"/>
        <v>209075</v>
      </c>
      <c r="N858" s="58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9.5" customHeight="1">
      <c r="A859" s="52" t="str">
        <f t="shared" si="588"/>
        <v>( 합 계 )</v>
      </c>
      <c r="B859" s="58" t="s">
        <v>244</v>
      </c>
      <c r="C859" s="58"/>
      <c r="D859" s="59"/>
      <c r="E859" s="56"/>
      <c r="F859" s="57"/>
      <c r="G859" s="57">
        <f>SUM(G855:G858)</f>
        <v>40420</v>
      </c>
      <c r="H859" s="57"/>
      <c r="I859" s="57">
        <f>SUM(I855:I858)</f>
        <v>209075</v>
      </c>
      <c r="J859" s="57"/>
      <c r="K859" s="57">
        <f>SUM(K855:K858)</f>
        <v>0</v>
      </c>
      <c r="L859" s="57" t="str">
        <f t="shared" si="578"/>
        <v/>
      </c>
      <c r="M859" s="57">
        <f>SUM(M855:M858)</f>
        <v>249495</v>
      </c>
      <c r="N859" s="58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8.75" customHeight="1">
      <c r="A860" s="52"/>
      <c r="B860" s="58"/>
      <c r="C860" s="58"/>
      <c r="D860" s="59"/>
      <c r="E860" s="56"/>
      <c r="F860" s="57"/>
      <c r="G860" s="57"/>
      <c r="H860" s="57"/>
      <c r="I860" s="57"/>
      <c r="J860" s="57"/>
      <c r="K860" s="57"/>
      <c r="L860" s="57"/>
      <c r="M860" s="57"/>
      <c r="N860" s="58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8.75" customHeight="1">
      <c r="A861" s="12" t="str">
        <f t="shared" ref="A861:A1019" si="657">+TRIM(CONCATENATE(B861,C861,D861))</f>
        <v>[제 16-1호] CON'C PAD W500xD500xH200 [개소]</v>
      </c>
      <c r="B861" s="13" t="s">
        <v>448</v>
      </c>
      <c r="C861" s="13"/>
      <c r="D861" s="14"/>
      <c r="E861" s="15"/>
      <c r="F861" s="17"/>
      <c r="G861" s="17">
        <f t="shared" ref="G861:G866" si="658">INT(E861*F861)</f>
        <v>0</v>
      </c>
      <c r="H861" s="17"/>
      <c r="I861" s="17">
        <f t="shared" ref="I861:I866" si="659">INT(E861*H861)</f>
        <v>0</v>
      </c>
      <c r="J861" s="17"/>
      <c r="K861" s="17" t="str">
        <f t="shared" ref="K861:K866" si="660">IF(E861*J861&lt;&gt;0,TRUNC(E861*J861, 1),"")</f>
        <v/>
      </c>
      <c r="L861" s="17" t="str">
        <f t="shared" ref="L861:L977" si="661">IF((F861+H861+J861)=0, "", (F861+H861+J861))</f>
        <v/>
      </c>
      <c r="M861" s="17">
        <f t="shared" ref="M861:M866" si="662">SUM(G861,I861,K861)</f>
        <v>0</v>
      </c>
      <c r="N861" s="13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8.75" customHeight="1">
      <c r="A862" s="12" t="str">
        <f t="shared" si="657"/>
        <v>풀박스500×500×200개</v>
      </c>
      <c r="B862" s="13" t="s">
        <v>203</v>
      </c>
      <c r="C862" s="13" t="s">
        <v>449</v>
      </c>
      <c r="D862" s="14" t="s">
        <v>205</v>
      </c>
      <c r="E862" s="15">
        <v>1</v>
      </c>
      <c r="F862" s="17">
        <f>+VLOOKUP(A862,단가표!$A:$Q,17,FALSE)</f>
        <v>25860</v>
      </c>
      <c r="G862" s="17">
        <f t="shared" si="658"/>
        <v>25860</v>
      </c>
      <c r="H862" s="17"/>
      <c r="I862" s="17">
        <f t="shared" si="659"/>
        <v>0</v>
      </c>
      <c r="J862" s="17"/>
      <c r="K862" s="17" t="str">
        <f t="shared" si="660"/>
        <v/>
      </c>
      <c r="L862" s="17">
        <f t="shared" si="661"/>
        <v>25860</v>
      </c>
      <c r="M862" s="17">
        <f t="shared" si="662"/>
        <v>25860</v>
      </c>
      <c r="N862" s="13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8.75" customHeight="1">
      <c r="A863" s="12" t="str">
        <f t="shared" si="657"/>
        <v>풀박스200×200×150개</v>
      </c>
      <c r="B863" s="13" t="s">
        <v>203</v>
      </c>
      <c r="C863" s="13" t="s">
        <v>206</v>
      </c>
      <c r="D863" s="14" t="s">
        <v>205</v>
      </c>
      <c r="E863" s="15">
        <v>1</v>
      </c>
      <c r="F863" s="17">
        <f>+VLOOKUP(A863,단가표!$A:$Q,17,FALSE)</f>
        <v>3880</v>
      </c>
      <c r="G863" s="17">
        <f t="shared" si="658"/>
        <v>3880</v>
      </c>
      <c r="H863" s="17"/>
      <c r="I863" s="17">
        <f t="shared" si="659"/>
        <v>0</v>
      </c>
      <c r="J863" s="17"/>
      <c r="K863" s="17" t="str">
        <f t="shared" si="660"/>
        <v/>
      </c>
      <c r="L863" s="17">
        <f t="shared" si="661"/>
        <v>3880</v>
      </c>
      <c r="M863" s="17">
        <f t="shared" si="662"/>
        <v>3880</v>
      </c>
      <c r="N863" s="13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8.75" customHeight="1">
      <c r="A864" s="12" t="str">
        <f t="shared" si="657"/>
        <v>CONC인력비빔타설무근㎥</v>
      </c>
      <c r="B864" s="13" t="s">
        <v>141</v>
      </c>
      <c r="C864" s="13" t="s">
        <v>142</v>
      </c>
      <c r="D864" s="14" t="s">
        <v>134</v>
      </c>
      <c r="E864" s="15">
        <v>0.05</v>
      </c>
      <c r="F864" s="17">
        <f>+$G$582</f>
        <v>67490</v>
      </c>
      <c r="G864" s="17">
        <f t="shared" si="658"/>
        <v>3374</v>
      </c>
      <c r="H864" s="17">
        <f>+$I$582</f>
        <v>267712</v>
      </c>
      <c r="I864" s="17">
        <f t="shared" si="659"/>
        <v>13385</v>
      </c>
      <c r="J864" s="17"/>
      <c r="K864" s="17" t="str">
        <f t="shared" si="660"/>
        <v/>
      </c>
      <c r="L864" s="17">
        <f t="shared" si="661"/>
        <v>335202</v>
      </c>
      <c r="M864" s="17">
        <f t="shared" si="662"/>
        <v>16759</v>
      </c>
      <c r="N864" s="13" t="s">
        <v>140</v>
      </c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8.75" customHeight="1">
      <c r="A865" s="12" t="str">
        <f t="shared" si="657"/>
        <v>앵커볼트M10×L200개</v>
      </c>
      <c r="B865" s="13" t="s">
        <v>450</v>
      </c>
      <c r="C865" s="13" t="s">
        <v>451</v>
      </c>
      <c r="D865" s="14" t="s">
        <v>205</v>
      </c>
      <c r="E865" s="15">
        <v>4</v>
      </c>
      <c r="F865" s="17">
        <f>+VLOOKUP(A865,단가표!$A:$Q,17,FALSE)</f>
        <v>390</v>
      </c>
      <c r="G865" s="17">
        <f t="shared" si="658"/>
        <v>1560</v>
      </c>
      <c r="H865" s="17"/>
      <c r="I865" s="17">
        <f t="shared" si="659"/>
        <v>0</v>
      </c>
      <c r="J865" s="17"/>
      <c r="K865" s="17" t="str">
        <f t="shared" si="660"/>
        <v/>
      </c>
      <c r="L865" s="17">
        <f t="shared" si="661"/>
        <v>390</v>
      </c>
      <c r="M865" s="17">
        <f t="shared" si="662"/>
        <v>1560</v>
      </c>
      <c r="N865" s="13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8.75" customHeight="1">
      <c r="A866" s="12" t="str">
        <f t="shared" si="657"/>
        <v>노 무 비내선전공인</v>
      </c>
      <c r="B866" s="13" t="s">
        <v>241</v>
      </c>
      <c r="C866" s="13" t="s">
        <v>242</v>
      </c>
      <c r="D866" s="14" t="s">
        <v>243</v>
      </c>
      <c r="E866" s="15">
        <f>일위수량!E511</f>
        <v>1.6439999999999999</v>
      </c>
      <c r="F866" s="17"/>
      <c r="G866" s="17">
        <f t="shared" si="658"/>
        <v>0</v>
      </c>
      <c r="H866" s="17">
        <f>+VLOOKUP(C866,단가표!$A:$Q,17,FALSE)</f>
        <v>220079</v>
      </c>
      <c r="I866" s="17">
        <f t="shared" si="659"/>
        <v>361809</v>
      </c>
      <c r="J866" s="17"/>
      <c r="K866" s="17" t="str">
        <f t="shared" si="660"/>
        <v/>
      </c>
      <c r="L866" s="17">
        <f t="shared" si="661"/>
        <v>220079</v>
      </c>
      <c r="M866" s="17">
        <f t="shared" si="662"/>
        <v>361809</v>
      </c>
      <c r="N866" s="13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8.75" customHeight="1">
      <c r="A867" s="12" t="str">
        <f t="shared" si="657"/>
        <v>( 합 계 )</v>
      </c>
      <c r="B867" s="13" t="s">
        <v>244</v>
      </c>
      <c r="C867" s="13"/>
      <c r="D867" s="14"/>
      <c r="E867" s="15"/>
      <c r="F867" s="17"/>
      <c r="G867" s="17">
        <f>SUM(G861:G866)</f>
        <v>34674</v>
      </c>
      <c r="H867" s="17"/>
      <c r="I867" s="17">
        <f>SUM(I861:I866)</f>
        <v>375194</v>
      </c>
      <c r="J867" s="17"/>
      <c r="K867" s="17">
        <f>SUM(K861:K866)</f>
        <v>0</v>
      </c>
      <c r="L867" s="17" t="str">
        <f t="shared" si="661"/>
        <v/>
      </c>
      <c r="M867" s="17">
        <f>SUM(M861:M866)</f>
        <v>409868</v>
      </c>
      <c r="N867" s="13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8.75" customHeight="1">
      <c r="A868" s="12" t="str">
        <f t="shared" si="657"/>
        <v/>
      </c>
      <c r="B868" s="13"/>
      <c r="C868" s="13"/>
      <c r="D868" s="14"/>
      <c r="E868" s="15"/>
      <c r="F868" s="17"/>
      <c r="G868" s="17">
        <f t="shared" ref="G868:G874" si="663">INT(E868*F868)</f>
        <v>0</v>
      </c>
      <c r="H868" s="17"/>
      <c r="I868" s="17">
        <f t="shared" ref="I868:I874" si="664">INT(E868*H868)</f>
        <v>0</v>
      </c>
      <c r="J868" s="17"/>
      <c r="K868" s="17" t="str">
        <f t="shared" ref="K868:K874" si="665">IF(E868*J868&lt;&gt;0,TRUNC(E868*J868, 1),"")</f>
        <v/>
      </c>
      <c r="L868" s="17" t="str">
        <f t="shared" si="661"/>
        <v/>
      </c>
      <c r="M868" s="17">
        <f t="shared" ref="M868:M874" si="666">SUM(G868,I868,K868)</f>
        <v>0</v>
      </c>
      <c r="N868" s="13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8.75" customHeight="1">
      <c r="A869" s="12" t="str">
        <f t="shared" si="657"/>
        <v>[제 16-2호] CON'C PAD W800xD800xH200 [개소]</v>
      </c>
      <c r="B869" s="13" t="s">
        <v>452</v>
      </c>
      <c r="C869" s="13"/>
      <c r="D869" s="14"/>
      <c r="E869" s="15"/>
      <c r="F869" s="17"/>
      <c r="G869" s="17">
        <f t="shared" si="663"/>
        <v>0</v>
      </c>
      <c r="H869" s="17"/>
      <c r="I869" s="17">
        <f t="shared" si="664"/>
        <v>0</v>
      </c>
      <c r="J869" s="17"/>
      <c r="K869" s="17" t="str">
        <f t="shared" si="665"/>
        <v/>
      </c>
      <c r="L869" s="17" t="str">
        <f t="shared" si="661"/>
        <v/>
      </c>
      <c r="M869" s="17">
        <f t="shared" si="666"/>
        <v>0</v>
      </c>
      <c r="N869" s="13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8.75" customHeight="1">
      <c r="A870" s="12" t="str">
        <f t="shared" si="657"/>
        <v>풀박스800×800×200개</v>
      </c>
      <c r="B870" s="13" t="s">
        <v>203</v>
      </c>
      <c r="C870" s="13" t="s">
        <v>453</v>
      </c>
      <c r="D870" s="14" t="s">
        <v>205</v>
      </c>
      <c r="E870" s="15">
        <v>1</v>
      </c>
      <c r="F870" s="17">
        <f>+VLOOKUP(A870,단가표!$A:$Q,17,FALSE)</f>
        <v>34000</v>
      </c>
      <c r="G870" s="17">
        <f t="shared" si="663"/>
        <v>34000</v>
      </c>
      <c r="H870" s="17"/>
      <c r="I870" s="17">
        <f t="shared" si="664"/>
        <v>0</v>
      </c>
      <c r="J870" s="17"/>
      <c r="K870" s="17" t="str">
        <f t="shared" si="665"/>
        <v/>
      </c>
      <c r="L870" s="17">
        <f t="shared" si="661"/>
        <v>34000</v>
      </c>
      <c r="M870" s="17">
        <f t="shared" si="666"/>
        <v>34000</v>
      </c>
      <c r="N870" s="13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8.75" customHeight="1">
      <c r="A871" s="12" t="str">
        <f t="shared" si="657"/>
        <v>풀박스200×200×150개</v>
      </c>
      <c r="B871" s="13" t="s">
        <v>203</v>
      </c>
      <c r="C871" s="13" t="s">
        <v>206</v>
      </c>
      <c r="D871" s="14" t="s">
        <v>205</v>
      </c>
      <c r="E871" s="15">
        <v>1</v>
      </c>
      <c r="F871" s="17">
        <f>+VLOOKUP(A871,단가표!$A:$Q,17,FALSE)</f>
        <v>3880</v>
      </c>
      <c r="G871" s="17">
        <f t="shared" si="663"/>
        <v>3880</v>
      </c>
      <c r="H871" s="17"/>
      <c r="I871" s="17">
        <f t="shared" si="664"/>
        <v>0</v>
      </c>
      <c r="J871" s="17"/>
      <c r="K871" s="17" t="str">
        <f t="shared" si="665"/>
        <v/>
      </c>
      <c r="L871" s="17">
        <f t="shared" si="661"/>
        <v>3880</v>
      </c>
      <c r="M871" s="17">
        <f t="shared" si="666"/>
        <v>3880</v>
      </c>
      <c r="N871" s="13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8.75" customHeight="1">
      <c r="A872" s="12" t="str">
        <f t="shared" si="657"/>
        <v>CONC인력비빔타설무근㎥</v>
      </c>
      <c r="B872" s="13" t="s">
        <v>141</v>
      </c>
      <c r="C872" s="13" t="s">
        <v>142</v>
      </c>
      <c r="D872" s="14" t="s">
        <v>134</v>
      </c>
      <c r="E872" s="15">
        <v>0.128</v>
      </c>
      <c r="F872" s="17">
        <f>+$G$582</f>
        <v>67490</v>
      </c>
      <c r="G872" s="17">
        <f t="shared" si="663"/>
        <v>8638</v>
      </c>
      <c r="H872" s="17">
        <f>+$I$582</f>
        <v>267712</v>
      </c>
      <c r="I872" s="17">
        <f t="shared" si="664"/>
        <v>34267</v>
      </c>
      <c r="J872" s="17"/>
      <c r="K872" s="17" t="str">
        <f t="shared" si="665"/>
        <v/>
      </c>
      <c r="L872" s="17">
        <f t="shared" si="661"/>
        <v>335202</v>
      </c>
      <c r="M872" s="17">
        <f t="shared" si="666"/>
        <v>42905</v>
      </c>
      <c r="N872" s="13" t="s">
        <v>140</v>
      </c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8.75" customHeight="1">
      <c r="A873" s="12" t="str">
        <f t="shared" si="657"/>
        <v>앵커볼트M10×L200개</v>
      </c>
      <c r="B873" s="13" t="s">
        <v>450</v>
      </c>
      <c r="C873" s="13" t="s">
        <v>451</v>
      </c>
      <c r="D873" s="14" t="s">
        <v>205</v>
      </c>
      <c r="E873" s="15">
        <v>4</v>
      </c>
      <c r="F873" s="17">
        <f>+VLOOKUP(A873,단가표!$A:$Q,17,FALSE)</f>
        <v>390</v>
      </c>
      <c r="G873" s="17">
        <f t="shared" si="663"/>
        <v>1560</v>
      </c>
      <c r="H873" s="17"/>
      <c r="I873" s="17">
        <f t="shared" si="664"/>
        <v>0</v>
      </c>
      <c r="J873" s="17"/>
      <c r="K873" s="17" t="str">
        <f t="shared" si="665"/>
        <v/>
      </c>
      <c r="L873" s="17">
        <f t="shared" si="661"/>
        <v>390</v>
      </c>
      <c r="M873" s="17">
        <f t="shared" si="666"/>
        <v>1560</v>
      </c>
      <c r="N873" s="13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8.75" customHeight="1">
      <c r="A874" s="12" t="str">
        <f t="shared" si="657"/>
        <v>노 무 비내선전공인</v>
      </c>
      <c r="B874" s="13" t="s">
        <v>241</v>
      </c>
      <c r="C874" s="13" t="s">
        <v>242</v>
      </c>
      <c r="D874" s="14" t="s">
        <v>243</v>
      </c>
      <c r="E874" s="15">
        <f>일위수량!E516</f>
        <v>1.6439999999999999</v>
      </c>
      <c r="F874" s="17"/>
      <c r="G874" s="17">
        <f t="shared" si="663"/>
        <v>0</v>
      </c>
      <c r="H874" s="17">
        <f>+VLOOKUP(C874,단가표!$A:$Q,17,FALSE)</f>
        <v>220079</v>
      </c>
      <c r="I874" s="17">
        <f t="shared" si="664"/>
        <v>361809</v>
      </c>
      <c r="J874" s="17"/>
      <c r="K874" s="17" t="str">
        <f t="shared" si="665"/>
        <v/>
      </c>
      <c r="L874" s="17">
        <f t="shared" si="661"/>
        <v>220079</v>
      </c>
      <c r="M874" s="17">
        <f t="shared" si="666"/>
        <v>361809</v>
      </c>
      <c r="N874" s="13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8.75" customHeight="1">
      <c r="A875" s="12" t="str">
        <f t="shared" si="657"/>
        <v>( 합 계 )</v>
      </c>
      <c r="B875" s="13" t="s">
        <v>244</v>
      </c>
      <c r="C875" s="13"/>
      <c r="D875" s="14"/>
      <c r="E875" s="15"/>
      <c r="F875" s="17"/>
      <c r="G875" s="17">
        <f>SUM(G868:G874)</f>
        <v>48078</v>
      </c>
      <c r="H875" s="17"/>
      <c r="I875" s="17">
        <f>SUM(I868:I874)</f>
        <v>396076</v>
      </c>
      <c r="J875" s="17"/>
      <c r="K875" s="17">
        <f>SUM(K868:K874)</f>
        <v>0</v>
      </c>
      <c r="L875" s="17" t="str">
        <f t="shared" si="661"/>
        <v/>
      </c>
      <c r="M875" s="17">
        <f>SUM(M868:M874)</f>
        <v>444154</v>
      </c>
      <c r="N875" s="13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8.75" customHeight="1">
      <c r="A876" s="12" t="str">
        <f t="shared" si="657"/>
        <v/>
      </c>
      <c r="B876" s="13"/>
      <c r="C876" s="13"/>
      <c r="D876" s="14"/>
      <c r="E876" s="15"/>
      <c r="F876" s="17"/>
      <c r="G876" s="17">
        <f t="shared" ref="G876:G882" si="667">INT(E876*F876)</f>
        <v>0</v>
      </c>
      <c r="H876" s="17"/>
      <c r="I876" s="17">
        <f t="shared" ref="I876:I882" si="668">INT(E876*H876)</f>
        <v>0</v>
      </c>
      <c r="J876" s="17"/>
      <c r="K876" s="17" t="str">
        <f t="shared" ref="K876:K882" si="669">IF(E876*J876&lt;&gt;0,TRUNC(E876*J876, 1),"")</f>
        <v/>
      </c>
      <c r="L876" s="17" t="str">
        <f t="shared" si="661"/>
        <v/>
      </c>
      <c r="M876" s="17">
        <f t="shared" ref="M876:M882" si="670">SUM(G876,I876,K876)</f>
        <v>0</v>
      </c>
      <c r="N876" s="13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8.75" customHeight="1">
      <c r="A877" s="12" t="str">
        <f t="shared" si="657"/>
        <v>[제 16-3호] CON'C PAD W1000xD500xH200 [개소]</v>
      </c>
      <c r="B877" s="13" t="s">
        <v>454</v>
      </c>
      <c r="C877" s="13"/>
      <c r="D877" s="14"/>
      <c r="E877" s="15"/>
      <c r="F877" s="17"/>
      <c r="G877" s="17">
        <f t="shared" si="667"/>
        <v>0</v>
      </c>
      <c r="H877" s="17"/>
      <c r="I877" s="17">
        <f t="shared" si="668"/>
        <v>0</v>
      </c>
      <c r="J877" s="17"/>
      <c r="K877" s="17" t="str">
        <f t="shared" si="669"/>
        <v/>
      </c>
      <c r="L877" s="17" t="str">
        <f t="shared" si="661"/>
        <v/>
      </c>
      <c r="M877" s="17">
        <f t="shared" si="670"/>
        <v>0</v>
      </c>
      <c r="N877" s="13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8.75" customHeight="1">
      <c r="A878" s="12" t="str">
        <f t="shared" si="657"/>
        <v>풀박스1000×500×200개</v>
      </c>
      <c r="B878" s="13" t="s">
        <v>203</v>
      </c>
      <c r="C878" s="13" t="s">
        <v>455</v>
      </c>
      <c r="D878" s="14" t="s">
        <v>205</v>
      </c>
      <c r="E878" s="15">
        <v>1</v>
      </c>
      <c r="F878" s="17">
        <f>+VLOOKUP(A878,단가표!$A:$Q,17,FALSE)</f>
        <v>34850</v>
      </c>
      <c r="G878" s="17">
        <f t="shared" si="667"/>
        <v>34850</v>
      </c>
      <c r="H878" s="17"/>
      <c r="I878" s="17">
        <f t="shared" si="668"/>
        <v>0</v>
      </c>
      <c r="J878" s="17"/>
      <c r="K878" s="17" t="str">
        <f t="shared" si="669"/>
        <v/>
      </c>
      <c r="L878" s="17">
        <f t="shared" si="661"/>
        <v>34850</v>
      </c>
      <c r="M878" s="17">
        <f t="shared" si="670"/>
        <v>34850</v>
      </c>
      <c r="N878" s="13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8.75" customHeight="1">
      <c r="A879" s="12" t="str">
        <f t="shared" si="657"/>
        <v>풀박스200×200×150개</v>
      </c>
      <c r="B879" s="13" t="s">
        <v>203</v>
      </c>
      <c r="C879" s="13" t="s">
        <v>206</v>
      </c>
      <c r="D879" s="14" t="s">
        <v>205</v>
      </c>
      <c r="E879" s="15">
        <v>1</v>
      </c>
      <c r="F879" s="17">
        <f>+VLOOKUP(A879,단가표!$A:$Q,17,FALSE)</f>
        <v>3880</v>
      </c>
      <c r="G879" s="17">
        <f t="shared" si="667"/>
        <v>3880</v>
      </c>
      <c r="H879" s="17"/>
      <c r="I879" s="17">
        <f t="shared" si="668"/>
        <v>0</v>
      </c>
      <c r="J879" s="17"/>
      <c r="K879" s="17" t="str">
        <f t="shared" si="669"/>
        <v/>
      </c>
      <c r="L879" s="17">
        <f t="shared" si="661"/>
        <v>3880</v>
      </c>
      <c r="M879" s="17">
        <f t="shared" si="670"/>
        <v>3880</v>
      </c>
      <c r="N879" s="13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8.75" customHeight="1">
      <c r="A880" s="12" t="str">
        <f t="shared" si="657"/>
        <v>CONC인력비빔타설무근㎥</v>
      </c>
      <c r="B880" s="13" t="s">
        <v>141</v>
      </c>
      <c r="C880" s="13" t="s">
        <v>142</v>
      </c>
      <c r="D880" s="14" t="s">
        <v>134</v>
      </c>
      <c r="E880" s="15">
        <v>0.1</v>
      </c>
      <c r="F880" s="17">
        <f>+$G$582</f>
        <v>67490</v>
      </c>
      <c r="G880" s="17">
        <f t="shared" si="667"/>
        <v>6749</v>
      </c>
      <c r="H880" s="17">
        <f>+$I$582</f>
        <v>267712</v>
      </c>
      <c r="I880" s="17">
        <f t="shared" si="668"/>
        <v>26771</v>
      </c>
      <c r="J880" s="17"/>
      <c r="K880" s="17" t="str">
        <f t="shared" si="669"/>
        <v/>
      </c>
      <c r="L880" s="17">
        <f t="shared" si="661"/>
        <v>335202</v>
      </c>
      <c r="M880" s="17">
        <f t="shared" si="670"/>
        <v>33520</v>
      </c>
      <c r="N880" s="13" t="s">
        <v>140</v>
      </c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8.75" customHeight="1">
      <c r="A881" s="12" t="str">
        <f t="shared" si="657"/>
        <v>앵커볼트M10×L200개</v>
      </c>
      <c r="B881" s="13" t="s">
        <v>450</v>
      </c>
      <c r="C881" s="13" t="s">
        <v>451</v>
      </c>
      <c r="D881" s="14" t="s">
        <v>205</v>
      </c>
      <c r="E881" s="15">
        <v>4</v>
      </c>
      <c r="F881" s="17">
        <f>+VLOOKUP(A881,단가표!$A:$Q,17,FALSE)</f>
        <v>390</v>
      </c>
      <c r="G881" s="17">
        <f t="shared" si="667"/>
        <v>1560</v>
      </c>
      <c r="H881" s="17"/>
      <c r="I881" s="17">
        <f t="shared" si="668"/>
        <v>0</v>
      </c>
      <c r="J881" s="17"/>
      <c r="K881" s="17" t="str">
        <f t="shared" si="669"/>
        <v/>
      </c>
      <c r="L881" s="17">
        <f t="shared" si="661"/>
        <v>390</v>
      </c>
      <c r="M881" s="17">
        <f t="shared" si="670"/>
        <v>1560</v>
      </c>
      <c r="N881" s="13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8.75" customHeight="1">
      <c r="A882" s="12" t="str">
        <f t="shared" si="657"/>
        <v>노 무 비내선전공인</v>
      </c>
      <c r="B882" s="13" t="s">
        <v>241</v>
      </c>
      <c r="C882" s="13" t="s">
        <v>242</v>
      </c>
      <c r="D882" s="14" t="s">
        <v>243</v>
      </c>
      <c r="E882" s="15">
        <f>일위수량!E521</f>
        <v>1.6439999999999999</v>
      </c>
      <c r="F882" s="17"/>
      <c r="G882" s="17">
        <f t="shared" si="667"/>
        <v>0</v>
      </c>
      <c r="H882" s="17">
        <f>+VLOOKUP(C882,단가표!$A:$Q,17,FALSE)</f>
        <v>220079</v>
      </c>
      <c r="I882" s="17">
        <f t="shared" si="668"/>
        <v>361809</v>
      </c>
      <c r="J882" s="17"/>
      <c r="K882" s="17" t="str">
        <f t="shared" si="669"/>
        <v/>
      </c>
      <c r="L882" s="17">
        <f t="shared" si="661"/>
        <v>220079</v>
      </c>
      <c r="M882" s="17">
        <f t="shared" si="670"/>
        <v>361809</v>
      </c>
      <c r="N882" s="13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8.75" customHeight="1">
      <c r="A883" s="12" t="str">
        <f t="shared" si="657"/>
        <v>( 합 계 )</v>
      </c>
      <c r="B883" s="13" t="s">
        <v>244</v>
      </c>
      <c r="C883" s="13"/>
      <c r="D883" s="14"/>
      <c r="E883" s="15"/>
      <c r="F883" s="17"/>
      <c r="G883" s="17">
        <f>SUM(G876:G882)</f>
        <v>47039</v>
      </c>
      <c r="H883" s="17"/>
      <c r="I883" s="17">
        <f>SUM(I876:I882)</f>
        <v>388580</v>
      </c>
      <c r="J883" s="17"/>
      <c r="K883" s="17">
        <f>SUM(K876:K882)</f>
        <v>0</v>
      </c>
      <c r="L883" s="17" t="str">
        <f t="shared" si="661"/>
        <v/>
      </c>
      <c r="M883" s="17">
        <f>SUM(M876:M882)</f>
        <v>435619</v>
      </c>
      <c r="N883" s="13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9.5" customHeight="1">
      <c r="A884" s="12" t="str">
        <f t="shared" si="657"/>
        <v/>
      </c>
      <c r="B884" s="13"/>
      <c r="C884" s="13"/>
      <c r="D884" s="14"/>
      <c r="E884" s="15"/>
      <c r="F884" s="17"/>
      <c r="G884" s="17">
        <f t="shared" ref="G884:G890" si="671">INT(E884*F884)</f>
        <v>0</v>
      </c>
      <c r="H884" s="17"/>
      <c r="I884" s="17">
        <f t="shared" ref="I884:I890" si="672">INT(E884*H884)</f>
        <v>0</v>
      </c>
      <c r="J884" s="17"/>
      <c r="K884" s="17" t="str">
        <f t="shared" ref="K884:K890" si="673">IF(E884*J884&lt;&gt;0,TRUNC(E884*J884, 1),"")</f>
        <v/>
      </c>
      <c r="L884" s="17" t="str">
        <f t="shared" si="661"/>
        <v/>
      </c>
      <c r="M884" s="17">
        <f t="shared" ref="M884:M890" si="674">SUM(G884,I884,K884)</f>
        <v>0</v>
      </c>
      <c r="N884" s="13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9.5" customHeight="1">
      <c r="A885" s="12" t="str">
        <f t="shared" si="657"/>
        <v>[제 16-4호] CON'C PAD W1600xD1600xH200 [개소]</v>
      </c>
      <c r="B885" s="13" t="s">
        <v>456</v>
      </c>
      <c r="C885" s="13"/>
      <c r="D885" s="14"/>
      <c r="E885" s="15"/>
      <c r="F885" s="17"/>
      <c r="G885" s="17">
        <f t="shared" si="671"/>
        <v>0</v>
      </c>
      <c r="H885" s="17"/>
      <c r="I885" s="17">
        <f t="shared" si="672"/>
        <v>0</v>
      </c>
      <c r="J885" s="17"/>
      <c r="K885" s="17" t="str">
        <f t="shared" si="673"/>
        <v/>
      </c>
      <c r="L885" s="17" t="str">
        <f t="shared" si="661"/>
        <v/>
      </c>
      <c r="M885" s="17">
        <f t="shared" si="674"/>
        <v>0</v>
      </c>
      <c r="N885" s="13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9.5" customHeight="1">
      <c r="A886" s="12" t="str">
        <f t="shared" si="657"/>
        <v>풀박스1600×1600×200개</v>
      </c>
      <c r="B886" s="13" t="s">
        <v>203</v>
      </c>
      <c r="C886" s="13" t="s">
        <v>457</v>
      </c>
      <c r="D886" s="14" t="s">
        <v>205</v>
      </c>
      <c r="E886" s="15">
        <v>1</v>
      </c>
      <c r="F886" s="17">
        <f>+VLOOKUP(A886,단가표!$A:$Q,17,FALSE)</f>
        <v>83300</v>
      </c>
      <c r="G886" s="17">
        <f t="shared" si="671"/>
        <v>83300</v>
      </c>
      <c r="H886" s="17"/>
      <c r="I886" s="17">
        <f t="shared" si="672"/>
        <v>0</v>
      </c>
      <c r="J886" s="17"/>
      <c r="K886" s="17" t="str">
        <f t="shared" si="673"/>
        <v/>
      </c>
      <c r="L886" s="17">
        <f t="shared" si="661"/>
        <v>83300</v>
      </c>
      <c r="M886" s="17">
        <f t="shared" si="674"/>
        <v>83300</v>
      </c>
      <c r="N886" s="13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9.5" customHeight="1">
      <c r="A887" s="12" t="str">
        <f t="shared" si="657"/>
        <v>풀박스200×200×150개</v>
      </c>
      <c r="B887" s="13" t="s">
        <v>203</v>
      </c>
      <c r="C887" s="13" t="s">
        <v>206</v>
      </c>
      <c r="D887" s="14" t="s">
        <v>205</v>
      </c>
      <c r="E887" s="15">
        <v>1</v>
      </c>
      <c r="F887" s="17">
        <f>+VLOOKUP(A887,단가표!$A:$Q,17,FALSE)</f>
        <v>3880</v>
      </c>
      <c r="G887" s="17">
        <f t="shared" si="671"/>
        <v>3880</v>
      </c>
      <c r="H887" s="17"/>
      <c r="I887" s="17">
        <f t="shared" si="672"/>
        <v>0</v>
      </c>
      <c r="J887" s="17"/>
      <c r="K887" s="17" t="str">
        <f t="shared" si="673"/>
        <v/>
      </c>
      <c r="L887" s="17">
        <f t="shared" si="661"/>
        <v>3880</v>
      </c>
      <c r="M887" s="17">
        <f t="shared" si="674"/>
        <v>3880</v>
      </c>
      <c r="N887" s="13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9.5" customHeight="1">
      <c r="A888" s="12" t="str">
        <f t="shared" si="657"/>
        <v>CONC인력비빔타설무근㎥</v>
      </c>
      <c r="B888" s="13" t="s">
        <v>141</v>
      </c>
      <c r="C888" s="13" t="s">
        <v>142</v>
      </c>
      <c r="D888" s="14" t="s">
        <v>134</v>
      </c>
      <c r="E888" s="15">
        <v>0.128</v>
      </c>
      <c r="F888" s="17">
        <f>+$G$582</f>
        <v>67490</v>
      </c>
      <c r="G888" s="17">
        <f t="shared" si="671"/>
        <v>8638</v>
      </c>
      <c r="H888" s="17">
        <f>+$I$582</f>
        <v>267712</v>
      </c>
      <c r="I888" s="17">
        <f t="shared" si="672"/>
        <v>34267</v>
      </c>
      <c r="J888" s="17"/>
      <c r="K888" s="17" t="str">
        <f t="shared" si="673"/>
        <v/>
      </c>
      <c r="L888" s="17">
        <f t="shared" si="661"/>
        <v>335202</v>
      </c>
      <c r="M888" s="17">
        <f t="shared" si="674"/>
        <v>42905</v>
      </c>
      <c r="N888" s="13" t="s">
        <v>140</v>
      </c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9.5" customHeight="1">
      <c r="A889" s="12" t="str">
        <f t="shared" si="657"/>
        <v>앵커볼트M10×L200개</v>
      </c>
      <c r="B889" s="13" t="s">
        <v>450</v>
      </c>
      <c r="C889" s="13" t="s">
        <v>451</v>
      </c>
      <c r="D889" s="14" t="s">
        <v>205</v>
      </c>
      <c r="E889" s="15">
        <v>4</v>
      </c>
      <c r="F889" s="17">
        <f>+VLOOKUP(A889,단가표!$A:$Q,17,FALSE)</f>
        <v>390</v>
      </c>
      <c r="G889" s="17">
        <f t="shared" si="671"/>
        <v>1560</v>
      </c>
      <c r="H889" s="17"/>
      <c r="I889" s="17">
        <f t="shared" si="672"/>
        <v>0</v>
      </c>
      <c r="J889" s="17"/>
      <c r="K889" s="17" t="str">
        <f t="shared" si="673"/>
        <v/>
      </c>
      <c r="L889" s="17">
        <f t="shared" si="661"/>
        <v>390</v>
      </c>
      <c r="M889" s="17">
        <f t="shared" si="674"/>
        <v>1560</v>
      </c>
      <c r="N889" s="13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9.5" customHeight="1">
      <c r="A890" s="12" t="str">
        <f t="shared" si="657"/>
        <v>노 무 비내선전공인</v>
      </c>
      <c r="B890" s="13" t="s">
        <v>241</v>
      </c>
      <c r="C890" s="13" t="s">
        <v>242</v>
      </c>
      <c r="D890" s="14" t="s">
        <v>243</v>
      </c>
      <c r="E890" s="15">
        <f>일위수량!E526</f>
        <v>3.694</v>
      </c>
      <c r="F890" s="17"/>
      <c r="G890" s="17">
        <f t="shared" si="671"/>
        <v>0</v>
      </c>
      <c r="H890" s="17">
        <f>+VLOOKUP(C890,단가표!$A:$Q,17,FALSE)</f>
        <v>220079</v>
      </c>
      <c r="I890" s="17">
        <f t="shared" si="672"/>
        <v>812971</v>
      </c>
      <c r="J890" s="17"/>
      <c r="K890" s="17" t="str">
        <f t="shared" si="673"/>
        <v/>
      </c>
      <c r="L890" s="17">
        <f t="shared" si="661"/>
        <v>220079</v>
      </c>
      <c r="M890" s="17">
        <f t="shared" si="674"/>
        <v>812971</v>
      </c>
      <c r="N890" s="13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9.5" customHeight="1">
      <c r="A891" s="12" t="str">
        <f t="shared" si="657"/>
        <v>( 합 계 )</v>
      </c>
      <c r="B891" s="13" t="s">
        <v>244</v>
      </c>
      <c r="C891" s="13"/>
      <c r="D891" s="14"/>
      <c r="E891" s="15"/>
      <c r="F891" s="17"/>
      <c r="G891" s="17">
        <f>SUM(G884:G890)</f>
        <v>97378</v>
      </c>
      <c r="H891" s="17"/>
      <c r="I891" s="17">
        <f>SUM(I884:I890)</f>
        <v>847238</v>
      </c>
      <c r="J891" s="17"/>
      <c r="K891" s="17">
        <f>SUM(K884:K890)</f>
        <v>0</v>
      </c>
      <c r="L891" s="17" t="str">
        <f t="shared" si="661"/>
        <v/>
      </c>
      <c r="M891" s="17">
        <f>SUM(M884:M890)</f>
        <v>944616</v>
      </c>
      <c r="N891" s="13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9.5" customHeight="1">
      <c r="A892" s="12" t="str">
        <f t="shared" si="657"/>
        <v/>
      </c>
      <c r="B892" s="13"/>
      <c r="C892" s="13"/>
      <c r="D892" s="14"/>
      <c r="E892" s="15"/>
      <c r="F892" s="17"/>
      <c r="G892" s="17">
        <f t="shared" ref="G892:G898" si="675">INT(E892*F892)</f>
        <v>0</v>
      </c>
      <c r="H892" s="17"/>
      <c r="I892" s="17">
        <f t="shared" ref="I892:I898" si="676">INT(E892*H892)</f>
        <v>0</v>
      </c>
      <c r="J892" s="17"/>
      <c r="K892" s="17" t="str">
        <f t="shared" ref="K892:K898" si="677">IF(E892*J892&lt;&gt;0,TRUNC(E892*J892, 1),"")</f>
        <v/>
      </c>
      <c r="L892" s="17" t="str">
        <f t="shared" si="661"/>
        <v/>
      </c>
      <c r="M892" s="17">
        <f t="shared" ref="M892:M898" si="678">SUM(G892,I892,K892)</f>
        <v>0</v>
      </c>
      <c r="N892" s="13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9.5" customHeight="1">
      <c r="A893" s="12" t="str">
        <f t="shared" si="657"/>
        <v>[제 16-5호] CON'C PAD W400xD400xH200(외부 SUS) [개소]</v>
      </c>
      <c r="B893" s="13" t="s">
        <v>458</v>
      </c>
      <c r="C893" s="13"/>
      <c r="D893" s="14"/>
      <c r="E893" s="15"/>
      <c r="F893" s="17"/>
      <c r="G893" s="17">
        <f t="shared" si="675"/>
        <v>0</v>
      </c>
      <c r="H893" s="17"/>
      <c r="I893" s="17">
        <f t="shared" si="676"/>
        <v>0</v>
      </c>
      <c r="J893" s="17"/>
      <c r="K893" s="17" t="str">
        <f t="shared" si="677"/>
        <v/>
      </c>
      <c r="L893" s="17" t="str">
        <f t="shared" si="661"/>
        <v/>
      </c>
      <c r="M893" s="17">
        <f t="shared" si="678"/>
        <v>0</v>
      </c>
      <c r="N893" s="13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9.5" customHeight="1">
      <c r="A894" s="12" t="str">
        <f t="shared" si="657"/>
        <v>풀박스SUS 400×400×200개</v>
      </c>
      <c r="B894" s="13" t="s">
        <v>203</v>
      </c>
      <c r="C894" s="23" t="s">
        <v>459</v>
      </c>
      <c r="D894" s="14" t="s">
        <v>205</v>
      </c>
      <c r="E894" s="15">
        <v>1</v>
      </c>
      <c r="F894" s="17">
        <f>+VLOOKUP(A894,단가표!$A:$Q,17,FALSE)</f>
        <v>62640</v>
      </c>
      <c r="G894" s="17">
        <f t="shared" si="675"/>
        <v>62640</v>
      </c>
      <c r="H894" s="17"/>
      <c r="I894" s="17">
        <f t="shared" si="676"/>
        <v>0</v>
      </c>
      <c r="J894" s="17"/>
      <c r="K894" s="17" t="str">
        <f t="shared" si="677"/>
        <v/>
      </c>
      <c r="L894" s="17">
        <f t="shared" si="661"/>
        <v>62640</v>
      </c>
      <c r="M894" s="17">
        <f t="shared" si="678"/>
        <v>62640</v>
      </c>
      <c r="N894" s="13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9.5" customHeight="1">
      <c r="A895" s="12" t="str">
        <f t="shared" si="657"/>
        <v>풀박스200×200×150개</v>
      </c>
      <c r="B895" s="13" t="s">
        <v>203</v>
      </c>
      <c r="C895" s="13" t="s">
        <v>206</v>
      </c>
      <c r="D895" s="14" t="s">
        <v>205</v>
      </c>
      <c r="E895" s="15">
        <v>1</v>
      </c>
      <c r="F895" s="17">
        <f>+VLOOKUP(A895,단가표!$A:$Q,17,FALSE)</f>
        <v>3880</v>
      </c>
      <c r="G895" s="17">
        <f t="shared" si="675"/>
        <v>3880</v>
      </c>
      <c r="H895" s="17"/>
      <c r="I895" s="17">
        <f t="shared" si="676"/>
        <v>0</v>
      </c>
      <c r="J895" s="17"/>
      <c r="K895" s="17" t="str">
        <f t="shared" si="677"/>
        <v/>
      </c>
      <c r="L895" s="17">
        <f t="shared" si="661"/>
        <v>3880</v>
      </c>
      <c r="M895" s="17">
        <f t="shared" si="678"/>
        <v>3880</v>
      </c>
      <c r="N895" s="13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9.5" customHeight="1">
      <c r="A896" s="12" t="str">
        <f t="shared" si="657"/>
        <v>CONC인력비빔타설무근㎥</v>
      </c>
      <c r="B896" s="13" t="s">
        <v>141</v>
      </c>
      <c r="C896" s="13" t="s">
        <v>142</v>
      </c>
      <c r="D896" s="14" t="s">
        <v>134</v>
      </c>
      <c r="E896" s="15">
        <v>3.2000000000000001E-2</v>
      </c>
      <c r="F896" s="17">
        <f>+$G$582</f>
        <v>67490</v>
      </c>
      <c r="G896" s="17">
        <f t="shared" si="675"/>
        <v>2159</v>
      </c>
      <c r="H896" s="17">
        <f>+$I$582</f>
        <v>267712</v>
      </c>
      <c r="I896" s="17">
        <f t="shared" si="676"/>
        <v>8566</v>
      </c>
      <c r="J896" s="17"/>
      <c r="K896" s="17" t="str">
        <f t="shared" si="677"/>
        <v/>
      </c>
      <c r="L896" s="17">
        <f t="shared" si="661"/>
        <v>335202</v>
      </c>
      <c r="M896" s="17">
        <f t="shared" si="678"/>
        <v>10725</v>
      </c>
      <c r="N896" s="13" t="s">
        <v>140</v>
      </c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9.5" customHeight="1">
      <c r="A897" s="12" t="str">
        <f t="shared" si="657"/>
        <v>앵커볼트M10×L200개</v>
      </c>
      <c r="B897" s="13" t="s">
        <v>450</v>
      </c>
      <c r="C897" s="13" t="s">
        <v>451</v>
      </c>
      <c r="D897" s="14" t="s">
        <v>205</v>
      </c>
      <c r="E897" s="15">
        <v>4</v>
      </c>
      <c r="F897" s="17">
        <f>+VLOOKUP(A897,단가표!$A:$Q,17,FALSE)</f>
        <v>390</v>
      </c>
      <c r="G897" s="17">
        <f t="shared" si="675"/>
        <v>1560</v>
      </c>
      <c r="H897" s="17"/>
      <c r="I897" s="17">
        <f t="shared" si="676"/>
        <v>0</v>
      </c>
      <c r="J897" s="17"/>
      <c r="K897" s="17" t="str">
        <f t="shared" si="677"/>
        <v/>
      </c>
      <c r="L897" s="17">
        <f t="shared" si="661"/>
        <v>390</v>
      </c>
      <c r="M897" s="17">
        <f t="shared" si="678"/>
        <v>1560</v>
      </c>
      <c r="N897" s="13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9.5" customHeight="1">
      <c r="A898" s="12" t="str">
        <f t="shared" si="657"/>
        <v>노 무 비내선전공인</v>
      </c>
      <c r="B898" s="13" t="s">
        <v>241</v>
      </c>
      <c r="C898" s="13" t="s">
        <v>242</v>
      </c>
      <c r="D898" s="14" t="s">
        <v>243</v>
      </c>
      <c r="E898" s="15">
        <f>+일위수량!E531</f>
        <v>1.3539999999999999</v>
      </c>
      <c r="F898" s="17"/>
      <c r="G898" s="17">
        <f t="shared" si="675"/>
        <v>0</v>
      </c>
      <c r="H898" s="17">
        <f>+VLOOKUP(C898,단가표!$A:$Q,17,FALSE)</f>
        <v>220079</v>
      </c>
      <c r="I898" s="17">
        <f t="shared" si="676"/>
        <v>297986</v>
      </c>
      <c r="J898" s="17"/>
      <c r="K898" s="17" t="str">
        <f t="shared" si="677"/>
        <v/>
      </c>
      <c r="L898" s="17">
        <f t="shared" si="661"/>
        <v>220079</v>
      </c>
      <c r="M898" s="17">
        <f t="shared" si="678"/>
        <v>297986</v>
      </c>
      <c r="N898" s="13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9.5" customHeight="1">
      <c r="A899" s="12" t="str">
        <f t="shared" si="657"/>
        <v>( 합 계 )</v>
      </c>
      <c r="B899" s="13" t="s">
        <v>244</v>
      </c>
      <c r="C899" s="13"/>
      <c r="D899" s="14"/>
      <c r="E899" s="15"/>
      <c r="F899" s="17"/>
      <c r="G899" s="17">
        <f>SUM(G894:G898)</f>
        <v>70239</v>
      </c>
      <c r="H899" s="17"/>
      <c r="I899" s="17">
        <f>SUM(I894:I898)</f>
        <v>306552</v>
      </c>
      <c r="J899" s="17"/>
      <c r="K899" s="17">
        <f>SUM(K884:K898)</f>
        <v>0</v>
      </c>
      <c r="L899" s="17" t="str">
        <f t="shared" si="661"/>
        <v/>
      </c>
      <c r="M899" s="17">
        <f>SUM(M894:M898)</f>
        <v>376791</v>
      </c>
      <c r="N899" s="13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9.5" customHeight="1">
      <c r="A900" s="12" t="str">
        <f t="shared" si="657"/>
        <v/>
      </c>
      <c r="B900" s="13"/>
      <c r="C900" s="13"/>
      <c r="D900" s="14"/>
      <c r="E900" s="15"/>
      <c r="F900" s="17"/>
      <c r="G900" s="17">
        <f t="shared" ref="G900:G906" si="679">INT(E900*F900)</f>
        <v>0</v>
      </c>
      <c r="H900" s="17"/>
      <c r="I900" s="17">
        <f t="shared" ref="I900:I906" si="680">INT(E900*H900)</f>
        <v>0</v>
      </c>
      <c r="J900" s="17"/>
      <c r="K900" s="17" t="str">
        <f t="shared" ref="K900:K906" si="681">IF(E900*J900&lt;&gt;0,TRUNC(E900*J900, 1),"")</f>
        <v/>
      </c>
      <c r="L900" s="17" t="str">
        <f t="shared" si="661"/>
        <v/>
      </c>
      <c r="M900" s="17">
        <f t="shared" ref="M900:M906" si="682">SUM(G900,I900,K900)</f>
        <v>0</v>
      </c>
      <c r="N900" s="13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9.5" customHeight="1">
      <c r="A901" s="12" t="str">
        <f t="shared" si="657"/>
        <v>[제 16-6호] CON'C PAD W500xD500xH200(외부 SUS) [개소]</v>
      </c>
      <c r="B901" s="13" t="s">
        <v>460</v>
      </c>
      <c r="C901" s="13"/>
      <c r="D901" s="14"/>
      <c r="E901" s="15"/>
      <c r="F901" s="17"/>
      <c r="G901" s="17">
        <f t="shared" si="679"/>
        <v>0</v>
      </c>
      <c r="H901" s="17"/>
      <c r="I901" s="17">
        <f t="shared" si="680"/>
        <v>0</v>
      </c>
      <c r="J901" s="17"/>
      <c r="K901" s="17" t="str">
        <f t="shared" si="681"/>
        <v/>
      </c>
      <c r="L901" s="17" t="str">
        <f t="shared" si="661"/>
        <v/>
      </c>
      <c r="M901" s="17">
        <f t="shared" si="682"/>
        <v>0</v>
      </c>
      <c r="N901" s="13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9.5" customHeight="1">
      <c r="A902" s="12" t="str">
        <f t="shared" si="657"/>
        <v>풀박스SUS 500×500×200개</v>
      </c>
      <c r="B902" s="13" t="s">
        <v>203</v>
      </c>
      <c r="C902" s="23" t="s">
        <v>461</v>
      </c>
      <c r="D902" s="14" t="s">
        <v>205</v>
      </c>
      <c r="E902" s="15">
        <v>1</v>
      </c>
      <c r="F902" s="17">
        <f>+VLOOKUP(A902,단가표!$A:$Q,17,FALSE)</f>
        <v>71650</v>
      </c>
      <c r="G902" s="17">
        <f t="shared" si="679"/>
        <v>71650</v>
      </c>
      <c r="H902" s="17"/>
      <c r="I902" s="17">
        <f t="shared" si="680"/>
        <v>0</v>
      </c>
      <c r="J902" s="17"/>
      <c r="K902" s="17" t="str">
        <f t="shared" si="681"/>
        <v/>
      </c>
      <c r="L902" s="17">
        <f t="shared" si="661"/>
        <v>71650</v>
      </c>
      <c r="M902" s="17">
        <f t="shared" si="682"/>
        <v>71650</v>
      </c>
      <c r="N902" s="13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9.5" customHeight="1">
      <c r="A903" s="12" t="str">
        <f t="shared" si="657"/>
        <v>풀박스200×200×150개</v>
      </c>
      <c r="B903" s="13" t="s">
        <v>203</v>
      </c>
      <c r="C903" s="13" t="s">
        <v>206</v>
      </c>
      <c r="D903" s="14" t="s">
        <v>205</v>
      </c>
      <c r="E903" s="15">
        <v>1</v>
      </c>
      <c r="F903" s="17">
        <f>+VLOOKUP(A903,단가표!$A:$Q,17,FALSE)</f>
        <v>3880</v>
      </c>
      <c r="G903" s="17">
        <f t="shared" si="679"/>
        <v>3880</v>
      </c>
      <c r="H903" s="17"/>
      <c r="I903" s="17">
        <f t="shared" si="680"/>
        <v>0</v>
      </c>
      <c r="J903" s="17"/>
      <c r="K903" s="17" t="str">
        <f t="shared" si="681"/>
        <v/>
      </c>
      <c r="L903" s="17">
        <f t="shared" si="661"/>
        <v>3880</v>
      </c>
      <c r="M903" s="17">
        <f t="shared" si="682"/>
        <v>3880</v>
      </c>
      <c r="N903" s="13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9.5" customHeight="1">
      <c r="A904" s="12" t="str">
        <f t="shared" si="657"/>
        <v>CONC인력비빔타설무근㎥</v>
      </c>
      <c r="B904" s="13" t="s">
        <v>141</v>
      </c>
      <c r="C904" s="13" t="s">
        <v>142</v>
      </c>
      <c r="D904" s="14" t="s">
        <v>134</v>
      </c>
      <c r="E904" s="15">
        <v>0.05</v>
      </c>
      <c r="F904" s="17">
        <f>+$G$582</f>
        <v>67490</v>
      </c>
      <c r="G904" s="17">
        <f t="shared" si="679"/>
        <v>3374</v>
      </c>
      <c r="H904" s="17">
        <f>+$I$582</f>
        <v>267712</v>
      </c>
      <c r="I904" s="17">
        <f t="shared" si="680"/>
        <v>13385</v>
      </c>
      <c r="J904" s="17"/>
      <c r="K904" s="17" t="str">
        <f t="shared" si="681"/>
        <v/>
      </c>
      <c r="L904" s="17">
        <f t="shared" si="661"/>
        <v>335202</v>
      </c>
      <c r="M904" s="17">
        <f t="shared" si="682"/>
        <v>16759</v>
      </c>
      <c r="N904" s="13" t="s">
        <v>140</v>
      </c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9.5" customHeight="1">
      <c r="A905" s="12" t="str">
        <f t="shared" si="657"/>
        <v>앵커볼트M10×L200개</v>
      </c>
      <c r="B905" s="13" t="s">
        <v>450</v>
      </c>
      <c r="C905" s="13" t="s">
        <v>451</v>
      </c>
      <c r="D905" s="14" t="s">
        <v>205</v>
      </c>
      <c r="E905" s="15">
        <v>4</v>
      </c>
      <c r="F905" s="17">
        <f>+VLOOKUP(A905,단가표!$A:$Q,17,FALSE)</f>
        <v>390</v>
      </c>
      <c r="G905" s="17">
        <f t="shared" si="679"/>
        <v>1560</v>
      </c>
      <c r="H905" s="17"/>
      <c r="I905" s="17">
        <f t="shared" si="680"/>
        <v>0</v>
      </c>
      <c r="J905" s="17"/>
      <c r="K905" s="17" t="str">
        <f t="shared" si="681"/>
        <v/>
      </c>
      <c r="L905" s="17">
        <f t="shared" si="661"/>
        <v>390</v>
      </c>
      <c r="M905" s="17">
        <f t="shared" si="682"/>
        <v>1560</v>
      </c>
      <c r="N905" s="13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9.5" customHeight="1">
      <c r="A906" s="12" t="str">
        <f t="shared" si="657"/>
        <v>노 무 비내선전공인</v>
      </c>
      <c r="B906" s="13" t="s">
        <v>241</v>
      </c>
      <c r="C906" s="13" t="s">
        <v>242</v>
      </c>
      <c r="D906" s="14" t="s">
        <v>243</v>
      </c>
      <c r="E906" s="15">
        <f>+일위수량!E536</f>
        <v>1.6439999999999999</v>
      </c>
      <c r="F906" s="17"/>
      <c r="G906" s="17">
        <f t="shared" si="679"/>
        <v>0</v>
      </c>
      <c r="H906" s="17">
        <f>+VLOOKUP(C906,단가표!$A:$Q,17,FALSE)</f>
        <v>220079</v>
      </c>
      <c r="I906" s="17">
        <f t="shared" si="680"/>
        <v>361809</v>
      </c>
      <c r="J906" s="17"/>
      <c r="K906" s="17" t="str">
        <f t="shared" si="681"/>
        <v/>
      </c>
      <c r="L906" s="17">
        <f t="shared" si="661"/>
        <v>220079</v>
      </c>
      <c r="M906" s="17">
        <f t="shared" si="682"/>
        <v>361809</v>
      </c>
      <c r="N906" s="13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9.5" customHeight="1">
      <c r="A907" s="12" t="str">
        <f t="shared" si="657"/>
        <v>( 합 계 )</v>
      </c>
      <c r="B907" s="13" t="s">
        <v>244</v>
      </c>
      <c r="C907" s="13"/>
      <c r="D907" s="14"/>
      <c r="E907" s="15"/>
      <c r="F907" s="17"/>
      <c r="G907" s="17">
        <f>SUM(G902:G906)</f>
        <v>80464</v>
      </c>
      <c r="H907" s="17"/>
      <c r="I907" s="17">
        <f>SUM(I902:I906)</f>
        <v>375194</v>
      </c>
      <c r="J907" s="17"/>
      <c r="K907" s="17">
        <f>SUM(K892:K906)</f>
        <v>0</v>
      </c>
      <c r="L907" s="17" t="str">
        <f t="shared" si="661"/>
        <v/>
      </c>
      <c r="M907" s="17">
        <f>SUM(M902:M906)</f>
        <v>455658</v>
      </c>
      <c r="N907" s="13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9.5" customHeight="1">
      <c r="A908" s="12" t="str">
        <f t="shared" si="657"/>
        <v/>
      </c>
      <c r="B908" s="13"/>
      <c r="C908" s="13"/>
      <c r="D908" s="14"/>
      <c r="E908" s="15"/>
      <c r="F908" s="17"/>
      <c r="G908" s="17">
        <f t="shared" ref="G908:G914" si="683">INT(E908*F908)</f>
        <v>0</v>
      </c>
      <c r="H908" s="17"/>
      <c r="I908" s="17">
        <f t="shared" ref="I908:I914" si="684">INT(E908*H908)</f>
        <v>0</v>
      </c>
      <c r="J908" s="17"/>
      <c r="K908" s="17" t="str">
        <f t="shared" ref="K908:K914" si="685">IF(E908*J908&lt;&gt;0,TRUNC(E908*J908, 1),"")</f>
        <v/>
      </c>
      <c r="L908" s="17" t="str">
        <f t="shared" si="661"/>
        <v/>
      </c>
      <c r="M908" s="17">
        <f t="shared" ref="M908:M914" si="686">SUM(G908,I908,K908)</f>
        <v>0</v>
      </c>
      <c r="N908" s="13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21" customHeight="1">
      <c r="A909" s="12" t="str">
        <f t="shared" si="657"/>
        <v>[제 16-7호] CON'C PAD W600xD600xH200(외부 SUS) [개소]</v>
      </c>
      <c r="B909" s="13" t="s">
        <v>462</v>
      </c>
      <c r="C909" s="13"/>
      <c r="D909" s="14"/>
      <c r="E909" s="15"/>
      <c r="F909" s="17"/>
      <c r="G909" s="17">
        <f t="shared" si="683"/>
        <v>0</v>
      </c>
      <c r="H909" s="17"/>
      <c r="I909" s="17">
        <f t="shared" si="684"/>
        <v>0</v>
      </c>
      <c r="J909" s="17"/>
      <c r="K909" s="17" t="str">
        <f t="shared" si="685"/>
        <v/>
      </c>
      <c r="L909" s="17" t="str">
        <f t="shared" si="661"/>
        <v/>
      </c>
      <c r="M909" s="17">
        <f t="shared" si="686"/>
        <v>0</v>
      </c>
      <c r="N909" s="13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21" customHeight="1">
      <c r="A910" s="12" t="str">
        <f t="shared" si="657"/>
        <v>풀박스SUS 600×600×200개</v>
      </c>
      <c r="B910" s="13" t="s">
        <v>203</v>
      </c>
      <c r="C910" s="23" t="s">
        <v>463</v>
      </c>
      <c r="D910" s="14" t="s">
        <v>205</v>
      </c>
      <c r="E910" s="15">
        <v>1</v>
      </c>
      <c r="F910" s="17">
        <f>+VLOOKUP(A910,단가표!$A:$Q,17,FALSE)</f>
        <v>226180</v>
      </c>
      <c r="G910" s="17">
        <f t="shared" si="683"/>
        <v>226180</v>
      </c>
      <c r="H910" s="17"/>
      <c r="I910" s="17">
        <f t="shared" si="684"/>
        <v>0</v>
      </c>
      <c r="J910" s="17"/>
      <c r="K910" s="17" t="str">
        <f t="shared" si="685"/>
        <v/>
      </c>
      <c r="L910" s="17">
        <f t="shared" si="661"/>
        <v>226180</v>
      </c>
      <c r="M910" s="17">
        <f t="shared" si="686"/>
        <v>226180</v>
      </c>
      <c r="N910" s="13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21" customHeight="1">
      <c r="A911" s="12" t="str">
        <f t="shared" si="657"/>
        <v>풀박스200×200×150개</v>
      </c>
      <c r="B911" s="13" t="s">
        <v>203</v>
      </c>
      <c r="C911" s="13" t="s">
        <v>206</v>
      </c>
      <c r="D911" s="14" t="s">
        <v>205</v>
      </c>
      <c r="E911" s="15">
        <v>1</v>
      </c>
      <c r="F911" s="17">
        <f>+VLOOKUP(A911,단가표!$A:$Q,17,FALSE)</f>
        <v>3880</v>
      </c>
      <c r="G911" s="17">
        <f t="shared" si="683"/>
        <v>3880</v>
      </c>
      <c r="H911" s="17"/>
      <c r="I911" s="17">
        <f t="shared" si="684"/>
        <v>0</v>
      </c>
      <c r="J911" s="17"/>
      <c r="K911" s="17" t="str">
        <f t="shared" si="685"/>
        <v/>
      </c>
      <c r="L911" s="17">
        <f t="shared" si="661"/>
        <v>3880</v>
      </c>
      <c r="M911" s="17">
        <f t="shared" si="686"/>
        <v>3880</v>
      </c>
      <c r="N911" s="13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21" customHeight="1">
      <c r="A912" s="12" t="str">
        <f t="shared" si="657"/>
        <v>CONC인력비빔타설무근㎥</v>
      </c>
      <c r="B912" s="13" t="s">
        <v>141</v>
      </c>
      <c r="C912" s="13" t="s">
        <v>142</v>
      </c>
      <c r="D912" s="14" t="s">
        <v>134</v>
      </c>
      <c r="E912" s="15">
        <v>7.1999999999999995E-2</v>
      </c>
      <c r="F912" s="17">
        <f>+$G$582</f>
        <v>67490</v>
      </c>
      <c r="G912" s="17">
        <f t="shared" si="683"/>
        <v>4859</v>
      </c>
      <c r="H912" s="17">
        <f>+$I$582</f>
        <v>267712</v>
      </c>
      <c r="I912" s="17">
        <f t="shared" si="684"/>
        <v>19275</v>
      </c>
      <c r="J912" s="17"/>
      <c r="K912" s="17" t="str">
        <f t="shared" si="685"/>
        <v/>
      </c>
      <c r="L912" s="17">
        <f t="shared" si="661"/>
        <v>335202</v>
      </c>
      <c r="M912" s="17">
        <f t="shared" si="686"/>
        <v>24134</v>
      </c>
      <c r="N912" s="13" t="s">
        <v>140</v>
      </c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21" customHeight="1">
      <c r="A913" s="12" t="str">
        <f t="shared" si="657"/>
        <v>앵커볼트M10×L200개</v>
      </c>
      <c r="B913" s="13" t="s">
        <v>450</v>
      </c>
      <c r="C913" s="13" t="s">
        <v>451</v>
      </c>
      <c r="D913" s="14" t="s">
        <v>205</v>
      </c>
      <c r="E913" s="15">
        <v>4</v>
      </c>
      <c r="F913" s="17">
        <f>+VLOOKUP(A913,단가표!$A:$Q,17,FALSE)</f>
        <v>390</v>
      </c>
      <c r="G913" s="17">
        <f t="shared" si="683"/>
        <v>1560</v>
      </c>
      <c r="H913" s="17"/>
      <c r="I913" s="17">
        <f t="shared" si="684"/>
        <v>0</v>
      </c>
      <c r="J913" s="17"/>
      <c r="K913" s="17" t="str">
        <f t="shared" si="685"/>
        <v/>
      </c>
      <c r="L913" s="17">
        <f t="shared" si="661"/>
        <v>390</v>
      </c>
      <c r="M913" s="17">
        <f t="shared" si="686"/>
        <v>1560</v>
      </c>
      <c r="N913" s="13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21" customHeight="1">
      <c r="A914" s="12" t="str">
        <f t="shared" si="657"/>
        <v>노 무 비내선전공인</v>
      </c>
      <c r="B914" s="13" t="s">
        <v>241</v>
      </c>
      <c r="C914" s="13" t="s">
        <v>242</v>
      </c>
      <c r="D914" s="14" t="s">
        <v>243</v>
      </c>
      <c r="E914" s="15">
        <f>+일위수량!E541</f>
        <v>1.6439999999999999</v>
      </c>
      <c r="F914" s="17"/>
      <c r="G914" s="17">
        <f t="shared" si="683"/>
        <v>0</v>
      </c>
      <c r="H914" s="17">
        <f>+VLOOKUP(C914,단가표!$A:$Q,17,FALSE)</f>
        <v>220079</v>
      </c>
      <c r="I914" s="17">
        <f t="shared" si="684"/>
        <v>361809</v>
      </c>
      <c r="J914" s="17"/>
      <c r="K914" s="17" t="str">
        <f t="shared" si="685"/>
        <v/>
      </c>
      <c r="L914" s="17">
        <f t="shared" si="661"/>
        <v>220079</v>
      </c>
      <c r="M914" s="17">
        <f t="shared" si="686"/>
        <v>361809</v>
      </c>
      <c r="N914" s="13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21" customHeight="1">
      <c r="A915" s="12" t="str">
        <f t="shared" si="657"/>
        <v>( 합 계 )</v>
      </c>
      <c r="B915" s="13" t="s">
        <v>244</v>
      </c>
      <c r="C915" s="13"/>
      <c r="D915" s="14"/>
      <c r="E915" s="15"/>
      <c r="F915" s="17"/>
      <c r="G915" s="17">
        <f>SUM(G908:G914)</f>
        <v>236479</v>
      </c>
      <c r="H915" s="17"/>
      <c r="I915" s="17">
        <f>SUM(I908:I914)</f>
        <v>381084</v>
      </c>
      <c r="J915" s="17"/>
      <c r="K915" s="17">
        <f>SUM(K908:K914)</f>
        <v>0</v>
      </c>
      <c r="L915" s="17" t="str">
        <f t="shared" si="661"/>
        <v/>
      </c>
      <c r="M915" s="17">
        <f>SUM(M908:M914)</f>
        <v>617563</v>
      </c>
      <c r="N915" s="13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21" customHeight="1">
      <c r="A916" s="12" t="str">
        <f t="shared" si="657"/>
        <v/>
      </c>
      <c r="B916" s="13"/>
      <c r="C916" s="13"/>
      <c r="D916" s="14"/>
      <c r="E916" s="15"/>
      <c r="F916" s="17"/>
      <c r="G916" s="17">
        <f t="shared" ref="G916:G922" si="687">INT(E916*F916)</f>
        <v>0</v>
      </c>
      <c r="H916" s="17"/>
      <c r="I916" s="17">
        <f t="shared" ref="I916:I922" si="688">INT(E916*H916)</f>
        <v>0</v>
      </c>
      <c r="J916" s="17"/>
      <c r="K916" s="17" t="str">
        <f t="shared" ref="K916:K922" si="689">IF(E916*J916&lt;&gt;0,TRUNC(E916*J916, 1),"")</f>
        <v/>
      </c>
      <c r="L916" s="17" t="str">
        <f t="shared" si="661"/>
        <v/>
      </c>
      <c r="M916" s="17">
        <f t="shared" ref="M916:M922" si="690">SUM(G916,I916,K916)</f>
        <v>0</v>
      </c>
      <c r="N916" s="13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21" customHeight="1">
      <c r="A917" s="12" t="str">
        <f t="shared" si="657"/>
        <v>[제 16-8호] CON'C PAD W800xD800xH200(외부 SUS) [개소]</v>
      </c>
      <c r="B917" s="13" t="s">
        <v>464</v>
      </c>
      <c r="C917" s="13"/>
      <c r="D917" s="14"/>
      <c r="E917" s="15"/>
      <c r="F917" s="17"/>
      <c r="G917" s="17">
        <f t="shared" si="687"/>
        <v>0</v>
      </c>
      <c r="H917" s="17"/>
      <c r="I917" s="17">
        <f t="shared" si="688"/>
        <v>0</v>
      </c>
      <c r="J917" s="17"/>
      <c r="K917" s="17" t="str">
        <f t="shared" si="689"/>
        <v/>
      </c>
      <c r="L917" s="17" t="str">
        <f t="shared" si="661"/>
        <v/>
      </c>
      <c r="M917" s="17">
        <f t="shared" si="690"/>
        <v>0</v>
      </c>
      <c r="N917" s="13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21" customHeight="1">
      <c r="A918" s="12" t="str">
        <f t="shared" si="657"/>
        <v>풀박스SUS 800×800×200개</v>
      </c>
      <c r="B918" s="13" t="s">
        <v>203</v>
      </c>
      <c r="C918" s="23" t="s">
        <v>465</v>
      </c>
      <c r="D918" s="14" t="s">
        <v>205</v>
      </c>
      <c r="E918" s="15">
        <v>1</v>
      </c>
      <c r="F918" s="17">
        <f>+VLOOKUP(A918,단가표!$A:$Q,17,FALSE)</f>
        <v>420750</v>
      </c>
      <c r="G918" s="17">
        <f t="shared" si="687"/>
        <v>420750</v>
      </c>
      <c r="H918" s="17"/>
      <c r="I918" s="17">
        <f t="shared" si="688"/>
        <v>0</v>
      </c>
      <c r="J918" s="17"/>
      <c r="K918" s="17" t="str">
        <f t="shared" si="689"/>
        <v/>
      </c>
      <c r="L918" s="17">
        <f t="shared" si="661"/>
        <v>420750</v>
      </c>
      <c r="M918" s="17">
        <f t="shared" si="690"/>
        <v>420750</v>
      </c>
      <c r="N918" s="13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21" customHeight="1">
      <c r="A919" s="12" t="str">
        <f t="shared" si="657"/>
        <v>풀박스200×200×150개</v>
      </c>
      <c r="B919" s="13" t="s">
        <v>203</v>
      </c>
      <c r="C919" s="13" t="s">
        <v>206</v>
      </c>
      <c r="D919" s="14" t="s">
        <v>205</v>
      </c>
      <c r="E919" s="15">
        <v>1</v>
      </c>
      <c r="F919" s="17">
        <f>+VLOOKUP(A919,단가표!$A:$Q,17,FALSE)</f>
        <v>3880</v>
      </c>
      <c r="G919" s="17">
        <f t="shared" si="687"/>
        <v>3880</v>
      </c>
      <c r="H919" s="17"/>
      <c r="I919" s="17">
        <f t="shared" si="688"/>
        <v>0</v>
      </c>
      <c r="J919" s="17"/>
      <c r="K919" s="17" t="str">
        <f t="shared" si="689"/>
        <v/>
      </c>
      <c r="L919" s="17">
        <f t="shared" si="661"/>
        <v>3880</v>
      </c>
      <c r="M919" s="17">
        <f t="shared" si="690"/>
        <v>3880</v>
      </c>
      <c r="N919" s="13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21" customHeight="1">
      <c r="A920" s="12" t="str">
        <f t="shared" si="657"/>
        <v>CONC인력비빔타설무근㎥</v>
      </c>
      <c r="B920" s="13" t="s">
        <v>141</v>
      </c>
      <c r="C920" s="13" t="s">
        <v>142</v>
      </c>
      <c r="D920" s="14" t="s">
        <v>134</v>
      </c>
      <c r="E920" s="15">
        <v>0.128</v>
      </c>
      <c r="F920" s="17">
        <f>+$G$582</f>
        <v>67490</v>
      </c>
      <c r="G920" s="17">
        <f t="shared" si="687"/>
        <v>8638</v>
      </c>
      <c r="H920" s="17">
        <f>+$I$582</f>
        <v>267712</v>
      </c>
      <c r="I920" s="17">
        <f t="shared" si="688"/>
        <v>34267</v>
      </c>
      <c r="J920" s="17"/>
      <c r="K920" s="17" t="str">
        <f t="shared" si="689"/>
        <v/>
      </c>
      <c r="L920" s="17">
        <f t="shared" si="661"/>
        <v>335202</v>
      </c>
      <c r="M920" s="17">
        <f t="shared" si="690"/>
        <v>42905</v>
      </c>
      <c r="N920" s="13" t="s">
        <v>140</v>
      </c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21" customHeight="1">
      <c r="A921" s="12" t="str">
        <f t="shared" si="657"/>
        <v>앵커볼트M10×L200개</v>
      </c>
      <c r="B921" s="13" t="s">
        <v>450</v>
      </c>
      <c r="C921" s="13" t="s">
        <v>451</v>
      </c>
      <c r="D921" s="14" t="s">
        <v>205</v>
      </c>
      <c r="E921" s="15">
        <v>4</v>
      </c>
      <c r="F921" s="17">
        <f>+VLOOKUP(A921,단가표!$A:$Q,17,FALSE)</f>
        <v>390</v>
      </c>
      <c r="G921" s="17">
        <f t="shared" si="687"/>
        <v>1560</v>
      </c>
      <c r="H921" s="17"/>
      <c r="I921" s="17">
        <f t="shared" si="688"/>
        <v>0</v>
      </c>
      <c r="J921" s="17"/>
      <c r="K921" s="17" t="str">
        <f t="shared" si="689"/>
        <v/>
      </c>
      <c r="L921" s="17">
        <f t="shared" si="661"/>
        <v>390</v>
      </c>
      <c r="M921" s="17">
        <f t="shared" si="690"/>
        <v>1560</v>
      </c>
      <c r="N921" s="13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21" customHeight="1">
      <c r="A922" s="12" t="str">
        <f t="shared" si="657"/>
        <v>노 무 비내선전공인</v>
      </c>
      <c r="B922" s="13" t="s">
        <v>241</v>
      </c>
      <c r="C922" s="13" t="s">
        <v>242</v>
      </c>
      <c r="D922" s="14" t="s">
        <v>243</v>
      </c>
      <c r="E922" s="15">
        <f>+일위수량!E546</f>
        <v>1.6439999999999999</v>
      </c>
      <c r="F922" s="17"/>
      <c r="G922" s="17">
        <f t="shared" si="687"/>
        <v>0</v>
      </c>
      <c r="H922" s="17">
        <f>+VLOOKUP(C922,단가표!$A:$Q,17,FALSE)</f>
        <v>220079</v>
      </c>
      <c r="I922" s="17">
        <f t="shared" si="688"/>
        <v>361809</v>
      </c>
      <c r="J922" s="17"/>
      <c r="K922" s="17" t="str">
        <f t="shared" si="689"/>
        <v/>
      </c>
      <c r="L922" s="17">
        <f t="shared" si="661"/>
        <v>220079</v>
      </c>
      <c r="M922" s="17">
        <f t="shared" si="690"/>
        <v>361809</v>
      </c>
      <c r="N922" s="13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21" customHeight="1">
      <c r="A923" s="12" t="str">
        <f t="shared" si="657"/>
        <v>( 합 계 )</v>
      </c>
      <c r="B923" s="13" t="s">
        <v>244</v>
      </c>
      <c r="C923" s="13"/>
      <c r="D923" s="14"/>
      <c r="E923" s="15"/>
      <c r="F923" s="17"/>
      <c r="G923" s="17">
        <f>SUM(G916:G922)</f>
        <v>434828</v>
      </c>
      <c r="H923" s="17"/>
      <c r="I923" s="17">
        <f>SUM(I916:I922)</f>
        <v>396076</v>
      </c>
      <c r="J923" s="17"/>
      <c r="K923" s="17">
        <f>SUM(K916:K922)</f>
        <v>0</v>
      </c>
      <c r="L923" s="17" t="str">
        <f t="shared" si="661"/>
        <v/>
      </c>
      <c r="M923" s="17">
        <f>SUM(M916:M922)</f>
        <v>830904</v>
      </c>
      <c r="N923" s="13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21" customHeight="1">
      <c r="A924" s="12" t="str">
        <f t="shared" si="657"/>
        <v/>
      </c>
      <c r="B924" s="13"/>
      <c r="C924" s="13"/>
      <c r="D924" s="14"/>
      <c r="E924" s="15"/>
      <c r="F924" s="17"/>
      <c r="G924" s="17">
        <f t="shared" ref="G924:G930" si="691">INT(E924*F924)</f>
        <v>0</v>
      </c>
      <c r="H924" s="17"/>
      <c r="I924" s="17">
        <f t="shared" ref="I924:I930" si="692">INT(E924*H924)</f>
        <v>0</v>
      </c>
      <c r="J924" s="17"/>
      <c r="K924" s="17" t="str">
        <f t="shared" ref="K924:K930" si="693">IF(E924*J924&lt;&gt;0,TRUNC(E924*J924, 1),"")</f>
        <v/>
      </c>
      <c r="L924" s="17" t="str">
        <f t="shared" si="661"/>
        <v/>
      </c>
      <c r="M924" s="17">
        <f t="shared" ref="M924:M930" si="694">SUM(G924,I924,K924)</f>
        <v>0</v>
      </c>
      <c r="N924" s="13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1" customHeight="1">
      <c r="A925" s="12" t="str">
        <f t="shared" si="657"/>
        <v>[제 16-9호] CON'C PAD W1000xD500xH200(외부 SUS) [개소]</v>
      </c>
      <c r="B925" s="13" t="s">
        <v>466</v>
      </c>
      <c r="C925" s="13"/>
      <c r="D925" s="14"/>
      <c r="E925" s="15"/>
      <c r="F925" s="17"/>
      <c r="G925" s="17">
        <f t="shared" si="691"/>
        <v>0</v>
      </c>
      <c r="H925" s="17"/>
      <c r="I925" s="17">
        <f t="shared" si="692"/>
        <v>0</v>
      </c>
      <c r="J925" s="17"/>
      <c r="K925" s="17" t="str">
        <f t="shared" si="693"/>
        <v/>
      </c>
      <c r="L925" s="17" t="str">
        <f t="shared" si="661"/>
        <v/>
      </c>
      <c r="M925" s="17">
        <f t="shared" si="694"/>
        <v>0</v>
      </c>
      <c r="N925" s="13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21" customHeight="1">
      <c r="A926" s="12" t="str">
        <f t="shared" si="657"/>
        <v>풀박스SUS 1000×500×200개</v>
      </c>
      <c r="B926" s="13" t="s">
        <v>203</v>
      </c>
      <c r="C926" s="23" t="s">
        <v>467</v>
      </c>
      <c r="D926" s="14" t="s">
        <v>205</v>
      </c>
      <c r="E926" s="15">
        <v>1</v>
      </c>
      <c r="F926" s="17">
        <f>+VLOOKUP(A926,단가표!$A:$Q,17,FALSE)</f>
        <v>238000</v>
      </c>
      <c r="G926" s="17">
        <f t="shared" si="691"/>
        <v>238000</v>
      </c>
      <c r="H926" s="17"/>
      <c r="I926" s="17">
        <f t="shared" si="692"/>
        <v>0</v>
      </c>
      <c r="J926" s="17"/>
      <c r="K926" s="17" t="str">
        <f t="shared" si="693"/>
        <v/>
      </c>
      <c r="L926" s="17">
        <f t="shared" si="661"/>
        <v>238000</v>
      </c>
      <c r="M926" s="17">
        <f t="shared" si="694"/>
        <v>238000</v>
      </c>
      <c r="N926" s="13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21" customHeight="1">
      <c r="A927" s="12" t="str">
        <f t="shared" si="657"/>
        <v>풀박스200×200×150개</v>
      </c>
      <c r="B927" s="13" t="s">
        <v>203</v>
      </c>
      <c r="C927" s="13" t="s">
        <v>206</v>
      </c>
      <c r="D927" s="14" t="s">
        <v>205</v>
      </c>
      <c r="E927" s="15">
        <v>1</v>
      </c>
      <c r="F927" s="17">
        <f>+VLOOKUP(A927,단가표!$A:$Q,17,FALSE)</f>
        <v>3880</v>
      </c>
      <c r="G927" s="17">
        <f t="shared" si="691"/>
        <v>3880</v>
      </c>
      <c r="H927" s="17"/>
      <c r="I927" s="17">
        <f t="shared" si="692"/>
        <v>0</v>
      </c>
      <c r="J927" s="17"/>
      <c r="K927" s="17" t="str">
        <f t="shared" si="693"/>
        <v/>
      </c>
      <c r="L927" s="17">
        <f t="shared" si="661"/>
        <v>3880</v>
      </c>
      <c r="M927" s="17">
        <f t="shared" si="694"/>
        <v>3880</v>
      </c>
      <c r="N927" s="13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21" customHeight="1">
      <c r="A928" s="12" t="str">
        <f t="shared" si="657"/>
        <v>CONC인력비빔타설무근㎥</v>
      </c>
      <c r="B928" s="13" t="s">
        <v>141</v>
      </c>
      <c r="C928" s="13" t="s">
        <v>142</v>
      </c>
      <c r="D928" s="14" t="s">
        <v>134</v>
      </c>
      <c r="E928" s="15">
        <v>0.1</v>
      </c>
      <c r="F928" s="17">
        <f>+$G$582</f>
        <v>67490</v>
      </c>
      <c r="G928" s="17">
        <f t="shared" si="691"/>
        <v>6749</v>
      </c>
      <c r="H928" s="17">
        <f>+$I$582</f>
        <v>267712</v>
      </c>
      <c r="I928" s="17">
        <f t="shared" si="692"/>
        <v>26771</v>
      </c>
      <c r="J928" s="17"/>
      <c r="K928" s="17" t="str">
        <f t="shared" si="693"/>
        <v/>
      </c>
      <c r="L928" s="17">
        <f t="shared" si="661"/>
        <v>335202</v>
      </c>
      <c r="M928" s="17">
        <f t="shared" si="694"/>
        <v>33520</v>
      </c>
      <c r="N928" s="13" t="s">
        <v>140</v>
      </c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21" customHeight="1">
      <c r="A929" s="12" t="str">
        <f t="shared" si="657"/>
        <v>앵커볼트M10×L200개</v>
      </c>
      <c r="B929" s="13" t="s">
        <v>450</v>
      </c>
      <c r="C929" s="13" t="s">
        <v>451</v>
      </c>
      <c r="D929" s="14" t="s">
        <v>205</v>
      </c>
      <c r="E929" s="15">
        <v>4</v>
      </c>
      <c r="F929" s="17">
        <f>+VLOOKUP(A929,단가표!$A:$Q,17,FALSE)</f>
        <v>390</v>
      </c>
      <c r="G929" s="17">
        <f t="shared" si="691"/>
        <v>1560</v>
      </c>
      <c r="H929" s="17"/>
      <c r="I929" s="17">
        <f t="shared" si="692"/>
        <v>0</v>
      </c>
      <c r="J929" s="17"/>
      <c r="K929" s="17" t="str">
        <f t="shared" si="693"/>
        <v/>
      </c>
      <c r="L929" s="17">
        <f t="shared" si="661"/>
        <v>390</v>
      </c>
      <c r="M929" s="17">
        <f t="shared" si="694"/>
        <v>1560</v>
      </c>
      <c r="N929" s="13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21" customHeight="1">
      <c r="A930" s="12" t="str">
        <f t="shared" si="657"/>
        <v>노 무 비내선전공인</v>
      </c>
      <c r="B930" s="13" t="s">
        <v>241</v>
      </c>
      <c r="C930" s="13" t="s">
        <v>242</v>
      </c>
      <c r="D930" s="14" t="s">
        <v>243</v>
      </c>
      <c r="E930" s="15">
        <f>+일위수량!E551</f>
        <v>1.9239999999999999</v>
      </c>
      <c r="F930" s="17"/>
      <c r="G930" s="17">
        <f t="shared" si="691"/>
        <v>0</v>
      </c>
      <c r="H930" s="17">
        <f>+VLOOKUP(C930,단가표!$A:$Q,17,FALSE)</f>
        <v>220079</v>
      </c>
      <c r="I930" s="17">
        <f t="shared" si="692"/>
        <v>423431</v>
      </c>
      <c r="J930" s="17"/>
      <c r="K930" s="17" t="str">
        <f t="shared" si="693"/>
        <v/>
      </c>
      <c r="L930" s="17">
        <f t="shared" si="661"/>
        <v>220079</v>
      </c>
      <c r="M930" s="17">
        <f t="shared" si="694"/>
        <v>423431</v>
      </c>
      <c r="N930" s="13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21" customHeight="1">
      <c r="A931" s="12" t="str">
        <f t="shared" si="657"/>
        <v>( 합 계 )</v>
      </c>
      <c r="B931" s="13" t="s">
        <v>244</v>
      </c>
      <c r="C931" s="13"/>
      <c r="D931" s="14"/>
      <c r="E931" s="15"/>
      <c r="F931" s="17"/>
      <c r="G931" s="17">
        <f>SUM(G924:G930)</f>
        <v>250189</v>
      </c>
      <c r="H931" s="17"/>
      <c r="I931" s="17">
        <f>SUM(I924:I930)</f>
        <v>450202</v>
      </c>
      <c r="J931" s="17"/>
      <c r="K931" s="17">
        <f>SUM(K924:K930)</f>
        <v>0</v>
      </c>
      <c r="L931" s="17" t="str">
        <f t="shared" si="661"/>
        <v/>
      </c>
      <c r="M931" s="17">
        <f>SUM(M924:M930)</f>
        <v>700391</v>
      </c>
      <c r="N931" s="13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21" customHeight="1">
      <c r="A932" s="12" t="str">
        <f t="shared" si="657"/>
        <v/>
      </c>
      <c r="B932" s="13"/>
      <c r="C932" s="13"/>
      <c r="D932" s="14"/>
      <c r="E932" s="15"/>
      <c r="F932" s="17"/>
      <c r="G932" s="17">
        <f t="shared" ref="G932:G938" si="695">INT(E932*F932)</f>
        <v>0</v>
      </c>
      <c r="H932" s="17"/>
      <c r="I932" s="17">
        <f t="shared" ref="I932:I938" si="696">INT(E932*H932)</f>
        <v>0</v>
      </c>
      <c r="J932" s="17"/>
      <c r="K932" s="17" t="str">
        <f t="shared" ref="K932:K938" si="697">IF(E932*J932&lt;&gt;0,TRUNC(E932*J932, 1),"")</f>
        <v/>
      </c>
      <c r="L932" s="17" t="str">
        <f t="shared" si="661"/>
        <v/>
      </c>
      <c r="M932" s="17">
        <f t="shared" ref="M932:M938" si="698">SUM(G932,I932,K932)</f>
        <v>0</v>
      </c>
      <c r="N932" s="13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21" customHeight="1">
      <c r="A933" s="12" t="str">
        <f t="shared" si="657"/>
        <v>[제 16-10호] CON'C PAD W1200xD1000xH200(외부 SUS) [개소]</v>
      </c>
      <c r="B933" s="13" t="s">
        <v>468</v>
      </c>
      <c r="C933" s="13"/>
      <c r="D933" s="14"/>
      <c r="E933" s="15"/>
      <c r="F933" s="17"/>
      <c r="G933" s="17">
        <f t="shared" si="695"/>
        <v>0</v>
      </c>
      <c r="H933" s="17"/>
      <c r="I933" s="17">
        <f t="shared" si="696"/>
        <v>0</v>
      </c>
      <c r="J933" s="17"/>
      <c r="K933" s="17" t="str">
        <f t="shared" si="697"/>
        <v/>
      </c>
      <c r="L933" s="17" t="str">
        <f t="shared" si="661"/>
        <v/>
      </c>
      <c r="M933" s="17">
        <f t="shared" si="698"/>
        <v>0</v>
      </c>
      <c r="N933" s="13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21" customHeight="1">
      <c r="A934" s="12" t="str">
        <f t="shared" si="657"/>
        <v>풀박스SUS 1200×1000×200개</v>
      </c>
      <c r="B934" s="13" t="s">
        <v>203</v>
      </c>
      <c r="C934" s="23" t="s">
        <v>469</v>
      </c>
      <c r="D934" s="14" t="s">
        <v>205</v>
      </c>
      <c r="E934" s="15">
        <v>1</v>
      </c>
      <c r="F934" s="17">
        <f>+VLOOKUP(A934,단가표!$A:$Q,17,FALSE)</f>
        <v>357000</v>
      </c>
      <c r="G934" s="17">
        <f t="shared" si="695"/>
        <v>357000</v>
      </c>
      <c r="H934" s="17"/>
      <c r="I934" s="17">
        <f t="shared" si="696"/>
        <v>0</v>
      </c>
      <c r="J934" s="17"/>
      <c r="K934" s="17" t="str">
        <f t="shared" si="697"/>
        <v/>
      </c>
      <c r="L934" s="17">
        <f t="shared" si="661"/>
        <v>357000</v>
      </c>
      <c r="M934" s="17">
        <f t="shared" si="698"/>
        <v>357000</v>
      </c>
      <c r="N934" s="13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21" customHeight="1">
      <c r="A935" s="12" t="str">
        <f t="shared" si="657"/>
        <v>풀박스200×200×150개</v>
      </c>
      <c r="B935" s="13" t="s">
        <v>203</v>
      </c>
      <c r="C935" s="13" t="s">
        <v>206</v>
      </c>
      <c r="D935" s="14" t="s">
        <v>205</v>
      </c>
      <c r="E935" s="15">
        <v>1</v>
      </c>
      <c r="F935" s="17">
        <f>+VLOOKUP(A935,단가표!$A:$Q,17,FALSE)</f>
        <v>3880</v>
      </c>
      <c r="G935" s="17">
        <f t="shared" si="695"/>
        <v>3880</v>
      </c>
      <c r="H935" s="17"/>
      <c r="I935" s="17">
        <f t="shared" si="696"/>
        <v>0</v>
      </c>
      <c r="J935" s="17"/>
      <c r="K935" s="17" t="str">
        <f t="shared" si="697"/>
        <v/>
      </c>
      <c r="L935" s="17">
        <f t="shared" si="661"/>
        <v>3880</v>
      </c>
      <c r="M935" s="17">
        <f t="shared" si="698"/>
        <v>3880</v>
      </c>
      <c r="N935" s="13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21" customHeight="1">
      <c r="A936" s="12" t="str">
        <f t="shared" si="657"/>
        <v>CONC인력비빔타설무근㎥</v>
      </c>
      <c r="B936" s="13" t="s">
        <v>141</v>
      </c>
      <c r="C936" s="13" t="s">
        <v>142</v>
      </c>
      <c r="D936" s="14" t="s">
        <v>134</v>
      </c>
      <c r="E936" s="15">
        <v>0.24</v>
      </c>
      <c r="F936" s="17">
        <f>+$G$582</f>
        <v>67490</v>
      </c>
      <c r="G936" s="17">
        <f t="shared" si="695"/>
        <v>16197</v>
      </c>
      <c r="H936" s="17">
        <f>+$I$582</f>
        <v>267712</v>
      </c>
      <c r="I936" s="17">
        <f t="shared" si="696"/>
        <v>64250</v>
      </c>
      <c r="J936" s="17"/>
      <c r="K936" s="17" t="str">
        <f t="shared" si="697"/>
        <v/>
      </c>
      <c r="L936" s="17">
        <f t="shared" si="661"/>
        <v>335202</v>
      </c>
      <c r="M936" s="17">
        <f t="shared" si="698"/>
        <v>80447</v>
      </c>
      <c r="N936" s="13" t="s">
        <v>140</v>
      </c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21" customHeight="1">
      <c r="A937" s="12" t="str">
        <f t="shared" si="657"/>
        <v>앵커볼트M10×L200개</v>
      </c>
      <c r="B937" s="13" t="s">
        <v>450</v>
      </c>
      <c r="C937" s="13" t="s">
        <v>451</v>
      </c>
      <c r="D937" s="14" t="s">
        <v>205</v>
      </c>
      <c r="E937" s="15">
        <v>4</v>
      </c>
      <c r="F937" s="17">
        <f>+VLOOKUP(A937,단가표!$A:$Q,17,FALSE)</f>
        <v>390</v>
      </c>
      <c r="G937" s="17">
        <f t="shared" si="695"/>
        <v>1560</v>
      </c>
      <c r="H937" s="17"/>
      <c r="I937" s="17">
        <f t="shared" si="696"/>
        <v>0</v>
      </c>
      <c r="J937" s="17"/>
      <c r="K937" s="17" t="str">
        <f t="shared" si="697"/>
        <v/>
      </c>
      <c r="L937" s="17">
        <f t="shared" si="661"/>
        <v>390</v>
      </c>
      <c r="M937" s="17">
        <f t="shared" si="698"/>
        <v>1560</v>
      </c>
      <c r="N937" s="13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21" customHeight="1">
      <c r="A938" s="12" t="str">
        <f t="shared" si="657"/>
        <v>노 무 비내선전공인</v>
      </c>
      <c r="B938" s="13" t="s">
        <v>241</v>
      </c>
      <c r="C938" s="13" t="s">
        <v>242</v>
      </c>
      <c r="D938" s="14" t="s">
        <v>243</v>
      </c>
      <c r="E938" s="15">
        <f>+일위수량!E556</f>
        <v>3.694</v>
      </c>
      <c r="F938" s="17"/>
      <c r="G938" s="17">
        <f t="shared" si="695"/>
        <v>0</v>
      </c>
      <c r="H938" s="17">
        <f>+VLOOKUP(C938,단가표!$A:$Q,17,FALSE)</f>
        <v>220079</v>
      </c>
      <c r="I938" s="17">
        <f t="shared" si="696"/>
        <v>812971</v>
      </c>
      <c r="J938" s="17"/>
      <c r="K938" s="17" t="str">
        <f t="shared" si="697"/>
        <v/>
      </c>
      <c r="L938" s="17">
        <f t="shared" si="661"/>
        <v>220079</v>
      </c>
      <c r="M938" s="17">
        <f t="shared" si="698"/>
        <v>812971</v>
      </c>
      <c r="N938" s="13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21" customHeight="1">
      <c r="A939" s="12" t="str">
        <f t="shared" si="657"/>
        <v>( 합 계 )</v>
      </c>
      <c r="B939" s="13" t="s">
        <v>244</v>
      </c>
      <c r="C939" s="13"/>
      <c r="D939" s="14"/>
      <c r="E939" s="15"/>
      <c r="F939" s="17"/>
      <c r="G939" s="17">
        <f>SUM(G932:G938)</f>
        <v>378637</v>
      </c>
      <c r="H939" s="17"/>
      <c r="I939" s="17">
        <f>SUM(I932:I938)</f>
        <v>877221</v>
      </c>
      <c r="J939" s="17"/>
      <c r="K939" s="17">
        <f>SUM(K932:K938)</f>
        <v>0</v>
      </c>
      <c r="L939" s="17" t="str">
        <f t="shared" si="661"/>
        <v/>
      </c>
      <c r="M939" s="17">
        <f>SUM(M932:M938)</f>
        <v>1255858</v>
      </c>
      <c r="N939" s="13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21" customHeight="1">
      <c r="A940" s="12" t="str">
        <f t="shared" si="657"/>
        <v/>
      </c>
      <c r="B940" s="13"/>
      <c r="C940" s="13"/>
      <c r="D940" s="14"/>
      <c r="E940" s="15"/>
      <c r="F940" s="17"/>
      <c r="G940" s="17">
        <f t="shared" ref="G940:G946" si="699">INT(E940*F940)</f>
        <v>0</v>
      </c>
      <c r="H940" s="17"/>
      <c r="I940" s="17">
        <f t="shared" ref="I940:I946" si="700">INT(E940*H940)</f>
        <v>0</v>
      </c>
      <c r="J940" s="17"/>
      <c r="K940" s="17" t="str">
        <f t="shared" ref="K940:K946" si="701">IF(E940*J940&lt;&gt;0,TRUNC(E940*J940, 1),"")</f>
        <v/>
      </c>
      <c r="L940" s="17" t="str">
        <f t="shared" si="661"/>
        <v/>
      </c>
      <c r="M940" s="17">
        <f t="shared" ref="M940:M946" si="702">SUM(G940,I940,K940)</f>
        <v>0</v>
      </c>
      <c r="N940" s="13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21" customHeight="1">
      <c r="A941" s="12" t="str">
        <f t="shared" si="657"/>
        <v>[제 16-11호] CON'C PAD W1600xD1600xH200(외부 SUS) [개소]</v>
      </c>
      <c r="B941" s="13" t="s">
        <v>470</v>
      </c>
      <c r="C941" s="13"/>
      <c r="D941" s="14"/>
      <c r="E941" s="15"/>
      <c r="F941" s="17"/>
      <c r="G941" s="17">
        <f t="shared" si="699"/>
        <v>0</v>
      </c>
      <c r="H941" s="17"/>
      <c r="I941" s="17">
        <f t="shared" si="700"/>
        <v>0</v>
      </c>
      <c r="J941" s="17"/>
      <c r="K941" s="17" t="str">
        <f t="shared" si="701"/>
        <v/>
      </c>
      <c r="L941" s="17" t="str">
        <f t="shared" si="661"/>
        <v/>
      </c>
      <c r="M941" s="17">
        <f t="shared" si="702"/>
        <v>0</v>
      </c>
      <c r="N941" s="13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21" customHeight="1">
      <c r="A942" s="12" t="str">
        <f t="shared" si="657"/>
        <v>풀박스SUS 1600×1600×200개</v>
      </c>
      <c r="B942" s="13" t="s">
        <v>203</v>
      </c>
      <c r="C942" s="23" t="s">
        <v>471</v>
      </c>
      <c r="D942" s="14" t="s">
        <v>205</v>
      </c>
      <c r="E942" s="15">
        <v>1</v>
      </c>
      <c r="F942" s="17">
        <f>+VLOOKUP(A942,단가표!$A:$Q,17,FALSE)</f>
        <v>510000</v>
      </c>
      <c r="G942" s="17">
        <f t="shared" si="699"/>
        <v>510000</v>
      </c>
      <c r="H942" s="17"/>
      <c r="I942" s="17">
        <f t="shared" si="700"/>
        <v>0</v>
      </c>
      <c r="J942" s="17"/>
      <c r="K942" s="17" t="str">
        <f t="shared" si="701"/>
        <v/>
      </c>
      <c r="L942" s="17">
        <f t="shared" si="661"/>
        <v>510000</v>
      </c>
      <c r="M942" s="17">
        <f t="shared" si="702"/>
        <v>510000</v>
      </c>
      <c r="N942" s="13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21" customHeight="1">
      <c r="A943" s="12" t="str">
        <f t="shared" si="657"/>
        <v>풀박스200×200×150개</v>
      </c>
      <c r="B943" s="13" t="s">
        <v>203</v>
      </c>
      <c r="C943" s="13" t="s">
        <v>206</v>
      </c>
      <c r="D943" s="14" t="s">
        <v>205</v>
      </c>
      <c r="E943" s="15">
        <v>1</v>
      </c>
      <c r="F943" s="17">
        <f>+VLOOKUP(A943,단가표!$A:$Q,17,FALSE)</f>
        <v>3880</v>
      </c>
      <c r="G943" s="17">
        <f t="shared" si="699"/>
        <v>3880</v>
      </c>
      <c r="H943" s="17"/>
      <c r="I943" s="17">
        <f t="shared" si="700"/>
        <v>0</v>
      </c>
      <c r="J943" s="17"/>
      <c r="K943" s="17" t="str">
        <f t="shared" si="701"/>
        <v/>
      </c>
      <c r="L943" s="17">
        <f t="shared" si="661"/>
        <v>3880</v>
      </c>
      <c r="M943" s="17">
        <f t="shared" si="702"/>
        <v>3880</v>
      </c>
      <c r="N943" s="13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21" customHeight="1">
      <c r="A944" s="12" t="str">
        <f t="shared" si="657"/>
        <v>CONC인력비빔타설무근㎥</v>
      </c>
      <c r="B944" s="13" t="s">
        <v>141</v>
      </c>
      <c r="C944" s="13" t="s">
        <v>142</v>
      </c>
      <c r="D944" s="14" t="s">
        <v>134</v>
      </c>
      <c r="E944" s="15">
        <v>0.51200000000000001</v>
      </c>
      <c r="F944" s="17">
        <f>+$G$582</f>
        <v>67490</v>
      </c>
      <c r="G944" s="17">
        <f t="shared" si="699"/>
        <v>34554</v>
      </c>
      <c r="H944" s="17">
        <f>+$I$582</f>
        <v>267712</v>
      </c>
      <c r="I944" s="17">
        <f t="shared" si="700"/>
        <v>137068</v>
      </c>
      <c r="J944" s="17"/>
      <c r="K944" s="17" t="str">
        <f t="shared" si="701"/>
        <v/>
      </c>
      <c r="L944" s="17">
        <f t="shared" si="661"/>
        <v>335202</v>
      </c>
      <c r="M944" s="17">
        <f t="shared" si="702"/>
        <v>171622</v>
      </c>
      <c r="N944" s="13" t="s">
        <v>140</v>
      </c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21" customHeight="1">
      <c r="A945" s="12" t="str">
        <f t="shared" si="657"/>
        <v>앵커볼트M10×L200개</v>
      </c>
      <c r="B945" s="13" t="s">
        <v>450</v>
      </c>
      <c r="C945" s="13" t="s">
        <v>451</v>
      </c>
      <c r="D945" s="14" t="s">
        <v>205</v>
      </c>
      <c r="E945" s="15">
        <v>4</v>
      </c>
      <c r="F945" s="17">
        <f>+VLOOKUP(A945,단가표!$A:$Q,17,FALSE)</f>
        <v>390</v>
      </c>
      <c r="G945" s="17">
        <f t="shared" si="699"/>
        <v>1560</v>
      </c>
      <c r="H945" s="17"/>
      <c r="I945" s="17">
        <f t="shared" si="700"/>
        <v>0</v>
      </c>
      <c r="J945" s="17"/>
      <c r="K945" s="17" t="str">
        <f t="shared" si="701"/>
        <v/>
      </c>
      <c r="L945" s="17">
        <f t="shared" si="661"/>
        <v>390</v>
      </c>
      <c r="M945" s="17">
        <f t="shared" si="702"/>
        <v>1560</v>
      </c>
      <c r="N945" s="13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21" customHeight="1">
      <c r="A946" s="12" t="str">
        <f t="shared" si="657"/>
        <v>노 무 비내선전공인</v>
      </c>
      <c r="B946" s="13" t="s">
        <v>241</v>
      </c>
      <c r="C946" s="13" t="s">
        <v>242</v>
      </c>
      <c r="D946" s="14" t="s">
        <v>243</v>
      </c>
      <c r="E946" s="15">
        <f>+일위수량!E561</f>
        <v>3.694</v>
      </c>
      <c r="F946" s="17"/>
      <c r="G946" s="17">
        <f t="shared" si="699"/>
        <v>0</v>
      </c>
      <c r="H946" s="17">
        <f>+VLOOKUP(C946,단가표!$A:$Q,17,FALSE)</f>
        <v>220079</v>
      </c>
      <c r="I946" s="17">
        <f t="shared" si="700"/>
        <v>812971</v>
      </c>
      <c r="J946" s="17"/>
      <c r="K946" s="17" t="str">
        <f t="shared" si="701"/>
        <v/>
      </c>
      <c r="L946" s="17">
        <f t="shared" si="661"/>
        <v>220079</v>
      </c>
      <c r="M946" s="17">
        <f t="shared" si="702"/>
        <v>812971</v>
      </c>
      <c r="N946" s="13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21" customHeight="1">
      <c r="A947" s="12" t="str">
        <f t="shared" si="657"/>
        <v>( 합 계 )</v>
      </c>
      <c r="B947" s="13" t="s">
        <v>244</v>
      </c>
      <c r="C947" s="13"/>
      <c r="D947" s="14"/>
      <c r="E947" s="15"/>
      <c r="F947" s="17"/>
      <c r="G947" s="17">
        <f>SUM(G940:G946)</f>
        <v>549994</v>
      </c>
      <c r="H947" s="17"/>
      <c r="I947" s="17">
        <f>SUM(I940:I946)</f>
        <v>950039</v>
      </c>
      <c r="J947" s="17"/>
      <c r="K947" s="17">
        <f>SUM(K940:K946)</f>
        <v>0</v>
      </c>
      <c r="L947" s="17" t="str">
        <f t="shared" si="661"/>
        <v/>
      </c>
      <c r="M947" s="17">
        <f>SUM(M940:M946)</f>
        <v>1500033</v>
      </c>
      <c r="N947" s="13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21" customHeight="1">
      <c r="A948" s="12" t="str">
        <f t="shared" si="657"/>
        <v/>
      </c>
      <c r="B948" s="13"/>
      <c r="C948" s="13"/>
      <c r="D948" s="14"/>
      <c r="E948" s="15"/>
      <c r="F948" s="17"/>
      <c r="G948" s="17">
        <f t="shared" ref="G948:G954" si="703">INT(E948*F948)</f>
        <v>0</v>
      </c>
      <c r="H948" s="17"/>
      <c r="I948" s="17">
        <f t="shared" ref="I948:I954" si="704">INT(E948*H948)</f>
        <v>0</v>
      </c>
      <c r="J948" s="17"/>
      <c r="K948" s="17" t="str">
        <f t="shared" ref="K948:K954" si="705">IF(E948*J948&lt;&gt;0,TRUNC(E948*J948, 1),"")</f>
        <v/>
      </c>
      <c r="L948" s="17" t="str">
        <f t="shared" si="661"/>
        <v/>
      </c>
      <c r="M948" s="17">
        <f t="shared" ref="M948:M954" si="706">SUM(G948,I948,K948)</f>
        <v>0</v>
      </c>
      <c r="N948" s="13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21" customHeight="1">
      <c r="A949" s="12" t="str">
        <f t="shared" si="657"/>
        <v>[제 16-12호] CON'C PAD W1300xD600xH200(외부 SUS) [개소]</v>
      </c>
      <c r="B949" s="13" t="s">
        <v>472</v>
      </c>
      <c r="C949" s="13"/>
      <c r="D949" s="14"/>
      <c r="E949" s="15"/>
      <c r="F949" s="17"/>
      <c r="G949" s="17">
        <f t="shared" si="703"/>
        <v>0</v>
      </c>
      <c r="H949" s="17"/>
      <c r="I949" s="17">
        <f t="shared" si="704"/>
        <v>0</v>
      </c>
      <c r="J949" s="17"/>
      <c r="K949" s="17" t="str">
        <f t="shared" si="705"/>
        <v/>
      </c>
      <c r="L949" s="17" t="str">
        <f t="shared" si="661"/>
        <v/>
      </c>
      <c r="M949" s="17">
        <f t="shared" si="706"/>
        <v>0</v>
      </c>
      <c r="N949" s="13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21" customHeight="1">
      <c r="A950" s="12" t="str">
        <f t="shared" si="657"/>
        <v>풀박스SUS 1300×600×200개</v>
      </c>
      <c r="B950" s="13" t="s">
        <v>203</v>
      </c>
      <c r="C950" s="23" t="s">
        <v>473</v>
      </c>
      <c r="D950" s="14" t="s">
        <v>205</v>
      </c>
      <c r="E950" s="15">
        <v>1</v>
      </c>
      <c r="F950" s="17">
        <f>+VLOOKUP(A950,단가표!$A:$Q,17,FALSE)</f>
        <v>255000</v>
      </c>
      <c r="G950" s="17">
        <f t="shared" si="703"/>
        <v>255000</v>
      </c>
      <c r="H950" s="17"/>
      <c r="I950" s="17">
        <f t="shared" si="704"/>
        <v>0</v>
      </c>
      <c r="J950" s="17"/>
      <c r="K950" s="17" t="str">
        <f t="shared" si="705"/>
        <v/>
      </c>
      <c r="L950" s="17">
        <f t="shared" si="661"/>
        <v>255000</v>
      </c>
      <c r="M950" s="17">
        <f t="shared" si="706"/>
        <v>255000</v>
      </c>
      <c r="N950" s="13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21" customHeight="1">
      <c r="A951" s="12" t="str">
        <f t="shared" si="657"/>
        <v>풀박스200×200×150개</v>
      </c>
      <c r="B951" s="13" t="s">
        <v>203</v>
      </c>
      <c r="C951" s="13" t="s">
        <v>206</v>
      </c>
      <c r="D951" s="14" t="s">
        <v>205</v>
      </c>
      <c r="E951" s="15">
        <v>1</v>
      </c>
      <c r="F951" s="17">
        <f>+VLOOKUP(A951,단가표!$A:$Q,17,FALSE)</f>
        <v>3880</v>
      </c>
      <c r="G951" s="17">
        <f t="shared" si="703"/>
        <v>3880</v>
      </c>
      <c r="H951" s="17"/>
      <c r="I951" s="17">
        <f t="shared" si="704"/>
        <v>0</v>
      </c>
      <c r="J951" s="17"/>
      <c r="K951" s="17" t="str">
        <f t="shared" si="705"/>
        <v/>
      </c>
      <c r="L951" s="17">
        <f t="shared" si="661"/>
        <v>3880</v>
      </c>
      <c r="M951" s="17">
        <f t="shared" si="706"/>
        <v>3880</v>
      </c>
      <c r="N951" s="13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21" customHeight="1">
      <c r="A952" s="12" t="str">
        <f t="shared" si="657"/>
        <v>CONC인력비빔타설무근㎥</v>
      </c>
      <c r="B952" s="13" t="s">
        <v>141</v>
      </c>
      <c r="C952" s="13" t="s">
        <v>142</v>
      </c>
      <c r="D952" s="14" t="s">
        <v>134</v>
      </c>
      <c r="E952" s="15">
        <v>0.156</v>
      </c>
      <c r="F952" s="17">
        <f>+$G$582</f>
        <v>67490</v>
      </c>
      <c r="G952" s="17">
        <f t="shared" si="703"/>
        <v>10528</v>
      </c>
      <c r="H952" s="17">
        <f>+$I$582</f>
        <v>267712</v>
      </c>
      <c r="I952" s="17">
        <f t="shared" si="704"/>
        <v>41763</v>
      </c>
      <c r="J952" s="17"/>
      <c r="K952" s="17" t="str">
        <f t="shared" si="705"/>
        <v/>
      </c>
      <c r="L952" s="17">
        <f t="shared" si="661"/>
        <v>335202</v>
      </c>
      <c r="M952" s="17">
        <f t="shared" si="706"/>
        <v>52291</v>
      </c>
      <c r="N952" s="13" t="s">
        <v>140</v>
      </c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21" customHeight="1">
      <c r="A953" s="12" t="str">
        <f t="shared" si="657"/>
        <v>앵커볼트M10×L200개</v>
      </c>
      <c r="B953" s="13" t="s">
        <v>450</v>
      </c>
      <c r="C953" s="13" t="s">
        <v>451</v>
      </c>
      <c r="D953" s="14" t="s">
        <v>205</v>
      </c>
      <c r="E953" s="15">
        <v>4</v>
      </c>
      <c r="F953" s="17">
        <f>+VLOOKUP(A953,단가표!$A:$Q,17,FALSE)</f>
        <v>390</v>
      </c>
      <c r="G953" s="17">
        <f t="shared" si="703"/>
        <v>1560</v>
      </c>
      <c r="H953" s="17"/>
      <c r="I953" s="17">
        <f t="shared" si="704"/>
        <v>0</v>
      </c>
      <c r="J953" s="17"/>
      <c r="K953" s="17" t="str">
        <f t="shared" si="705"/>
        <v/>
      </c>
      <c r="L953" s="17">
        <f t="shared" si="661"/>
        <v>390</v>
      </c>
      <c r="M953" s="17">
        <f t="shared" si="706"/>
        <v>1560</v>
      </c>
      <c r="N953" s="13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21" customHeight="1">
      <c r="A954" s="12" t="str">
        <f t="shared" si="657"/>
        <v>노 무 비내선전공인</v>
      </c>
      <c r="B954" s="13" t="s">
        <v>241</v>
      </c>
      <c r="C954" s="13" t="s">
        <v>242</v>
      </c>
      <c r="D954" s="14" t="s">
        <v>243</v>
      </c>
      <c r="E954" s="15">
        <f>+일위수량!E566</f>
        <v>2.2540000000000004</v>
      </c>
      <c r="F954" s="17"/>
      <c r="G954" s="17">
        <f t="shared" si="703"/>
        <v>0</v>
      </c>
      <c r="H954" s="17">
        <f>+VLOOKUP(C954,단가표!$A:$Q,17,FALSE)</f>
        <v>220079</v>
      </c>
      <c r="I954" s="17">
        <f t="shared" si="704"/>
        <v>496058</v>
      </c>
      <c r="J954" s="17"/>
      <c r="K954" s="17" t="str">
        <f t="shared" si="705"/>
        <v/>
      </c>
      <c r="L954" s="17">
        <f t="shared" si="661"/>
        <v>220079</v>
      </c>
      <c r="M954" s="17">
        <f t="shared" si="706"/>
        <v>496058</v>
      </c>
      <c r="N954" s="13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21" customHeight="1">
      <c r="A955" s="12" t="str">
        <f t="shared" si="657"/>
        <v>( 합 계 )</v>
      </c>
      <c r="B955" s="13" t="s">
        <v>244</v>
      </c>
      <c r="C955" s="13"/>
      <c r="D955" s="14"/>
      <c r="E955" s="15"/>
      <c r="F955" s="17"/>
      <c r="G955" s="17">
        <f>SUM(G948:G954)</f>
        <v>270968</v>
      </c>
      <c r="H955" s="17"/>
      <c r="I955" s="17">
        <f>SUM(I948:I954)</f>
        <v>537821</v>
      </c>
      <c r="J955" s="17"/>
      <c r="K955" s="17">
        <f>SUM(K948:K954)</f>
        <v>0</v>
      </c>
      <c r="L955" s="17" t="str">
        <f t="shared" si="661"/>
        <v/>
      </c>
      <c r="M955" s="17">
        <f>SUM(M948:M954)</f>
        <v>808789</v>
      </c>
      <c r="N955" s="13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21" customHeight="1">
      <c r="A956" s="12" t="str">
        <f t="shared" si="657"/>
        <v/>
      </c>
      <c r="B956" s="13"/>
      <c r="C956" s="13"/>
      <c r="D956" s="14"/>
      <c r="E956" s="15"/>
      <c r="F956" s="17"/>
      <c r="G956" s="17">
        <f t="shared" ref="G956:G962" si="707">INT(E956*F956)</f>
        <v>0</v>
      </c>
      <c r="H956" s="17"/>
      <c r="I956" s="17">
        <f t="shared" ref="I956:I962" si="708">INT(E956*H956)</f>
        <v>0</v>
      </c>
      <c r="J956" s="17"/>
      <c r="K956" s="17" t="str">
        <f t="shared" ref="K956:K962" si="709">IF(E956*J956&lt;&gt;0,TRUNC(E956*J956, 1),"")</f>
        <v/>
      </c>
      <c r="L956" s="17" t="str">
        <f t="shared" si="661"/>
        <v/>
      </c>
      <c r="M956" s="17">
        <f t="shared" ref="M956:M962" si="710">SUM(G956,I956,K956)</f>
        <v>0</v>
      </c>
      <c r="N956" s="13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8.75" customHeight="1">
      <c r="A957" s="12" t="str">
        <f t="shared" si="657"/>
        <v>[제 16-13호] CON'C PAD W800xD400xH400(외부 SUS) [개소]</v>
      </c>
      <c r="B957" s="13" t="s">
        <v>474</v>
      </c>
      <c r="C957" s="13"/>
      <c r="D957" s="14"/>
      <c r="E957" s="15"/>
      <c r="F957" s="17"/>
      <c r="G957" s="17">
        <f t="shared" si="707"/>
        <v>0</v>
      </c>
      <c r="H957" s="17"/>
      <c r="I957" s="17">
        <f t="shared" si="708"/>
        <v>0</v>
      </c>
      <c r="J957" s="17"/>
      <c r="K957" s="17" t="str">
        <f t="shared" si="709"/>
        <v/>
      </c>
      <c r="L957" s="17" t="str">
        <f t="shared" si="661"/>
        <v/>
      </c>
      <c r="M957" s="17">
        <f t="shared" si="710"/>
        <v>0</v>
      </c>
      <c r="N957" s="13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8.75" customHeight="1">
      <c r="A958" s="12" t="str">
        <f t="shared" si="657"/>
        <v>풀박스SUS 800×400×400개</v>
      </c>
      <c r="B958" s="13" t="s">
        <v>203</v>
      </c>
      <c r="C958" s="23" t="s">
        <v>475</v>
      </c>
      <c r="D958" s="14" t="s">
        <v>205</v>
      </c>
      <c r="E958" s="15">
        <v>1</v>
      </c>
      <c r="F958" s="17">
        <f>+VLOOKUP(A958,단가표!$A:$Q,17,FALSE)</f>
        <v>327250</v>
      </c>
      <c r="G958" s="17">
        <f t="shared" si="707"/>
        <v>327250</v>
      </c>
      <c r="H958" s="17"/>
      <c r="I958" s="17">
        <f t="shared" si="708"/>
        <v>0</v>
      </c>
      <c r="J958" s="17"/>
      <c r="K958" s="17" t="str">
        <f t="shared" si="709"/>
        <v/>
      </c>
      <c r="L958" s="17">
        <f t="shared" si="661"/>
        <v>327250</v>
      </c>
      <c r="M958" s="17">
        <f t="shared" si="710"/>
        <v>327250</v>
      </c>
      <c r="N958" s="13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8.75" customHeight="1">
      <c r="A959" s="12" t="str">
        <f t="shared" si="657"/>
        <v>풀박스200×200×150개</v>
      </c>
      <c r="B959" s="13" t="s">
        <v>203</v>
      </c>
      <c r="C959" s="13" t="s">
        <v>206</v>
      </c>
      <c r="D959" s="14" t="s">
        <v>205</v>
      </c>
      <c r="E959" s="15">
        <v>1</v>
      </c>
      <c r="F959" s="17">
        <f>+VLOOKUP(A959,단가표!$A:$Q,17,FALSE)</f>
        <v>3880</v>
      </c>
      <c r="G959" s="17">
        <f t="shared" si="707"/>
        <v>3880</v>
      </c>
      <c r="H959" s="17"/>
      <c r="I959" s="17">
        <f t="shared" si="708"/>
        <v>0</v>
      </c>
      <c r="J959" s="17"/>
      <c r="K959" s="17" t="str">
        <f t="shared" si="709"/>
        <v/>
      </c>
      <c r="L959" s="17">
        <f t="shared" si="661"/>
        <v>3880</v>
      </c>
      <c r="M959" s="17">
        <f t="shared" si="710"/>
        <v>3880</v>
      </c>
      <c r="N959" s="13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8.75" customHeight="1">
      <c r="A960" s="12" t="str">
        <f t="shared" si="657"/>
        <v>CONC인력비빔타설무근㎥</v>
      </c>
      <c r="B960" s="13" t="s">
        <v>141</v>
      </c>
      <c r="C960" s="13" t="s">
        <v>142</v>
      </c>
      <c r="D960" s="14" t="s">
        <v>134</v>
      </c>
      <c r="E960" s="15">
        <v>0.128</v>
      </c>
      <c r="F960" s="17">
        <f>+$G$582</f>
        <v>67490</v>
      </c>
      <c r="G960" s="17">
        <f t="shared" si="707"/>
        <v>8638</v>
      </c>
      <c r="H960" s="17">
        <f>+$I$582</f>
        <v>267712</v>
      </c>
      <c r="I960" s="17">
        <f t="shared" si="708"/>
        <v>34267</v>
      </c>
      <c r="J960" s="17"/>
      <c r="K960" s="17" t="str">
        <f t="shared" si="709"/>
        <v/>
      </c>
      <c r="L960" s="17">
        <f t="shared" si="661"/>
        <v>335202</v>
      </c>
      <c r="M960" s="17">
        <f t="shared" si="710"/>
        <v>42905</v>
      </c>
      <c r="N960" s="13" t="s">
        <v>140</v>
      </c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8.75" customHeight="1">
      <c r="A961" s="12" t="str">
        <f t="shared" si="657"/>
        <v>앵커볼트M10×L200개</v>
      </c>
      <c r="B961" s="13" t="s">
        <v>450</v>
      </c>
      <c r="C961" s="13" t="s">
        <v>451</v>
      </c>
      <c r="D961" s="14" t="s">
        <v>205</v>
      </c>
      <c r="E961" s="15">
        <v>4</v>
      </c>
      <c r="F961" s="17">
        <f>+VLOOKUP(A961,단가표!$A:$Q,17,FALSE)</f>
        <v>390</v>
      </c>
      <c r="G961" s="17">
        <f t="shared" si="707"/>
        <v>1560</v>
      </c>
      <c r="H961" s="17"/>
      <c r="I961" s="17">
        <f t="shared" si="708"/>
        <v>0</v>
      </c>
      <c r="J961" s="17"/>
      <c r="K961" s="17" t="str">
        <f t="shared" si="709"/>
        <v/>
      </c>
      <c r="L961" s="17">
        <f t="shared" si="661"/>
        <v>390</v>
      </c>
      <c r="M961" s="17">
        <f t="shared" si="710"/>
        <v>1560</v>
      </c>
      <c r="N961" s="13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8.75" customHeight="1">
      <c r="A962" s="12" t="str">
        <f t="shared" si="657"/>
        <v>노 무 비내선전공인</v>
      </c>
      <c r="B962" s="13" t="s">
        <v>241</v>
      </c>
      <c r="C962" s="13" t="s">
        <v>242</v>
      </c>
      <c r="D962" s="14" t="s">
        <v>243</v>
      </c>
      <c r="E962" s="15">
        <f>+일위수량!E571</f>
        <v>1.6439999999999999</v>
      </c>
      <c r="F962" s="17"/>
      <c r="G962" s="17">
        <f t="shared" si="707"/>
        <v>0</v>
      </c>
      <c r="H962" s="17">
        <f>+VLOOKUP(C962,단가표!$A:$Q,17,FALSE)</f>
        <v>220079</v>
      </c>
      <c r="I962" s="17">
        <f t="shared" si="708"/>
        <v>361809</v>
      </c>
      <c r="J962" s="17"/>
      <c r="K962" s="17" t="str">
        <f t="shared" si="709"/>
        <v/>
      </c>
      <c r="L962" s="17">
        <f t="shared" si="661"/>
        <v>220079</v>
      </c>
      <c r="M962" s="17">
        <f t="shared" si="710"/>
        <v>361809</v>
      </c>
      <c r="N962" s="13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8.75" customHeight="1">
      <c r="A963" s="12" t="str">
        <f t="shared" si="657"/>
        <v>( 합 계 )</v>
      </c>
      <c r="B963" s="13" t="s">
        <v>244</v>
      </c>
      <c r="C963" s="13"/>
      <c r="D963" s="14"/>
      <c r="E963" s="15"/>
      <c r="F963" s="17"/>
      <c r="G963" s="17">
        <f>SUM(G956:G962)</f>
        <v>341328</v>
      </c>
      <c r="H963" s="17"/>
      <c r="I963" s="17">
        <f>SUM(I956:I962)</f>
        <v>396076</v>
      </c>
      <c r="J963" s="17"/>
      <c r="K963" s="17">
        <f>SUM(K956:K962)</f>
        <v>0</v>
      </c>
      <c r="L963" s="17" t="str">
        <f t="shared" si="661"/>
        <v/>
      </c>
      <c r="M963" s="17">
        <f>SUM(M956:M962)</f>
        <v>737404</v>
      </c>
      <c r="N963" s="13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8.75" customHeight="1">
      <c r="A964" s="12" t="str">
        <f t="shared" si="657"/>
        <v/>
      </c>
      <c r="B964" s="13"/>
      <c r="C964" s="13"/>
      <c r="D964" s="14"/>
      <c r="E964" s="15"/>
      <c r="F964" s="17"/>
      <c r="G964" s="17">
        <f t="shared" ref="G964:G970" si="711">INT(E964*F964)</f>
        <v>0</v>
      </c>
      <c r="H964" s="17"/>
      <c r="I964" s="17">
        <f t="shared" ref="I964:I970" si="712">INT(E964*H964)</f>
        <v>0</v>
      </c>
      <c r="J964" s="17"/>
      <c r="K964" s="17" t="str">
        <f t="shared" ref="K964:K970" si="713">IF(E964*J964&lt;&gt;0,TRUNC(E964*J964, 1),"")</f>
        <v/>
      </c>
      <c r="L964" s="17" t="str">
        <f t="shared" si="661"/>
        <v/>
      </c>
      <c r="M964" s="17">
        <f t="shared" ref="M964:M970" si="714">SUM(G964,I964,K964)</f>
        <v>0</v>
      </c>
      <c r="N964" s="13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8.75" customHeight="1">
      <c r="A965" s="12" t="str">
        <f t="shared" si="657"/>
        <v>[제 16-14호] CON'C PAD W1600xD1600xH400(외부 SUS) [개소]</v>
      </c>
      <c r="B965" s="13" t="s">
        <v>476</v>
      </c>
      <c r="C965" s="13"/>
      <c r="D965" s="14"/>
      <c r="E965" s="15"/>
      <c r="F965" s="17"/>
      <c r="G965" s="17">
        <f t="shared" si="711"/>
        <v>0</v>
      </c>
      <c r="H965" s="17"/>
      <c r="I965" s="17">
        <f t="shared" si="712"/>
        <v>0</v>
      </c>
      <c r="J965" s="17"/>
      <c r="K965" s="17" t="str">
        <f t="shared" si="713"/>
        <v/>
      </c>
      <c r="L965" s="17" t="str">
        <f t="shared" si="661"/>
        <v/>
      </c>
      <c r="M965" s="17">
        <f t="shared" si="714"/>
        <v>0</v>
      </c>
      <c r="N965" s="13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8.75" customHeight="1">
      <c r="A966" s="12" t="str">
        <f t="shared" si="657"/>
        <v>풀박스SUS 1600×1600×400개</v>
      </c>
      <c r="B966" s="13" t="s">
        <v>203</v>
      </c>
      <c r="C966" s="23" t="s">
        <v>477</v>
      </c>
      <c r="D966" s="14" t="s">
        <v>205</v>
      </c>
      <c r="E966" s="15">
        <v>1</v>
      </c>
      <c r="F966" s="17">
        <f>+VLOOKUP(A966,단가표!$A:$Q,17,FALSE)</f>
        <v>765000</v>
      </c>
      <c r="G966" s="17">
        <f t="shared" si="711"/>
        <v>765000</v>
      </c>
      <c r="H966" s="17"/>
      <c r="I966" s="17">
        <f t="shared" si="712"/>
        <v>0</v>
      </c>
      <c r="J966" s="17"/>
      <c r="K966" s="17" t="str">
        <f t="shared" si="713"/>
        <v/>
      </c>
      <c r="L966" s="17">
        <f t="shared" si="661"/>
        <v>765000</v>
      </c>
      <c r="M966" s="17">
        <f t="shared" si="714"/>
        <v>765000</v>
      </c>
      <c r="N966" s="13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8.75" customHeight="1">
      <c r="A967" s="12" t="str">
        <f t="shared" si="657"/>
        <v>풀박스200×200×150개</v>
      </c>
      <c r="B967" s="13" t="s">
        <v>203</v>
      </c>
      <c r="C967" s="13" t="s">
        <v>206</v>
      </c>
      <c r="D967" s="14" t="s">
        <v>205</v>
      </c>
      <c r="E967" s="15">
        <v>1</v>
      </c>
      <c r="F967" s="17">
        <f>+VLOOKUP(A967,단가표!$A:$Q,17,FALSE)</f>
        <v>3880</v>
      </c>
      <c r="G967" s="17">
        <f t="shared" si="711"/>
        <v>3880</v>
      </c>
      <c r="H967" s="17"/>
      <c r="I967" s="17">
        <f t="shared" si="712"/>
        <v>0</v>
      </c>
      <c r="J967" s="17"/>
      <c r="K967" s="17" t="str">
        <f t="shared" si="713"/>
        <v/>
      </c>
      <c r="L967" s="17">
        <f t="shared" si="661"/>
        <v>3880</v>
      </c>
      <c r="M967" s="17">
        <f t="shared" si="714"/>
        <v>3880</v>
      </c>
      <c r="N967" s="13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8.75" customHeight="1">
      <c r="A968" s="12" t="str">
        <f t="shared" si="657"/>
        <v>CONC인력비빔타설무근㎥</v>
      </c>
      <c r="B968" s="13" t="s">
        <v>141</v>
      </c>
      <c r="C968" s="13" t="s">
        <v>142</v>
      </c>
      <c r="D968" s="14" t="s">
        <v>134</v>
      </c>
      <c r="E968" s="15">
        <v>1.024</v>
      </c>
      <c r="F968" s="17">
        <f>+$G$582</f>
        <v>67490</v>
      </c>
      <c r="G968" s="17">
        <f t="shared" si="711"/>
        <v>69109</v>
      </c>
      <c r="H968" s="17">
        <f>+$I$582</f>
        <v>267712</v>
      </c>
      <c r="I968" s="17">
        <f t="shared" si="712"/>
        <v>274137</v>
      </c>
      <c r="J968" s="17"/>
      <c r="K968" s="17" t="str">
        <f t="shared" si="713"/>
        <v/>
      </c>
      <c r="L968" s="17">
        <f t="shared" si="661"/>
        <v>335202</v>
      </c>
      <c r="M968" s="17">
        <f t="shared" si="714"/>
        <v>343246</v>
      </c>
      <c r="N968" s="13" t="s">
        <v>140</v>
      </c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8.75" customHeight="1">
      <c r="A969" s="12" t="str">
        <f t="shared" si="657"/>
        <v>앵커볼트M10×L200개</v>
      </c>
      <c r="B969" s="13" t="s">
        <v>450</v>
      </c>
      <c r="C969" s="13" t="s">
        <v>451</v>
      </c>
      <c r="D969" s="14" t="s">
        <v>205</v>
      </c>
      <c r="E969" s="15">
        <v>4</v>
      </c>
      <c r="F969" s="17">
        <f>+VLOOKUP(A969,단가표!$A:$Q,17,FALSE)</f>
        <v>390</v>
      </c>
      <c r="G969" s="17">
        <f t="shared" si="711"/>
        <v>1560</v>
      </c>
      <c r="H969" s="17"/>
      <c r="I969" s="17">
        <f t="shared" si="712"/>
        <v>0</v>
      </c>
      <c r="J969" s="17"/>
      <c r="K969" s="17" t="str">
        <f t="shared" si="713"/>
        <v/>
      </c>
      <c r="L969" s="17">
        <f t="shared" si="661"/>
        <v>390</v>
      </c>
      <c r="M969" s="17">
        <f t="shared" si="714"/>
        <v>1560</v>
      </c>
      <c r="N969" s="13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8.75" customHeight="1">
      <c r="A970" s="12" t="str">
        <f t="shared" si="657"/>
        <v>노 무 비내선전공인</v>
      </c>
      <c r="B970" s="13" t="s">
        <v>241</v>
      </c>
      <c r="C970" s="13" t="s">
        <v>242</v>
      </c>
      <c r="D970" s="14" t="s">
        <v>243</v>
      </c>
      <c r="E970" s="15">
        <f>+일위수량!E576</f>
        <v>3.694</v>
      </c>
      <c r="F970" s="17"/>
      <c r="G970" s="17">
        <f t="shared" si="711"/>
        <v>0</v>
      </c>
      <c r="H970" s="17">
        <f>+VLOOKUP(C970,단가표!$A:$Q,17,FALSE)</f>
        <v>220079</v>
      </c>
      <c r="I970" s="17">
        <f t="shared" si="712"/>
        <v>812971</v>
      </c>
      <c r="J970" s="17"/>
      <c r="K970" s="17" t="str">
        <f t="shared" si="713"/>
        <v/>
      </c>
      <c r="L970" s="17">
        <f t="shared" si="661"/>
        <v>220079</v>
      </c>
      <c r="M970" s="17">
        <f t="shared" si="714"/>
        <v>812971</v>
      </c>
      <c r="N970" s="13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8.75" customHeight="1">
      <c r="A971" s="12" t="str">
        <f t="shared" si="657"/>
        <v>( 합 계 )</v>
      </c>
      <c r="B971" s="13" t="s">
        <v>244</v>
      </c>
      <c r="C971" s="13"/>
      <c r="D971" s="14"/>
      <c r="E971" s="15"/>
      <c r="F971" s="17"/>
      <c r="G971" s="17">
        <f>SUM(G964:G970)</f>
        <v>839549</v>
      </c>
      <c r="H971" s="17"/>
      <c r="I971" s="17">
        <f>SUM(I964:I970)</f>
        <v>1087108</v>
      </c>
      <c r="J971" s="17"/>
      <c r="K971" s="17">
        <f>SUM(K964:K970)</f>
        <v>0</v>
      </c>
      <c r="L971" s="17" t="str">
        <f t="shared" si="661"/>
        <v/>
      </c>
      <c r="M971" s="17">
        <f>SUM(M964:M970)</f>
        <v>1926657</v>
      </c>
      <c r="N971" s="13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8.75" customHeight="1">
      <c r="A972" s="12" t="str">
        <f t="shared" si="657"/>
        <v/>
      </c>
      <c r="B972" s="13"/>
      <c r="C972" s="13"/>
      <c r="D972" s="14"/>
      <c r="E972" s="15"/>
      <c r="F972" s="17"/>
      <c r="G972" s="17">
        <f t="shared" ref="G972:G976" si="715">INT(E972*F972)</f>
        <v>0</v>
      </c>
      <c r="H972" s="17"/>
      <c r="I972" s="17">
        <f t="shared" ref="I972:I976" si="716">INT(E972*H972)</f>
        <v>0</v>
      </c>
      <c r="J972" s="17"/>
      <c r="K972" s="17" t="str">
        <f t="shared" ref="K972:K976" si="717">IF(E972*J972&lt;&gt;0,TRUNC(E972*J972, 1),"")</f>
        <v/>
      </c>
      <c r="L972" s="17" t="str">
        <f t="shared" si="661"/>
        <v/>
      </c>
      <c r="M972" s="17">
        <f t="shared" ref="M972:M976" si="718">SUM(G972,I972,K972)</f>
        <v>0</v>
      </c>
      <c r="N972" s="13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8.75" customHeight="1">
      <c r="A973" s="12" t="str">
        <f t="shared" si="657"/>
        <v>[제 17호] 스토퍼 W760xD180xH110 [EA]</v>
      </c>
      <c r="B973" s="82" t="s">
        <v>478</v>
      </c>
      <c r="C973" s="82"/>
      <c r="D973" s="83"/>
      <c r="E973" s="84"/>
      <c r="F973" s="85"/>
      <c r="G973" s="85">
        <f t="shared" si="715"/>
        <v>0</v>
      </c>
      <c r="H973" s="85"/>
      <c r="I973" s="85">
        <f t="shared" si="716"/>
        <v>0</v>
      </c>
      <c r="J973" s="85"/>
      <c r="K973" s="85" t="str">
        <f t="shared" si="717"/>
        <v/>
      </c>
      <c r="L973" s="85" t="str">
        <f t="shared" si="661"/>
        <v/>
      </c>
      <c r="M973" s="85">
        <f t="shared" si="718"/>
        <v>0</v>
      </c>
      <c r="N973" s="82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 ht="18.75" customHeight="1">
      <c r="A974" s="12" t="str">
        <f t="shared" si="657"/>
        <v>스토퍼W760xD180xH110EA</v>
      </c>
      <c r="B974" s="82" t="s">
        <v>185</v>
      </c>
      <c r="C974" s="82" t="s">
        <v>186</v>
      </c>
      <c r="D974" s="83" t="s">
        <v>104</v>
      </c>
      <c r="E974" s="84">
        <v>1</v>
      </c>
      <c r="F974" s="85">
        <f>+VLOOKUP(A974,단가표!$A:$Q,17,FALSE)</f>
        <v>17000</v>
      </c>
      <c r="G974" s="85">
        <f t="shared" si="715"/>
        <v>17000</v>
      </c>
      <c r="H974" s="85"/>
      <c r="I974" s="85">
        <f t="shared" si="716"/>
        <v>0</v>
      </c>
      <c r="J974" s="85"/>
      <c r="K974" s="85" t="str">
        <f t="shared" si="717"/>
        <v/>
      </c>
      <c r="L974" s="85">
        <f t="shared" si="661"/>
        <v>17000</v>
      </c>
      <c r="M974" s="85">
        <f t="shared" si="718"/>
        <v>17000</v>
      </c>
      <c r="N974" s="82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 ht="18.75" customHeight="1">
      <c r="A975" s="12" t="str">
        <f t="shared" si="657"/>
        <v>셋트앵커M12*L100개</v>
      </c>
      <c r="B975" s="82" t="s">
        <v>479</v>
      </c>
      <c r="C975" s="82" t="s">
        <v>480</v>
      </c>
      <c r="D975" s="83" t="s">
        <v>205</v>
      </c>
      <c r="E975" s="84">
        <v>2</v>
      </c>
      <c r="F975" s="85">
        <f>+VLOOKUP(A975,단가표!$A:$Q,17,FALSE)</f>
        <v>170</v>
      </c>
      <c r="G975" s="85">
        <f t="shared" si="715"/>
        <v>340</v>
      </c>
      <c r="H975" s="85"/>
      <c r="I975" s="85">
        <f t="shared" si="716"/>
        <v>0</v>
      </c>
      <c r="J975" s="85"/>
      <c r="K975" s="85" t="str">
        <f t="shared" si="717"/>
        <v/>
      </c>
      <c r="L975" s="85">
        <f t="shared" si="661"/>
        <v>170</v>
      </c>
      <c r="M975" s="85">
        <f t="shared" si="718"/>
        <v>340</v>
      </c>
      <c r="N975" s="82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 ht="18.75" customHeight="1">
      <c r="A976" s="12" t="str">
        <f t="shared" si="657"/>
        <v>노 무 비내선전공인</v>
      </c>
      <c r="B976" s="82" t="s">
        <v>241</v>
      </c>
      <c r="C976" s="82" t="s">
        <v>242</v>
      </c>
      <c r="D976" s="83" t="s">
        <v>243</v>
      </c>
      <c r="E976" s="84">
        <f>일위수량!E579</f>
        <v>7.1999999999999995E-2</v>
      </c>
      <c r="F976" s="85"/>
      <c r="G976" s="85">
        <f t="shared" si="715"/>
        <v>0</v>
      </c>
      <c r="H976" s="85">
        <f>+VLOOKUP(C976,단가표!$A:$Q,17,FALSE)</f>
        <v>220079</v>
      </c>
      <c r="I976" s="85">
        <f t="shared" si="716"/>
        <v>15845</v>
      </c>
      <c r="J976" s="85"/>
      <c r="K976" s="85" t="str">
        <f t="shared" si="717"/>
        <v/>
      </c>
      <c r="L976" s="85">
        <f t="shared" si="661"/>
        <v>220079</v>
      </c>
      <c r="M976" s="85">
        <f t="shared" si="718"/>
        <v>15845</v>
      </c>
      <c r="N976" s="82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 ht="18.75" customHeight="1">
      <c r="A977" s="12" t="str">
        <f t="shared" si="657"/>
        <v>( 합 계 )</v>
      </c>
      <c r="B977" s="82" t="s">
        <v>244</v>
      </c>
      <c r="C977" s="82"/>
      <c r="D977" s="83"/>
      <c r="E977" s="84"/>
      <c r="F977" s="85"/>
      <c r="G977" s="85">
        <f>SUM(G974:G976)</f>
        <v>17340</v>
      </c>
      <c r="H977" s="85"/>
      <c r="I977" s="85">
        <f>SUM(I974:I976)</f>
        <v>15845</v>
      </c>
      <c r="J977" s="85"/>
      <c r="K977" s="85">
        <f>SUM(K892:K976)</f>
        <v>0</v>
      </c>
      <c r="L977" s="85" t="str">
        <f t="shared" si="661"/>
        <v/>
      </c>
      <c r="M977" s="85">
        <f>SUM(M974:M976)</f>
        <v>33185</v>
      </c>
      <c r="N977" s="82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 ht="19.5" customHeight="1">
      <c r="A978" s="12" t="str">
        <f t="shared" si="657"/>
        <v/>
      </c>
      <c r="B978" s="36"/>
      <c r="C978" s="36"/>
      <c r="D978" s="37"/>
      <c r="E978" s="88"/>
      <c r="F978" s="38"/>
      <c r="G978" s="38"/>
      <c r="H978" s="38"/>
      <c r="I978" s="38"/>
      <c r="J978" s="38"/>
      <c r="K978" s="38"/>
      <c r="L978" s="38"/>
      <c r="M978" s="38"/>
      <c r="N978" s="36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8.75" customHeight="1">
      <c r="A979" s="12" t="str">
        <f t="shared" si="657"/>
        <v>[제 17-1호 ] 스토퍼 W750xD150xH120 [EA]</v>
      </c>
      <c r="B979" s="89" t="s">
        <v>481</v>
      </c>
      <c r="C979" s="40"/>
      <c r="D979" s="41"/>
      <c r="E979" s="42"/>
      <c r="F979" s="43"/>
      <c r="G979" s="43">
        <f t="shared" ref="G979:G982" si="719">INT(E979*F979)</f>
        <v>0</v>
      </c>
      <c r="H979" s="43"/>
      <c r="I979" s="43">
        <f t="shared" ref="I979:I982" si="720">INT(E979*H979)</f>
        <v>0</v>
      </c>
      <c r="J979" s="43"/>
      <c r="K979" s="43" t="str">
        <f t="shared" ref="K979:K982" si="721">IF(E979*J979&lt;&gt;0,TRUNC(E979*J979, 1),"")</f>
        <v/>
      </c>
      <c r="L979" s="43" t="str">
        <f t="shared" ref="L979:L1001" si="722">IF((F979+H979+J979)=0, "", (F979+H979+J979))</f>
        <v/>
      </c>
      <c r="M979" s="43">
        <f t="shared" ref="M979:M982" si="723">SUM(G979,I979,K979)</f>
        <v>0</v>
      </c>
      <c r="N979" s="40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8.75" customHeight="1">
      <c r="A980" s="12" t="str">
        <f t="shared" si="657"/>
        <v>스토퍼W750xD150xH120EA</v>
      </c>
      <c r="B980" s="40" t="s">
        <v>185</v>
      </c>
      <c r="C980" s="40" t="s">
        <v>187</v>
      </c>
      <c r="D980" s="41" t="s">
        <v>104</v>
      </c>
      <c r="E980" s="42">
        <v>1</v>
      </c>
      <c r="F980" s="43">
        <f>+VLOOKUP(A980,단가표!$A:$Q,17,FALSE)</f>
        <v>33150</v>
      </c>
      <c r="G980" s="43">
        <f t="shared" si="719"/>
        <v>33150</v>
      </c>
      <c r="H980" s="43"/>
      <c r="I980" s="43">
        <f t="shared" si="720"/>
        <v>0</v>
      </c>
      <c r="J980" s="43"/>
      <c r="K980" s="43" t="str">
        <f t="shared" si="721"/>
        <v/>
      </c>
      <c r="L980" s="43">
        <f t="shared" si="722"/>
        <v>33150</v>
      </c>
      <c r="M980" s="43">
        <f t="shared" si="723"/>
        <v>33150</v>
      </c>
      <c r="N980" s="40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8.75" customHeight="1">
      <c r="A981" s="12" t="str">
        <f t="shared" si="657"/>
        <v>셋트앵커M12*L100개</v>
      </c>
      <c r="B981" s="40" t="s">
        <v>479</v>
      </c>
      <c r="C981" s="40" t="s">
        <v>480</v>
      </c>
      <c r="D981" s="41" t="s">
        <v>205</v>
      </c>
      <c r="E981" s="42">
        <v>2</v>
      </c>
      <c r="F981" s="43">
        <f>+VLOOKUP(A981,단가표!$A:$Q,17,FALSE)</f>
        <v>170</v>
      </c>
      <c r="G981" s="43">
        <f t="shared" si="719"/>
        <v>340</v>
      </c>
      <c r="H981" s="43"/>
      <c r="I981" s="43">
        <f t="shared" si="720"/>
        <v>0</v>
      </c>
      <c r="J981" s="43"/>
      <c r="K981" s="43" t="str">
        <f t="shared" si="721"/>
        <v/>
      </c>
      <c r="L981" s="43">
        <f t="shared" si="722"/>
        <v>170</v>
      </c>
      <c r="M981" s="43">
        <f t="shared" si="723"/>
        <v>340</v>
      </c>
      <c r="N981" s="40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8.75" customHeight="1">
      <c r="A982" s="12" t="str">
        <f t="shared" si="657"/>
        <v>노 무 비내선전공인</v>
      </c>
      <c r="B982" s="40" t="s">
        <v>241</v>
      </c>
      <c r="C982" s="40" t="s">
        <v>242</v>
      </c>
      <c r="D982" s="41" t="s">
        <v>243</v>
      </c>
      <c r="E982" s="42">
        <f>+일위수량!E582</f>
        <v>7.1999999999999995E-2</v>
      </c>
      <c r="F982" s="43"/>
      <c r="G982" s="43">
        <f t="shared" si="719"/>
        <v>0</v>
      </c>
      <c r="H982" s="43">
        <f>+VLOOKUP(C982,단가표!$A:$Q,17,FALSE)</f>
        <v>220079</v>
      </c>
      <c r="I982" s="43">
        <f t="shared" si="720"/>
        <v>15845</v>
      </c>
      <c r="J982" s="43"/>
      <c r="K982" s="43" t="str">
        <f t="shared" si="721"/>
        <v/>
      </c>
      <c r="L982" s="43">
        <f t="shared" si="722"/>
        <v>220079</v>
      </c>
      <c r="M982" s="43">
        <f t="shared" si="723"/>
        <v>15845</v>
      </c>
      <c r="N982" s="40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8.75" customHeight="1">
      <c r="A983" s="12" t="str">
        <f t="shared" si="657"/>
        <v>( 합 계 )</v>
      </c>
      <c r="B983" s="40" t="s">
        <v>244</v>
      </c>
      <c r="C983" s="40"/>
      <c r="D983" s="41"/>
      <c r="E983" s="42"/>
      <c r="F983" s="43"/>
      <c r="G983" s="43">
        <f>SUM(G980:G982)</f>
        <v>33490</v>
      </c>
      <c r="H983" s="43"/>
      <c r="I983" s="43">
        <f>SUM(I980:I982)</f>
        <v>15845</v>
      </c>
      <c r="J983" s="43"/>
      <c r="K983" s="43">
        <f>SUM(K1086:K1201)</f>
        <v>0</v>
      </c>
      <c r="L983" s="43" t="str">
        <f t="shared" si="722"/>
        <v/>
      </c>
      <c r="M983" s="43">
        <f>SUM(M980:M982)</f>
        <v>49335</v>
      </c>
      <c r="N983" s="40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8.75" customHeight="1">
      <c r="A984" s="12" t="str">
        <f t="shared" si="657"/>
        <v/>
      </c>
      <c r="B984" s="13"/>
      <c r="C984" s="13"/>
      <c r="D984" s="14"/>
      <c r="E984" s="15"/>
      <c r="F984" s="17"/>
      <c r="G984" s="17">
        <f t="shared" ref="G984:G988" si="724">INT(E984*F984)</f>
        <v>0</v>
      </c>
      <c r="H984" s="17"/>
      <c r="I984" s="17">
        <f t="shared" ref="I984:I988" si="725">INT(E984*H984)</f>
        <v>0</v>
      </c>
      <c r="J984" s="17"/>
      <c r="K984" s="17" t="str">
        <f t="shared" ref="K984:K988" si="726">IF(E984*J984&lt;&gt;0,TRUNC(E984*J984, 1),"")</f>
        <v/>
      </c>
      <c r="L984" s="17" t="str">
        <f t="shared" si="722"/>
        <v/>
      </c>
      <c r="M984" s="17">
        <f t="shared" ref="M984:M988" si="727">SUM(G984,I984,K984)</f>
        <v>0</v>
      </c>
      <c r="N984" s="13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8.75" customHeight="1">
      <c r="A985" s="12" t="str">
        <f t="shared" si="657"/>
        <v>[제 18-1호] 볼라드 U형, SUS Φ100xD800xH600 [개소]</v>
      </c>
      <c r="B985" s="82" t="s">
        <v>482</v>
      </c>
      <c r="C985" s="82"/>
      <c r="D985" s="83"/>
      <c r="E985" s="84"/>
      <c r="F985" s="85"/>
      <c r="G985" s="85">
        <f t="shared" si="724"/>
        <v>0</v>
      </c>
      <c r="H985" s="85"/>
      <c r="I985" s="85">
        <f t="shared" si="725"/>
        <v>0</v>
      </c>
      <c r="J985" s="85"/>
      <c r="K985" s="85" t="str">
        <f t="shared" si="726"/>
        <v/>
      </c>
      <c r="L985" s="85" t="str">
        <f t="shared" si="722"/>
        <v/>
      </c>
      <c r="M985" s="85">
        <f t="shared" si="727"/>
        <v>0</v>
      </c>
      <c r="N985" s="82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spans="1:26" ht="18.75" customHeight="1">
      <c r="A986" s="12" t="str">
        <f t="shared" si="657"/>
        <v>볼라드U형, SUS Φ100xD800xH600EA</v>
      </c>
      <c r="B986" s="82" t="s">
        <v>188</v>
      </c>
      <c r="C986" s="82" t="s">
        <v>189</v>
      </c>
      <c r="D986" s="83" t="s">
        <v>104</v>
      </c>
      <c r="E986" s="84">
        <v>1</v>
      </c>
      <c r="F986" s="85">
        <f>+VLOOKUP(A986,단가표!$A:$Q,17,FALSE)</f>
        <v>102000</v>
      </c>
      <c r="G986" s="85">
        <f t="shared" si="724"/>
        <v>102000</v>
      </c>
      <c r="H986" s="85"/>
      <c r="I986" s="85">
        <f t="shared" si="725"/>
        <v>0</v>
      </c>
      <c r="J986" s="85"/>
      <c r="K986" s="85" t="str">
        <f t="shared" si="726"/>
        <v/>
      </c>
      <c r="L986" s="85">
        <f t="shared" si="722"/>
        <v>102000</v>
      </c>
      <c r="M986" s="85">
        <f t="shared" si="727"/>
        <v>102000</v>
      </c>
      <c r="N986" s="82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spans="1:26" ht="18.75" customHeight="1">
      <c r="A987" s="12" t="str">
        <f t="shared" si="657"/>
        <v>셋트앵커M12*L100개</v>
      </c>
      <c r="B987" s="82" t="s">
        <v>479</v>
      </c>
      <c r="C987" s="82" t="s">
        <v>480</v>
      </c>
      <c r="D987" s="83" t="s">
        <v>205</v>
      </c>
      <c r="E987" s="84">
        <v>8</v>
      </c>
      <c r="F987" s="85">
        <f>+VLOOKUP(A987,단가표!$A:$Q,17,FALSE)</f>
        <v>170</v>
      </c>
      <c r="G987" s="85">
        <f t="shared" si="724"/>
        <v>1360</v>
      </c>
      <c r="H987" s="85"/>
      <c r="I987" s="85">
        <f t="shared" si="725"/>
        <v>0</v>
      </c>
      <c r="J987" s="85"/>
      <c r="K987" s="85" t="str">
        <f t="shared" si="726"/>
        <v/>
      </c>
      <c r="L987" s="85">
        <f t="shared" si="722"/>
        <v>170</v>
      </c>
      <c r="M987" s="85">
        <f t="shared" si="727"/>
        <v>1360</v>
      </c>
      <c r="N987" s="82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spans="1:26" ht="18.75" customHeight="1">
      <c r="A988" s="12" t="str">
        <f t="shared" si="657"/>
        <v>노 무 비내선전공인</v>
      </c>
      <c r="B988" s="82" t="s">
        <v>241</v>
      </c>
      <c r="C988" s="82" t="s">
        <v>242</v>
      </c>
      <c r="D988" s="83" t="s">
        <v>243</v>
      </c>
      <c r="E988" s="84">
        <f>일위수량!E585</f>
        <v>0.28799999999999998</v>
      </c>
      <c r="F988" s="85"/>
      <c r="G988" s="85">
        <f t="shared" si="724"/>
        <v>0</v>
      </c>
      <c r="H988" s="85">
        <f>+VLOOKUP(C988,단가표!$A:$Q,17,FALSE)</f>
        <v>220079</v>
      </c>
      <c r="I988" s="85">
        <f t="shared" si="725"/>
        <v>63382</v>
      </c>
      <c r="J988" s="85"/>
      <c r="K988" s="85" t="str">
        <f t="shared" si="726"/>
        <v/>
      </c>
      <c r="L988" s="85">
        <f t="shared" si="722"/>
        <v>220079</v>
      </c>
      <c r="M988" s="85">
        <f t="shared" si="727"/>
        <v>63382</v>
      </c>
      <c r="N988" s="82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spans="1:26" ht="18.75" customHeight="1">
      <c r="A989" s="12" t="str">
        <f t="shared" si="657"/>
        <v>( 합 계 )</v>
      </c>
      <c r="B989" s="82" t="s">
        <v>244</v>
      </c>
      <c r="C989" s="82"/>
      <c r="D989" s="83"/>
      <c r="E989" s="84"/>
      <c r="F989" s="85"/>
      <c r="G989" s="85">
        <f>SUM(G984:G988)</f>
        <v>103360</v>
      </c>
      <c r="H989" s="85"/>
      <c r="I989" s="85">
        <f>SUM(I984:I988)</f>
        <v>63382</v>
      </c>
      <c r="J989" s="85"/>
      <c r="K989" s="85">
        <f>SUM(K984:K988)</f>
        <v>0</v>
      </c>
      <c r="L989" s="85" t="str">
        <f t="shared" si="722"/>
        <v/>
      </c>
      <c r="M989" s="85">
        <f>SUM(M984:M988)</f>
        <v>166742</v>
      </c>
      <c r="N989" s="82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spans="1:26" ht="19.5" hidden="1" customHeight="1">
      <c r="A990" s="12" t="str">
        <f t="shared" si="657"/>
        <v/>
      </c>
      <c r="B990" s="13"/>
      <c r="C990" s="13"/>
      <c r="D990" s="14"/>
      <c r="E990" s="15"/>
      <c r="F990" s="17"/>
      <c r="G990" s="17">
        <f t="shared" ref="G990:G994" si="728">INT(E990*F990)</f>
        <v>0</v>
      </c>
      <c r="H990" s="17"/>
      <c r="I990" s="17">
        <f t="shared" ref="I990:I994" si="729">INT(E990*H990)</f>
        <v>0</v>
      </c>
      <c r="J990" s="17"/>
      <c r="K990" s="17" t="str">
        <f t="shared" ref="K990:K994" si="730">IF(E990*J990&lt;&gt;0,TRUNC(E990*J990, 1),"")</f>
        <v/>
      </c>
      <c r="L990" s="17" t="str">
        <f t="shared" si="722"/>
        <v/>
      </c>
      <c r="M990" s="17">
        <f t="shared" ref="M990:M994" si="731">SUM(G990,I990,K990)</f>
        <v>0</v>
      </c>
      <c r="N990" s="13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9.5" customHeight="1">
      <c r="A991" s="12" t="str">
        <f t="shared" si="657"/>
        <v>[제 18-2호] 볼라드 U형, SUS Φ100xD1200xH600 [개소]</v>
      </c>
      <c r="B991" s="13" t="s">
        <v>483</v>
      </c>
      <c r="C991" s="13"/>
      <c r="D991" s="14"/>
      <c r="E991" s="15"/>
      <c r="F991" s="17"/>
      <c r="G991" s="17">
        <f t="shared" si="728"/>
        <v>0</v>
      </c>
      <c r="H991" s="17"/>
      <c r="I991" s="17">
        <f t="shared" si="729"/>
        <v>0</v>
      </c>
      <c r="J991" s="17"/>
      <c r="K991" s="17" t="str">
        <f t="shared" si="730"/>
        <v/>
      </c>
      <c r="L991" s="17" t="str">
        <f t="shared" si="722"/>
        <v/>
      </c>
      <c r="M991" s="17">
        <f t="shared" si="731"/>
        <v>0</v>
      </c>
      <c r="N991" s="13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9.5" customHeight="1">
      <c r="A992" s="12" t="str">
        <f t="shared" si="657"/>
        <v>볼라드U형, SUS Φ100xD1200xH600EA</v>
      </c>
      <c r="B992" s="13" t="s">
        <v>188</v>
      </c>
      <c r="C992" s="13" t="s">
        <v>190</v>
      </c>
      <c r="D992" s="14" t="s">
        <v>104</v>
      </c>
      <c r="E992" s="15">
        <v>1</v>
      </c>
      <c r="F992" s="17">
        <f>+VLOOKUP(A992,단가표!$A:$Q,17,FALSE)</f>
        <v>210800</v>
      </c>
      <c r="G992" s="17">
        <f t="shared" si="728"/>
        <v>210800</v>
      </c>
      <c r="H992" s="17"/>
      <c r="I992" s="17">
        <f t="shared" si="729"/>
        <v>0</v>
      </c>
      <c r="J992" s="17"/>
      <c r="K992" s="17" t="str">
        <f t="shared" si="730"/>
        <v/>
      </c>
      <c r="L992" s="17">
        <f t="shared" si="722"/>
        <v>210800</v>
      </c>
      <c r="M992" s="17">
        <f t="shared" si="731"/>
        <v>210800</v>
      </c>
      <c r="N992" s="13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9.5" customHeight="1">
      <c r="A993" s="12" t="str">
        <f t="shared" si="657"/>
        <v>셋트앵커M12*L100개</v>
      </c>
      <c r="B993" s="13" t="s">
        <v>479</v>
      </c>
      <c r="C993" s="13" t="s">
        <v>480</v>
      </c>
      <c r="D993" s="14" t="s">
        <v>205</v>
      </c>
      <c r="E993" s="15">
        <v>8</v>
      </c>
      <c r="F993" s="17">
        <f>+VLOOKUP(A993,단가표!$A:$Q,17,FALSE)</f>
        <v>170</v>
      </c>
      <c r="G993" s="17">
        <f t="shared" si="728"/>
        <v>1360</v>
      </c>
      <c r="H993" s="17"/>
      <c r="I993" s="17">
        <f t="shared" si="729"/>
        <v>0</v>
      </c>
      <c r="J993" s="17"/>
      <c r="K993" s="17" t="str">
        <f t="shared" si="730"/>
        <v/>
      </c>
      <c r="L993" s="17">
        <f t="shared" si="722"/>
        <v>170</v>
      </c>
      <c r="M993" s="17">
        <f t="shared" si="731"/>
        <v>1360</v>
      </c>
      <c r="N993" s="13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9.5" customHeight="1">
      <c r="A994" s="12" t="str">
        <f t="shared" si="657"/>
        <v>노 무 비내선전공인</v>
      </c>
      <c r="B994" s="13" t="s">
        <v>241</v>
      </c>
      <c r="C994" s="13" t="s">
        <v>242</v>
      </c>
      <c r="D994" s="14" t="s">
        <v>243</v>
      </c>
      <c r="E994" s="15">
        <f>일위수량!E588</f>
        <v>0.28799999999999998</v>
      </c>
      <c r="F994" s="17"/>
      <c r="G994" s="17">
        <f t="shared" si="728"/>
        <v>0</v>
      </c>
      <c r="H994" s="17">
        <f>+VLOOKUP(C994,단가표!$A:$Q,17,FALSE)</f>
        <v>220079</v>
      </c>
      <c r="I994" s="17">
        <f t="shared" si="729"/>
        <v>63382</v>
      </c>
      <c r="J994" s="17"/>
      <c r="K994" s="17" t="str">
        <f t="shared" si="730"/>
        <v/>
      </c>
      <c r="L994" s="17">
        <f t="shared" si="722"/>
        <v>220079</v>
      </c>
      <c r="M994" s="17">
        <f t="shared" si="731"/>
        <v>63382</v>
      </c>
      <c r="N994" s="13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9.5" customHeight="1">
      <c r="A995" s="12" t="str">
        <f t="shared" si="657"/>
        <v>( 합 계 )</v>
      </c>
      <c r="B995" s="13" t="s">
        <v>244</v>
      </c>
      <c r="C995" s="13"/>
      <c r="D995" s="14"/>
      <c r="E995" s="15"/>
      <c r="F995" s="17"/>
      <c r="G995" s="17">
        <f>SUM(G990:G994)</f>
        <v>212160</v>
      </c>
      <c r="H995" s="17"/>
      <c r="I995" s="17">
        <f>SUM(I990:I994)</f>
        <v>63382</v>
      </c>
      <c r="J995" s="17"/>
      <c r="K995" s="17">
        <f>SUM(K990:K994)</f>
        <v>0</v>
      </c>
      <c r="L995" s="17" t="str">
        <f t="shared" si="722"/>
        <v/>
      </c>
      <c r="M995" s="17">
        <f>SUM(M990:M994)</f>
        <v>275542</v>
      </c>
      <c r="N995" s="13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9.5" customHeight="1">
      <c r="A996" s="12" t="str">
        <f t="shared" si="657"/>
        <v/>
      </c>
      <c r="B996" s="13"/>
      <c r="C996" s="13"/>
      <c r="D996" s="14"/>
      <c r="E996" s="15"/>
      <c r="F996" s="17"/>
      <c r="G996" s="17">
        <f t="shared" ref="G996:G1000" si="732">INT(E996*F996)</f>
        <v>0</v>
      </c>
      <c r="H996" s="17"/>
      <c r="I996" s="17">
        <f t="shared" ref="I996:I1000" si="733">INT(E996*H996)</f>
        <v>0</v>
      </c>
      <c r="J996" s="17"/>
      <c r="K996" s="17" t="str">
        <f t="shared" ref="K996:K1000" si="734">IF(E996*J996&lt;&gt;0,TRUNC(E996*J996, 1),"")</f>
        <v/>
      </c>
      <c r="L996" s="17" t="str">
        <f t="shared" si="722"/>
        <v/>
      </c>
      <c r="M996" s="17">
        <f t="shared" ref="M996:M1000" si="735">SUM(G996,I996,K996)</f>
        <v>0</v>
      </c>
      <c r="N996" s="13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9.5" customHeight="1">
      <c r="A997" s="12" t="str">
        <f t="shared" si="657"/>
        <v>[제 18-3호 ] 볼라드 I형, steel Φ101xH1000 앙카식 [개소]</v>
      </c>
      <c r="B997" s="82" t="s">
        <v>484</v>
      </c>
      <c r="C997" s="82"/>
      <c r="D997" s="83"/>
      <c r="E997" s="84"/>
      <c r="F997" s="85"/>
      <c r="G997" s="85">
        <f t="shared" si="732"/>
        <v>0</v>
      </c>
      <c r="H997" s="85"/>
      <c r="I997" s="85">
        <f t="shared" si="733"/>
        <v>0</v>
      </c>
      <c r="J997" s="85"/>
      <c r="K997" s="85" t="str">
        <f t="shared" si="734"/>
        <v/>
      </c>
      <c r="L997" s="85" t="str">
        <f t="shared" si="722"/>
        <v/>
      </c>
      <c r="M997" s="85">
        <f t="shared" si="735"/>
        <v>0</v>
      </c>
      <c r="N997" s="82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 spans="1:26" ht="19.5" customHeight="1">
      <c r="A998" s="12" t="str">
        <f t="shared" si="657"/>
        <v>볼라드I형, steel Φ101xH1000 앙카식EA</v>
      </c>
      <c r="B998" s="82" t="s">
        <v>188</v>
      </c>
      <c r="C998" s="82" t="s">
        <v>191</v>
      </c>
      <c r="D998" s="83" t="s">
        <v>104</v>
      </c>
      <c r="E998" s="84">
        <v>1</v>
      </c>
      <c r="F998" s="85">
        <f>+VLOOKUP(A998,단가표!$A:$Q,17,FALSE)</f>
        <v>55250</v>
      </c>
      <c r="G998" s="85">
        <f t="shared" si="732"/>
        <v>55250</v>
      </c>
      <c r="H998" s="85"/>
      <c r="I998" s="85">
        <f t="shared" si="733"/>
        <v>0</v>
      </c>
      <c r="J998" s="85"/>
      <c r="K998" s="85" t="str">
        <f t="shared" si="734"/>
        <v/>
      </c>
      <c r="L998" s="85">
        <f t="shared" si="722"/>
        <v>55250</v>
      </c>
      <c r="M998" s="85">
        <f t="shared" si="735"/>
        <v>55250</v>
      </c>
      <c r="N998" s="82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 spans="1:26" ht="19.5" customHeight="1">
      <c r="A999" s="12" t="str">
        <f t="shared" si="657"/>
        <v>셋트앵커M12*L100개</v>
      </c>
      <c r="B999" s="82" t="s">
        <v>479</v>
      </c>
      <c r="C999" s="82" t="s">
        <v>480</v>
      </c>
      <c r="D999" s="83" t="s">
        <v>205</v>
      </c>
      <c r="E999" s="84">
        <v>4</v>
      </c>
      <c r="F999" s="85">
        <f>+VLOOKUP(A999,단가표!$A:$Q,17,FALSE)</f>
        <v>170</v>
      </c>
      <c r="G999" s="85">
        <f t="shared" si="732"/>
        <v>680</v>
      </c>
      <c r="H999" s="85"/>
      <c r="I999" s="85">
        <f t="shared" si="733"/>
        <v>0</v>
      </c>
      <c r="J999" s="85"/>
      <c r="K999" s="85" t="str">
        <f t="shared" si="734"/>
        <v/>
      </c>
      <c r="L999" s="85">
        <f t="shared" si="722"/>
        <v>170</v>
      </c>
      <c r="M999" s="85">
        <f t="shared" si="735"/>
        <v>680</v>
      </c>
      <c r="N999" s="82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 spans="1:26" ht="19.5" customHeight="1">
      <c r="A1000" s="12" t="str">
        <f t="shared" si="657"/>
        <v>노 무 비내선전공인</v>
      </c>
      <c r="B1000" s="82" t="s">
        <v>241</v>
      </c>
      <c r="C1000" s="82" t="s">
        <v>242</v>
      </c>
      <c r="D1000" s="83" t="s">
        <v>243</v>
      </c>
      <c r="E1000" s="84">
        <f>일위수량!E591</f>
        <v>0.14399999999999999</v>
      </c>
      <c r="F1000" s="85"/>
      <c r="G1000" s="85">
        <f t="shared" si="732"/>
        <v>0</v>
      </c>
      <c r="H1000" s="85">
        <f>+VLOOKUP(C1000,단가표!$A:$Q,17,FALSE)</f>
        <v>220079</v>
      </c>
      <c r="I1000" s="85">
        <f t="shared" si="733"/>
        <v>31691</v>
      </c>
      <c r="J1000" s="85"/>
      <c r="K1000" s="85" t="str">
        <f t="shared" si="734"/>
        <v/>
      </c>
      <c r="L1000" s="85">
        <f t="shared" si="722"/>
        <v>220079</v>
      </c>
      <c r="M1000" s="85">
        <f t="shared" si="735"/>
        <v>31691</v>
      </c>
      <c r="N1000" s="82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 spans="1:26" ht="19.5" customHeight="1">
      <c r="A1001" s="12" t="str">
        <f t="shared" si="657"/>
        <v>( 합 계 )</v>
      </c>
      <c r="B1001" s="82" t="s">
        <v>244</v>
      </c>
      <c r="C1001" s="82"/>
      <c r="D1001" s="83"/>
      <c r="E1001" s="84"/>
      <c r="F1001" s="85"/>
      <c r="G1001" s="85">
        <f>SUM(G996:G1000)</f>
        <v>55930</v>
      </c>
      <c r="H1001" s="85"/>
      <c r="I1001" s="85">
        <f>SUM(I996:I1000)</f>
        <v>31691</v>
      </c>
      <c r="J1001" s="85"/>
      <c r="K1001" s="85">
        <f>SUM(K996:K1000)</f>
        <v>0</v>
      </c>
      <c r="L1001" s="85" t="str">
        <f t="shared" si="722"/>
        <v/>
      </c>
      <c r="M1001" s="85">
        <f>SUM(M996:M1000)</f>
        <v>87621</v>
      </c>
      <c r="N1001" s="82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 spans="1:26" ht="18.75" customHeight="1">
      <c r="A1002" s="12" t="str">
        <f t="shared" si="657"/>
        <v/>
      </c>
      <c r="B1002" s="36"/>
      <c r="C1002" s="36"/>
      <c r="D1002" s="37"/>
      <c r="E1002" s="88"/>
      <c r="F1002" s="38"/>
      <c r="G1002" s="38"/>
      <c r="H1002" s="38"/>
      <c r="I1002" s="38"/>
      <c r="J1002" s="38"/>
      <c r="K1002" s="38"/>
      <c r="L1002" s="38"/>
      <c r="M1002" s="38"/>
      <c r="N1002" s="36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9.5" customHeight="1">
      <c r="A1003" s="52" t="str">
        <f t="shared" si="657"/>
        <v>[제 18-3-1호 ] 볼라드Ⅰ형, Φ125, 우레탄(스틸) , 앙카식 [개소]</v>
      </c>
      <c r="B1003" s="53" t="s">
        <v>485</v>
      </c>
      <c r="C1003" s="58"/>
      <c r="D1003" s="59"/>
      <c r="E1003" s="56"/>
      <c r="F1003" s="57"/>
      <c r="G1003" s="57">
        <f t="shared" ref="G1003:G1006" si="736">INT(E1003*F1003)</f>
        <v>0</v>
      </c>
      <c r="H1003" s="57"/>
      <c r="I1003" s="57">
        <f t="shared" ref="I1003:I1006" si="737">INT(E1003*H1003)</f>
        <v>0</v>
      </c>
      <c r="J1003" s="57"/>
      <c r="K1003" s="57" t="str">
        <f t="shared" ref="K1003:K1006" si="738">IF(E1003*J1003&lt;&gt;0,TRUNC(E1003*J1003, 1),"")</f>
        <v/>
      </c>
      <c r="L1003" s="57" t="str">
        <f t="shared" ref="L1003:L1019" si="739">IF((F1003+H1003+J1003)=0, "", (F1003+H1003+J1003))</f>
        <v/>
      </c>
      <c r="M1003" s="57">
        <f t="shared" ref="M1003:M1006" si="740">SUM(G1003,I1003,K1003)</f>
        <v>0</v>
      </c>
      <c r="N1003" s="58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spans="1:26" ht="19.5" customHeight="1">
      <c r="A1004" s="52" t="str">
        <f t="shared" si="657"/>
        <v>볼라드Ⅰ형, Φ125, 우레탄(스틸) , 앙카식EA</v>
      </c>
      <c r="B1004" s="58" t="s">
        <v>188</v>
      </c>
      <c r="C1004" s="58" t="s">
        <v>193</v>
      </c>
      <c r="D1004" s="59" t="s">
        <v>104</v>
      </c>
      <c r="E1004" s="56">
        <v>1</v>
      </c>
      <c r="F1004" s="57">
        <f>+VLOOKUP(A1004,단가표!$A:$Q,17,FALSE)</f>
        <v>72640</v>
      </c>
      <c r="G1004" s="57">
        <f t="shared" si="736"/>
        <v>72640</v>
      </c>
      <c r="H1004" s="57"/>
      <c r="I1004" s="57">
        <f t="shared" si="737"/>
        <v>0</v>
      </c>
      <c r="J1004" s="57"/>
      <c r="K1004" s="57" t="str">
        <f t="shared" si="738"/>
        <v/>
      </c>
      <c r="L1004" s="57">
        <f t="shared" si="739"/>
        <v>72640</v>
      </c>
      <c r="M1004" s="57">
        <f t="shared" si="740"/>
        <v>72640</v>
      </c>
      <c r="N1004" s="58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spans="1:26" ht="19.5" customHeight="1">
      <c r="A1005" s="52" t="str">
        <f t="shared" si="657"/>
        <v>셋트앵커M12*L100개</v>
      </c>
      <c r="B1005" s="58" t="s">
        <v>479</v>
      </c>
      <c r="C1005" s="58" t="s">
        <v>480</v>
      </c>
      <c r="D1005" s="59" t="s">
        <v>205</v>
      </c>
      <c r="E1005" s="56">
        <v>4</v>
      </c>
      <c r="F1005" s="57">
        <f>+VLOOKUP(A1005,단가표!$A:$Q,17,FALSE)</f>
        <v>170</v>
      </c>
      <c r="G1005" s="57">
        <f t="shared" si="736"/>
        <v>680</v>
      </c>
      <c r="H1005" s="57"/>
      <c r="I1005" s="57">
        <f t="shared" si="737"/>
        <v>0</v>
      </c>
      <c r="J1005" s="57"/>
      <c r="K1005" s="57" t="str">
        <f t="shared" si="738"/>
        <v/>
      </c>
      <c r="L1005" s="57">
        <f t="shared" si="739"/>
        <v>170</v>
      </c>
      <c r="M1005" s="57">
        <f t="shared" si="740"/>
        <v>680</v>
      </c>
      <c r="N1005" s="58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spans="1:26" ht="19.5" customHeight="1">
      <c r="A1006" s="52" t="str">
        <f t="shared" si="657"/>
        <v>노 무 비내선전공인</v>
      </c>
      <c r="B1006" s="58" t="s">
        <v>241</v>
      </c>
      <c r="C1006" s="58" t="s">
        <v>242</v>
      </c>
      <c r="D1006" s="59" t="s">
        <v>243</v>
      </c>
      <c r="E1006" s="56">
        <f>+일위수량!E594</f>
        <v>0.14399999999999999</v>
      </c>
      <c r="F1006" s="57"/>
      <c r="G1006" s="57">
        <f t="shared" si="736"/>
        <v>0</v>
      </c>
      <c r="H1006" s="57">
        <f>+VLOOKUP(C1006,단가표!$A:$Q,17,FALSE)</f>
        <v>220079</v>
      </c>
      <c r="I1006" s="57">
        <f t="shared" si="737"/>
        <v>31691</v>
      </c>
      <c r="J1006" s="57"/>
      <c r="K1006" s="57" t="str">
        <f t="shared" si="738"/>
        <v/>
      </c>
      <c r="L1006" s="57">
        <f t="shared" si="739"/>
        <v>220079</v>
      </c>
      <c r="M1006" s="57">
        <f t="shared" si="740"/>
        <v>31691</v>
      </c>
      <c r="N1006" s="58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spans="1:26" ht="19.5" customHeight="1">
      <c r="A1007" s="52" t="str">
        <f t="shared" si="657"/>
        <v>( 합 계 )</v>
      </c>
      <c r="B1007" s="58" t="s">
        <v>244</v>
      </c>
      <c r="C1007" s="58"/>
      <c r="D1007" s="59"/>
      <c r="E1007" s="56"/>
      <c r="F1007" s="57"/>
      <c r="G1007" s="57">
        <f>SUM(G1002:G1006)</f>
        <v>73320</v>
      </c>
      <c r="H1007" s="57"/>
      <c r="I1007" s="57">
        <f>SUM(I1002:I1006)</f>
        <v>31691</v>
      </c>
      <c r="J1007" s="57"/>
      <c r="K1007" s="57">
        <f>SUM(K1002:K1006)</f>
        <v>0</v>
      </c>
      <c r="L1007" s="57" t="str">
        <f t="shared" si="739"/>
        <v/>
      </c>
      <c r="M1007" s="57">
        <f>SUM(M1002:M1006)</f>
        <v>105011</v>
      </c>
      <c r="N1007" s="58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spans="1:26" ht="19.5" customHeight="1">
      <c r="A1008" s="12" t="str">
        <f t="shared" si="657"/>
        <v/>
      </c>
      <c r="B1008" s="13"/>
      <c r="C1008" s="13"/>
      <c r="D1008" s="14"/>
      <c r="E1008" s="15"/>
      <c r="F1008" s="17"/>
      <c r="G1008" s="17">
        <f t="shared" ref="G1008:G1012" si="741">INT(E1008*F1008)</f>
        <v>0</v>
      </c>
      <c r="H1008" s="17"/>
      <c r="I1008" s="17">
        <f t="shared" ref="I1008:I1012" si="742">INT(E1008*H1008)</f>
        <v>0</v>
      </c>
      <c r="J1008" s="17"/>
      <c r="K1008" s="17" t="str">
        <f t="shared" ref="K1008:K1012" si="743">IF(E1008*J1008&lt;&gt;0,TRUNC(E1008*J1008, 1),"")</f>
        <v/>
      </c>
      <c r="L1008" s="17" t="str">
        <f t="shared" si="739"/>
        <v/>
      </c>
      <c r="M1008" s="17">
        <f t="shared" ref="M1008:M1012" si="744">SUM(G1008,I1008,K1008)</f>
        <v>0</v>
      </c>
      <c r="N1008" s="13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9.5" customHeight="1">
      <c r="A1009" s="12" t="str">
        <f t="shared" si="657"/>
        <v>[제 18-4호] 볼라드 U형, SUS Φ100xD1200xH500 [개소]</v>
      </c>
      <c r="B1009" s="13" t="s">
        <v>486</v>
      </c>
      <c r="C1009" s="13"/>
      <c r="D1009" s="14"/>
      <c r="E1009" s="15"/>
      <c r="F1009" s="17"/>
      <c r="G1009" s="17">
        <f t="shared" si="741"/>
        <v>0</v>
      </c>
      <c r="H1009" s="17"/>
      <c r="I1009" s="17">
        <f t="shared" si="742"/>
        <v>0</v>
      </c>
      <c r="J1009" s="17"/>
      <c r="K1009" s="17" t="str">
        <f t="shared" si="743"/>
        <v/>
      </c>
      <c r="L1009" s="17" t="str">
        <f t="shared" si="739"/>
        <v/>
      </c>
      <c r="M1009" s="17">
        <f t="shared" si="744"/>
        <v>0</v>
      </c>
      <c r="N1009" s="13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9.5" customHeight="1">
      <c r="A1010" s="12" t="str">
        <f t="shared" si="657"/>
        <v>볼라드U형, SUS Φ100xD1200xH500EA</v>
      </c>
      <c r="B1010" s="13" t="s">
        <v>188</v>
      </c>
      <c r="C1010" s="13" t="s">
        <v>192</v>
      </c>
      <c r="D1010" s="14" t="s">
        <v>104</v>
      </c>
      <c r="E1010" s="15">
        <v>1</v>
      </c>
      <c r="F1010" s="17">
        <f>+VLOOKUP(A1010,단가표!$A:$Q,17,FALSE)</f>
        <v>210800</v>
      </c>
      <c r="G1010" s="17">
        <f t="shared" si="741"/>
        <v>210800</v>
      </c>
      <c r="H1010" s="17"/>
      <c r="I1010" s="17">
        <f t="shared" si="742"/>
        <v>0</v>
      </c>
      <c r="J1010" s="17"/>
      <c r="K1010" s="17" t="str">
        <f t="shared" si="743"/>
        <v/>
      </c>
      <c r="L1010" s="17">
        <f t="shared" si="739"/>
        <v>210800</v>
      </c>
      <c r="M1010" s="17">
        <f t="shared" si="744"/>
        <v>210800</v>
      </c>
      <c r="N1010" s="13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9.5" customHeight="1">
      <c r="A1011" s="12" t="str">
        <f t="shared" si="657"/>
        <v>셋트앵커M12*L100개</v>
      </c>
      <c r="B1011" s="13" t="s">
        <v>479</v>
      </c>
      <c r="C1011" s="13" t="s">
        <v>480</v>
      </c>
      <c r="D1011" s="14" t="s">
        <v>205</v>
      </c>
      <c r="E1011" s="15">
        <v>8</v>
      </c>
      <c r="F1011" s="17">
        <f>+VLOOKUP(A1011,단가표!$A:$Q,17,FALSE)</f>
        <v>170</v>
      </c>
      <c r="G1011" s="17">
        <f t="shared" si="741"/>
        <v>1360</v>
      </c>
      <c r="H1011" s="17"/>
      <c r="I1011" s="17">
        <f t="shared" si="742"/>
        <v>0</v>
      </c>
      <c r="J1011" s="17"/>
      <c r="K1011" s="17" t="str">
        <f t="shared" si="743"/>
        <v/>
      </c>
      <c r="L1011" s="17">
        <f t="shared" si="739"/>
        <v>170</v>
      </c>
      <c r="M1011" s="17">
        <f t="shared" si="744"/>
        <v>1360</v>
      </c>
      <c r="N1011" s="13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9.5" customHeight="1">
      <c r="A1012" s="12" t="str">
        <f t="shared" si="657"/>
        <v>노 무 비내선전공인</v>
      </c>
      <c r="B1012" s="13" t="s">
        <v>241</v>
      </c>
      <c r="C1012" s="13" t="s">
        <v>242</v>
      </c>
      <c r="D1012" s="14" t="s">
        <v>243</v>
      </c>
      <c r="E1012" s="15">
        <f>일위수량!E597</f>
        <v>0.28799999999999998</v>
      </c>
      <c r="F1012" s="17"/>
      <c r="G1012" s="17">
        <f t="shared" si="741"/>
        <v>0</v>
      </c>
      <c r="H1012" s="17">
        <f>+VLOOKUP(C1012,단가표!$A:$Q,17,FALSE)</f>
        <v>220079</v>
      </c>
      <c r="I1012" s="17">
        <f t="shared" si="742"/>
        <v>63382</v>
      </c>
      <c r="J1012" s="17"/>
      <c r="K1012" s="17" t="str">
        <f t="shared" si="743"/>
        <v/>
      </c>
      <c r="L1012" s="17">
        <f t="shared" si="739"/>
        <v>220079</v>
      </c>
      <c r="M1012" s="17">
        <f t="shared" si="744"/>
        <v>63382</v>
      </c>
      <c r="N1012" s="13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9.5" customHeight="1">
      <c r="A1013" s="12" t="str">
        <f t="shared" si="657"/>
        <v>( 합 계 )</v>
      </c>
      <c r="B1013" s="13" t="s">
        <v>244</v>
      </c>
      <c r="C1013" s="13"/>
      <c r="D1013" s="14"/>
      <c r="E1013" s="15"/>
      <c r="F1013" s="17"/>
      <c r="G1013" s="17">
        <f>SUM(G1008:G1012)</f>
        <v>212160</v>
      </c>
      <c r="H1013" s="17"/>
      <c r="I1013" s="17">
        <f>SUM(I1008:I1012)</f>
        <v>63382</v>
      </c>
      <c r="J1013" s="17"/>
      <c r="K1013" s="17">
        <f>SUM(K1008:K1012)</f>
        <v>0</v>
      </c>
      <c r="L1013" s="17" t="str">
        <f t="shared" si="739"/>
        <v/>
      </c>
      <c r="M1013" s="17">
        <f>SUM(M1008:M1012)</f>
        <v>275542</v>
      </c>
      <c r="N1013" s="13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9.5" customHeight="1">
      <c r="A1014" s="12" t="str">
        <f t="shared" si="657"/>
        <v/>
      </c>
      <c r="B1014" s="13"/>
      <c r="C1014" s="13"/>
      <c r="D1014" s="14"/>
      <c r="E1014" s="15"/>
      <c r="F1014" s="17"/>
      <c r="G1014" s="17">
        <f t="shared" ref="G1014:G1018" si="745">INT(E1014*F1014)</f>
        <v>0</v>
      </c>
      <c r="H1014" s="17"/>
      <c r="I1014" s="17">
        <f t="shared" ref="I1014:I1018" si="746">INT(E1014*H1014)</f>
        <v>0</v>
      </c>
      <c r="J1014" s="17"/>
      <c r="K1014" s="17" t="str">
        <f t="shared" ref="K1014:K1018" si="747">IF(E1014*J1014&lt;&gt;0,TRUNC(E1014*J1014, 1),"")</f>
        <v/>
      </c>
      <c r="L1014" s="17" t="str">
        <f t="shared" si="739"/>
        <v/>
      </c>
      <c r="M1014" s="17">
        <f t="shared" ref="M1014:M1018" si="748">SUM(G1014,I1014,K1014)</f>
        <v>0</v>
      </c>
      <c r="N1014" s="13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9.5" customHeight="1">
      <c r="A1015" s="12" t="str">
        <f t="shared" si="657"/>
        <v>[제 18-4-1호 ] 볼라드 U형, Φ76.3, 스틸 , 앙카식 [개소]</v>
      </c>
      <c r="B1015" s="58" t="s">
        <v>487</v>
      </c>
      <c r="C1015" s="90"/>
      <c r="D1015" s="59"/>
      <c r="E1015" s="56"/>
      <c r="F1015" s="57"/>
      <c r="G1015" s="57">
        <f t="shared" si="745"/>
        <v>0</v>
      </c>
      <c r="H1015" s="57"/>
      <c r="I1015" s="57">
        <f t="shared" si="746"/>
        <v>0</v>
      </c>
      <c r="J1015" s="57"/>
      <c r="K1015" s="57" t="str">
        <f t="shared" si="747"/>
        <v/>
      </c>
      <c r="L1015" s="57" t="str">
        <f t="shared" si="739"/>
        <v/>
      </c>
      <c r="M1015" s="57">
        <f t="shared" si="748"/>
        <v>0</v>
      </c>
      <c r="N1015" s="58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9.5" customHeight="1">
      <c r="A1016" s="12" t="str">
        <f t="shared" si="657"/>
        <v>볼라드U형, Φ76.3, 스틸 , 앙카식EA</v>
      </c>
      <c r="B1016" s="91" t="s">
        <v>188</v>
      </c>
      <c r="C1016" s="92" t="s">
        <v>194</v>
      </c>
      <c r="D1016" s="59" t="s">
        <v>104</v>
      </c>
      <c r="E1016" s="56">
        <v>1</v>
      </c>
      <c r="F1016" s="57">
        <f>+VLOOKUP(A1016,단가표!$A:$Q,17,FALSE)</f>
        <v>79730</v>
      </c>
      <c r="G1016" s="57">
        <f t="shared" si="745"/>
        <v>79730</v>
      </c>
      <c r="H1016" s="57"/>
      <c r="I1016" s="57">
        <f t="shared" si="746"/>
        <v>0</v>
      </c>
      <c r="J1016" s="57"/>
      <c r="K1016" s="57" t="str">
        <f t="shared" si="747"/>
        <v/>
      </c>
      <c r="L1016" s="57">
        <f t="shared" si="739"/>
        <v>79730</v>
      </c>
      <c r="M1016" s="57">
        <f t="shared" si="748"/>
        <v>79730</v>
      </c>
      <c r="N1016" s="58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9.5" customHeight="1">
      <c r="A1017" s="12" t="str">
        <f t="shared" si="657"/>
        <v>셋트앵커M12*L100개</v>
      </c>
      <c r="B1017" s="58" t="s">
        <v>479</v>
      </c>
      <c r="C1017" s="58" t="s">
        <v>480</v>
      </c>
      <c r="D1017" s="59" t="s">
        <v>205</v>
      </c>
      <c r="E1017" s="56">
        <v>8</v>
      </c>
      <c r="F1017" s="57">
        <f>+VLOOKUP(A1017,단가표!$A:$Q,17,FALSE)</f>
        <v>170</v>
      </c>
      <c r="G1017" s="57">
        <f t="shared" si="745"/>
        <v>1360</v>
      </c>
      <c r="H1017" s="57"/>
      <c r="I1017" s="57">
        <f t="shared" si="746"/>
        <v>0</v>
      </c>
      <c r="J1017" s="57"/>
      <c r="K1017" s="57" t="str">
        <f t="shared" si="747"/>
        <v/>
      </c>
      <c r="L1017" s="57">
        <f t="shared" si="739"/>
        <v>170</v>
      </c>
      <c r="M1017" s="57">
        <f t="shared" si="748"/>
        <v>1360</v>
      </c>
      <c r="N1017" s="58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9.5" customHeight="1">
      <c r="A1018" s="12" t="str">
        <f t="shared" si="657"/>
        <v>노 무 비내선전공인</v>
      </c>
      <c r="B1018" s="58" t="s">
        <v>241</v>
      </c>
      <c r="C1018" s="58" t="s">
        <v>242</v>
      </c>
      <c r="D1018" s="59" t="s">
        <v>243</v>
      </c>
      <c r="E1018" s="56">
        <f>+일위수량!E600</f>
        <v>0.28799999999999998</v>
      </c>
      <c r="F1018" s="57"/>
      <c r="G1018" s="57">
        <f t="shared" si="745"/>
        <v>0</v>
      </c>
      <c r="H1018" s="57">
        <f>+VLOOKUP(C1018,단가표!$A:$Q,17,FALSE)</f>
        <v>220079</v>
      </c>
      <c r="I1018" s="57">
        <f t="shared" si="746"/>
        <v>63382</v>
      </c>
      <c r="J1018" s="57"/>
      <c r="K1018" s="57" t="str">
        <f t="shared" si="747"/>
        <v/>
      </c>
      <c r="L1018" s="57">
        <f t="shared" si="739"/>
        <v>220079</v>
      </c>
      <c r="M1018" s="57">
        <f t="shared" si="748"/>
        <v>63382</v>
      </c>
      <c r="N1018" s="58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9.5" customHeight="1">
      <c r="A1019" s="12" t="str">
        <f t="shared" si="657"/>
        <v>( 합 계 )</v>
      </c>
      <c r="B1019" s="58" t="s">
        <v>244</v>
      </c>
      <c r="C1019" s="58"/>
      <c r="D1019" s="59"/>
      <c r="E1019" s="56"/>
      <c r="F1019" s="57"/>
      <c r="G1019" s="57">
        <f>SUM(G1014:G1018)</f>
        <v>81090</v>
      </c>
      <c r="H1019" s="57"/>
      <c r="I1019" s="57">
        <f>SUM(I1014:I1018)</f>
        <v>63382</v>
      </c>
      <c r="J1019" s="57"/>
      <c r="K1019" s="57">
        <f>SUM(K1014:K1018)</f>
        <v>0</v>
      </c>
      <c r="L1019" s="57" t="str">
        <f t="shared" si="739"/>
        <v/>
      </c>
      <c r="M1019" s="57">
        <f>SUM(M1014:M1018)</f>
        <v>144472</v>
      </c>
      <c r="N1019" s="58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9.5" customHeight="1">
      <c r="A1020" s="12"/>
      <c r="B1020" s="13"/>
      <c r="C1020" s="13"/>
      <c r="D1020" s="14"/>
      <c r="E1020" s="15"/>
      <c r="F1020" s="17"/>
      <c r="G1020" s="17"/>
      <c r="H1020" s="17"/>
      <c r="I1020" s="17"/>
      <c r="J1020" s="17"/>
      <c r="K1020" s="17"/>
      <c r="L1020" s="17"/>
      <c r="M1020" s="17"/>
      <c r="N1020" s="13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9.5" customHeight="1">
      <c r="A1021" s="12" t="str">
        <f t="shared" ref="A1021:A1188" si="749">+TRIM(CONCATENATE(B1021,C1021,D1021))</f>
        <v>[제 19-1호] 주차도색 라인도색,EV글씨 포함 [개소]</v>
      </c>
      <c r="B1021" s="13" t="s">
        <v>488</v>
      </c>
      <c r="C1021" s="13"/>
      <c r="D1021" s="14"/>
      <c r="E1021" s="15"/>
      <c r="F1021" s="17"/>
      <c r="G1021" s="17">
        <f t="shared" ref="G1021:G1024" si="750">INT(E1021*F1021)</f>
        <v>0</v>
      </c>
      <c r="H1021" s="17"/>
      <c r="I1021" s="17">
        <f t="shared" ref="I1021:I1024" si="751">INT(E1021*H1021)</f>
        <v>0</v>
      </c>
      <c r="J1021" s="17"/>
      <c r="K1021" s="17" t="str">
        <f t="shared" ref="K1021:K1024" si="752">IF(E1021*J1021&lt;&gt;0,TRUNC(E1021*J1021, 1),"")</f>
        <v/>
      </c>
      <c r="L1021" s="17" t="str">
        <f t="shared" ref="L1021:L1024" si="753">IF((F1021+H1021+J1021)=0, "", (F1021+H1021+J1021))</f>
        <v/>
      </c>
      <c r="M1021" s="17">
        <f t="shared" ref="M1021:M1024" si="754">SUM(G1021,I1021,K1021)</f>
        <v>0</v>
      </c>
      <c r="N1021" s="13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9.5" customHeight="1">
      <c r="A1022" s="12" t="str">
        <f t="shared" si="749"/>
        <v>조합 페인트KSM5312(1급), 백색ℓ</v>
      </c>
      <c r="B1022" s="13" t="s">
        <v>489</v>
      </c>
      <c r="C1022" s="13" t="s">
        <v>490</v>
      </c>
      <c r="D1022" s="14" t="s">
        <v>491</v>
      </c>
      <c r="E1022" s="15">
        <v>4.5</v>
      </c>
      <c r="F1022" s="17">
        <f>+VLOOKUP(A1022,단가표!$A:$Q,17,FALSE)</f>
        <v>3610</v>
      </c>
      <c r="G1022" s="17">
        <f t="shared" si="750"/>
        <v>16245</v>
      </c>
      <c r="H1022" s="17"/>
      <c r="I1022" s="17">
        <f t="shared" si="751"/>
        <v>0</v>
      </c>
      <c r="J1022" s="17"/>
      <c r="K1022" s="17" t="str">
        <f t="shared" si="752"/>
        <v/>
      </c>
      <c r="L1022" s="17">
        <f t="shared" si="753"/>
        <v>3610</v>
      </c>
      <c r="M1022" s="17">
        <f t="shared" si="754"/>
        <v>16245</v>
      </c>
      <c r="N1022" s="13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9.5" customHeight="1">
      <c r="A1023" s="12" t="str">
        <f t="shared" si="749"/>
        <v>신나KSM5319,2종ℓ</v>
      </c>
      <c r="B1023" s="13" t="s">
        <v>492</v>
      </c>
      <c r="C1023" s="13" t="s">
        <v>493</v>
      </c>
      <c r="D1023" s="14" t="s">
        <v>491</v>
      </c>
      <c r="E1023" s="15">
        <v>1</v>
      </c>
      <c r="F1023" s="17">
        <f>+VLOOKUP(A1023,단가표!$A:$Q,17,FALSE)</f>
        <v>1910</v>
      </c>
      <c r="G1023" s="17">
        <f t="shared" si="750"/>
        <v>1910</v>
      </c>
      <c r="H1023" s="17"/>
      <c r="I1023" s="17">
        <f t="shared" si="751"/>
        <v>0</v>
      </c>
      <c r="J1023" s="17"/>
      <c r="K1023" s="17" t="str">
        <f t="shared" si="752"/>
        <v/>
      </c>
      <c r="L1023" s="17">
        <f t="shared" si="753"/>
        <v>1910</v>
      </c>
      <c r="M1023" s="17">
        <f t="shared" si="754"/>
        <v>1910</v>
      </c>
      <c r="N1023" s="13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9.5" customHeight="1">
      <c r="A1024" s="12" t="str">
        <f t="shared" si="749"/>
        <v>노 무 비도장공인</v>
      </c>
      <c r="B1024" s="13" t="s">
        <v>241</v>
      </c>
      <c r="C1024" s="13" t="s">
        <v>494</v>
      </c>
      <c r="D1024" s="14" t="s">
        <v>243</v>
      </c>
      <c r="E1024" s="15">
        <f>+일위수량!E604</f>
        <v>0.58499999999999996</v>
      </c>
      <c r="F1024" s="17"/>
      <c r="G1024" s="17">
        <f t="shared" si="750"/>
        <v>0</v>
      </c>
      <c r="H1024" s="17">
        <f>+VLOOKUP(C1024,단가표!$A:$Q,17,FALSE)</f>
        <v>194882</v>
      </c>
      <c r="I1024" s="17">
        <f t="shared" si="751"/>
        <v>114005</v>
      </c>
      <c r="J1024" s="17"/>
      <c r="K1024" s="17" t="str">
        <f t="shared" si="752"/>
        <v/>
      </c>
      <c r="L1024" s="17">
        <f t="shared" si="753"/>
        <v>194882</v>
      </c>
      <c r="M1024" s="17">
        <f t="shared" si="754"/>
        <v>114005</v>
      </c>
      <c r="N1024" s="13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9.5" customHeight="1">
      <c r="A1025" s="12" t="str">
        <f t="shared" si="749"/>
        <v>노 무 비보통인부인</v>
      </c>
      <c r="B1025" s="13" t="s">
        <v>241</v>
      </c>
      <c r="C1025" s="13" t="s">
        <v>261</v>
      </c>
      <c r="D1025" s="14" t="s">
        <v>243</v>
      </c>
      <c r="E1025" s="15">
        <f>+일위수량!E605</f>
        <v>0.03</v>
      </c>
      <c r="F1025" s="17"/>
      <c r="G1025" s="17"/>
      <c r="H1025" s="17"/>
      <c r="I1025" s="17"/>
      <c r="J1025" s="17"/>
      <c r="K1025" s="17"/>
      <c r="L1025" s="17"/>
      <c r="M1025" s="17"/>
      <c r="N1025" s="13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9.5" customHeight="1">
      <c r="A1026" s="12" t="str">
        <f t="shared" si="749"/>
        <v>( 합 계 )</v>
      </c>
      <c r="B1026" s="13" t="s">
        <v>244</v>
      </c>
      <c r="C1026" s="13"/>
      <c r="D1026" s="14"/>
      <c r="E1026" s="15"/>
      <c r="F1026" s="17"/>
      <c r="G1026" s="17">
        <f>SUM(G1021:G1024)</f>
        <v>18155</v>
      </c>
      <c r="H1026" s="17"/>
      <c r="I1026" s="17">
        <f>SUM(I1021:I1024)</f>
        <v>114005</v>
      </c>
      <c r="J1026" s="17"/>
      <c r="K1026" s="17">
        <f>SUM(K1021:K1024)</f>
        <v>0</v>
      </c>
      <c r="L1026" s="17" t="str">
        <f t="shared" ref="L1026:L1031" si="755">IF((F1026+H1026+J1026)=0, "", (F1026+H1026+J1026))</f>
        <v/>
      </c>
      <c r="M1026" s="17">
        <f>SUM(M1021:M1024)</f>
        <v>132160</v>
      </c>
      <c r="N1026" s="13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9.5" customHeight="1">
      <c r="A1027" s="12" t="str">
        <f t="shared" si="749"/>
        <v/>
      </c>
      <c r="B1027" s="13"/>
      <c r="C1027" s="13"/>
      <c r="D1027" s="14"/>
      <c r="E1027" s="15"/>
      <c r="F1027" s="17"/>
      <c r="G1027" s="17">
        <f t="shared" ref="G1027:G1031" si="756">INT(E1027*F1027)</f>
        <v>0</v>
      </c>
      <c r="H1027" s="17"/>
      <c r="I1027" s="17">
        <f t="shared" ref="I1027:I1031" si="757">INT(E1027*H1027)</f>
        <v>0</v>
      </c>
      <c r="J1027" s="17"/>
      <c r="K1027" s="17" t="str">
        <f t="shared" ref="K1027:K1031" si="758">IF(E1027*J1027&lt;&gt;0,TRUNC(E1027*J1027, 1),"")</f>
        <v/>
      </c>
      <c r="L1027" s="17" t="str">
        <f t="shared" si="755"/>
        <v/>
      </c>
      <c r="M1027" s="17">
        <f t="shared" ref="M1027:M1031" si="759">SUM(G1027,I1027,K1027)</f>
        <v>0</v>
      </c>
      <c r="N1027" s="13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9.5" customHeight="1">
      <c r="A1028" s="12" t="str">
        <f t="shared" si="749"/>
        <v>[제 19-2호] 주차도색 글씨 [개소]</v>
      </c>
      <c r="B1028" s="82" t="s">
        <v>495</v>
      </c>
      <c r="C1028" s="82"/>
      <c r="D1028" s="83"/>
      <c r="E1028" s="84"/>
      <c r="F1028" s="85"/>
      <c r="G1028" s="85">
        <f t="shared" si="756"/>
        <v>0</v>
      </c>
      <c r="H1028" s="85"/>
      <c r="I1028" s="85">
        <f t="shared" si="757"/>
        <v>0</v>
      </c>
      <c r="J1028" s="85"/>
      <c r="K1028" s="85" t="str">
        <f t="shared" si="758"/>
        <v/>
      </c>
      <c r="L1028" s="85" t="str">
        <f t="shared" si="755"/>
        <v/>
      </c>
      <c r="M1028" s="85">
        <f t="shared" si="759"/>
        <v>0</v>
      </c>
      <c r="N1028" s="82"/>
      <c r="O1028" s="86"/>
      <c r="P1028" s="86"/>
      <c r="Q1028" s="86"/>
      <c r="R1028" s="86"/>
      <c r="S1028" s="86"/>
      <c r="T1028" s="86"/>
      <c r="U1028" s="86"/>
      <c r="V1028" s="86"/>
      <c r="W1028" s="86"/>
      <c r="X1028" s="86"/>
      <c r="Y1028" s="86"/>
      <c r="Z1028" s="86"/>
    </row>
    <row r="1029" spans="1:26" ht="19.5" customHeight="1">
      <c r="A1029" s="12" t="str">
        <f t="shared" si="749"/>
        <v>조합 페인트KSM5312(1급), 백색ℓ</v>
      </c>
      <c r="B1029" s="82" t="s">
        <v>489</v>
      </c>
      <c r="C1029" s="82" t="s">
        <v>490</v>
      </c>
      <c r="D1029" s="83" t="s">
        <v>491</v>
      </c>
      <c r="E1029" s="84">
        <v>0.8</v>
      </c>
      <c r="F1029" s="85">
        <f>+VLOOKUP(A1029,단가표!$A:$Q,17,FALSE)</f>
        <v>3610</v>
      </c>
      <c r="G1029" s="85">
        <f t="shared" si="756"/>
        <v>2888</v>
      </c>
      <c r="H1029" s="85"/>
      <c r="I1029" s="85">
        <f t="shared" si="757"/>
        <v>0</v>
      </c>
      <c r="J1029" s="85"/>
      <c r="K1029" s="85" t="str">
        <f t="shared" si="758"/>
        <v/>
      </c>
      <c r="L1029" s="85">
        <f t="shared" si="755"/>
        <v>3610</v>
      </c>
      <c r="M1029" s="85">
        <f t="shared" si="759"/>
        <v>2888</v>
      </c>
      <c r="N1029" s="82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</row>
    <row r="1030" spans="1:26" ht="19.5" customHeight="1">
      <c r="A1030" s="12" t="str">
        <f t="shared" si="749"/>
        <v>신나KSM5319,2종ℓ</v>
      </c>
      <c r="B1030" s="82" t="s">
        <v>492</v>
      </c>
      <c r="C1030" s="82" t="s">
        <v>493</v>
      </c>
      <c r="D1030" s="83" t="s">
        <v>491</v>
      </c>
      <c r="E1030" s="84">
        <v>0.2</v>
      </c>
      <c r="F1030" s="85">
        <f>+VLOOKUP(A1030,단가표!$A:$Q,17,FALSE)</f>
        <v>1910</v>
      </c>
      <c r="G1030" s="85">
        <f t="shared" si="756"/>
        <v>382</v>
      </c>
      <c r="H1030" s="85"/>
      <c r="I1030" s="85">
        <f t="shared" si="757"/>
        <v>0</v>
      </c>
      <c r="J1030" s="85"/>
      <c r="K1030" s="85" t="str">
        <f t="shared" si="758"/>
        <v/>
      </c>
      <c r="L1030" s="85">
        <f t="shared" si="755"/>
        <v>1910</v>
      </c>
      <c r="M1030" s="85">
        <f t="shared" si="759"/>
        <v>382</v>
      </c>
      <c r="N1030" s="82"/>
      <c r="O1030" s="86"/>
      <c r="P1030" s="86"/>
      <c r="Q1030" s="86"/>
      <c r="R1030" s="86"/>
      <c r="S1030" s="86"/>
      <c r="T1030" s="86"/>
      <c r="U1030" s="86"/>
      <c r="V1030" s="86"/>
      <c r="W1030" s="86"/>
      <c r="X1030" s="86"/>
      <c r="Y1030" s="86"/>
      <c r="Z1030" s="86"/>
    </row>
    <row r="1031" spans="1:26" ht="19.5" customHeight="1">
      <c r="A1031" s="12" t="str">
        <f t="shared" si="749"/>
        <v>노 무 비도장공인</v>
      </c>
      <c r="B1031" s="82" t="s">
        <v>241</v>
      </c>
      <c r="C1031" s="82" t="s">
        <v>494</v>
      </c>
      <c r="D1031" s="83" t="s">
        <v>243</v>
      </c>
      <c r="E1031" s="84">
        <f>+일위수량!E609</f>
        <v>0.10400000000000001</v>
      </c>
      <c r="F1031" s="85"/>
      <c r="G1031" s="85">
        <f t="shared" si="756"/>
        <v>0</v>
      </c>
      <c r="H1031" s="85">
        <f>+VLOOKUP(C1031,단가표!$A:$Q,17,FALSE)</f>
        <v>194882</v>
      </c>
      <c r="I1031" s="85">
        <f t="shared" si="757"/>
        <v>20267</v>
      </c>
      <c r="J1031" s="85"/>
      <c r="K1031" s="85" t="str">
        <f t="shared" si="758"/>
        <v/>
      </c>
      <c r="L1031" s="85">
        <f t="shared" si="755"/>
        <v>194882</v>
      </c>
      <c r="M1031" s="85">
        <f t="shared" si="759"/>
        <v>20267</v>
      </c>
      <c r="N1031" s="82"/>
      <c r="O1031" s="86"/>
      <c r="P1031" s="86"/>
      <c r="Q1031" s="86"/>
      <c r="R1031" s="86"/>
      <c r="S1031" s="86"/>
      <c r="T1031" s="86"/>
      <c r="U1031" s="86"/>
      <c r="V1031" s="86"/>
      <c r="W1031" s="86"/>
      <c r="X1031" s="86"/>
      <c r="Y1031" s="86"/>
      <c r="Z1031" s="86"/>
    </row>
    <row r="1032" spans="1:26" ht="19.5" customHeight="1">
      <c r="A1032" s="12" t="str">
        <f t="shared" si="749"/>
        <v>노 무 비보통인부인</v>
      </c>
      <c r="B1032" s="82" t="s">
        <v>241</v>
      </c>
      <c r="C1032" s="82" t="s">
        <v>261</v>
      </c>
      <c r="D1032" s="83" t="s">
        <v>243</v>
      </c>
      <c r="E1032" s="84">
        <f>+일위수량!E610</f>
        <v>6.0000000000000001E-3</v>
      </c>
      <c r="F1032" s="85"/>
      <c r="G1032" s="85"/>
      <c r="H1032" s="85"/>
      <c r="I1032" s="85"/>
      <c r="J1032" s="85"/>
      <c r="K1032" s="85"/>
      <c r="L1032" s="85"/>
      <c r="M1032" s="85"/>
      <c r="N1032" s="82"/>
      <c r="O1032" s="86"/>
      <c r="P1032" s="86"/>
      <c r="Q1032" s="86"/>
      <c r="R1032" s="86"/>
      <c r="S1032" s="86"/>
      <c r="T1032" s="86"/>
      <c r="U1032" s="86"/>
      <c r="V1032" s="86"/>
      <c r="W1032" s="86"/>
      <c r="X1032" s="86"/>
      <c r="Y1032" s="86"/>
      <c r="Z1032" s="86"/>
    </row>
    <row r="1033" spans="1:26" ht="19.5" customHeight="1">
      <c r="A1033" s="12" t="str">
        <f t="shared" si="749"/>
        <v>( 합 계 )</v>
      </c>
      <c r="B1033" s="82" t="s">
        <v>244</v>
      </c>
      <c r="C1033" s="82"/>
      <c r="D1033" s="83"/>
      <c r="E1033" s="84"/>
      <c r="F1033" s="85"/>
      <c r="G1033" s="85">
        <f>SUM(G1027:G1031)</f>
        <v>3270</v>
      </c>
      <c r="H1033" s="85"/>
      <c r="I1033" s="85">
        <f>SUM(I1027:I1031)</f>
        <v>20267</v>
      </c>
      <c r="J1033" s="85"/>
      <c r="K1033" s="85">
        <f>SUM(K1027:K1031)</f>
        <v>0</v>
      </c>
      <c r="L1033" s="85" t="str">
        <f t="shared" ref="L1033:L1046" si="760">IF((F1033+H1033+J1033)=0, "", (F1033+H1033+J1033))</f>
        <v/>
      </c>
      <c r="M1033" s="85">
        <f>SUM(M1027:M1031)</f>
        <v>23537</v>
      </c>
      <c r="N1033" s="82"/>
      <c r="O1033" s="86"/>
      <c r="P1033" s="86"/>
      <c r="Q1033" s="86"/>
      <c r="R1033" s="86"/>
      <c r="S1033" s="86"/>
      <c r="T1033" s="86"/>
      <c r="U1033" s="86"/>
      <c r="V1033" s="86"/>
      <c r="W1033" s="86"/>
      <c r="X1033" s="86"/>
      <c r="Y1033" s="86"/>
      <c r="Z1033" s="86"/>
    </row>
    <row r="1034" spans="1:26" ht="19.5" customHeight="1">
      <c r="A1034" s="12" t="str">
        <f t="shared" si="749"/>
        <v/>
      </c>
      <c r="B1034" s="13"/>
      <c r="C1034" s="13"/>
      <c r="D1034" s="14"/>
      <c r="E1034" s="15"/>
      <c r="F1034" s="17"/>
      <c r="G1034" s="17">
        <f t="shared" ref="G1034:G1038" si="761">INT(E1034*F1034)</f>
        <v>0</v>
      </c>
      <c r="H1034" s="17"/>
      <c r="I1034" s="17">
        <f t="shared" ref="I1034:I1038" si="762">INT(E1034*H1034)</f>
        <v>0</v>
      </c>
      <c r="J1034" s="17"/>
      <c r="K1034" s="17" t="str">
        <f t="shared" ref="K1034:K1038" si="763">IF(E1034*J1034&lt;&gt;0,TRUNC(E1034*J1034, 1),"")</f>
        <v/>
      </c>
      <c r="L1034" s="17" t="str">
        <f t="shared" si="760"/>
        <v/>
      </c>
      <c r="M1034" s="17">
        <f t="shared" ref="M1034:M1038" si="764">SUM(G1034,I1034,K1034)</f>
        <v>0</v>
      </c>
      <c r="N1034" s="13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9.5" customHeight="1">
      <c r="A1035" s="12" t="str">
        <f t="shared" si="749"/>
        <v>[제 20-1호] 인입지지봉 Φ28x5M [개소]</v>
      </c>
      <c r="B1035" s="13" t="s">
        <v>496</v>
      </c>
      <c r="C1035" s="13"/>
      <c r="D1035" s="14"/>
      <c r="E1035" s="15"/>
      <c r="F1035" s="17"/>
      <c r="G1035" s="17">
        <f t="shared" si="761"/>
        <v>0</v>
      </c>
      <c r="H1035" s="17"/>
      <c r="I1035" s="17">
        <f t="shared" si="762"/>
        <v>0</v>
      </c>
      <c r="J1035" s="17"/>
      <c r="K1035" s="17" t="str">
        <f t="shared" si="763"/>
        <v/>
      </c>
      <c r="L1035" s="17" t="str">
        <f t="shared" si="760"/>
        <v/>
      </c>
      <c r="M1035" s="17">
        <f t="shared" si="764"/>
        <v>0</v>
      </c>
      <c r="N1035" s="13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9.5" customHeight="1">
      <c r="A1036" s="12" t="str">
        <f t="shared" si="749"/>
        <v>인입지지봉Φ28x5M개소</v>
      </c>
      <c r="B1036" s="13" t="s">
        <v>195</v>
      </c>
      <c r="C1036" s="13" t="s">
        <v>196</v>
      </c>
      <c r="D1036" s="14" t="s">
        <v>182</v>
      </c>
      <c r="E1036" s="15">
        <v>1</v>
      </c>
      <c r="F1036" s="17">
        <f>+VLOOKUP(A1036,단가표!$A:$Q,17,FALSE)</f>
        <v>59500</v>
      </c>
      <c r="G1036" s="17">
        <f t="shared" si="761"/>
        <v>59500</v>
      </c>
      <c r="H1036" s="17"/>
      <c r="I1036" s="17">
        <f t="shared" si="762"/>
        <v>0</v>
      </c>
      <c r="J1036" s="17"/>
      <c r="K1036" s="17" t="str">
        <f t="shared" si="763"/>
        <v/>
      </c>
      <c r="L1036" s="17">
        <f t="shared" si="760"/>
        <v>59500</v>
      </c>
      <c r="M1036" s="17">
        <f t="shared" si="764"/>
        <v>59500</v>
      </c>
      <c r="N1036" s="13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9.5" customHeight="1">
      <c r="A1037" s="12" t="str">
        <f t="shared" si="749"/>
        <v>셋트앵커M12*L100개</v>
      </c>
      <c r="B1037" s="13" t="s">
        <v>479</v>
      </c>
      <c r="C1037" s="13" t="s">
        <v>480</v>
      </c>
      <c r="D1037" s="14" t="s">
        <v>205</v>
      </c>
      <c r="E1037" s="15">
        <v>4</v>
      </c>
      <c r="F1037" s="17">
        <f>+VLOOKUP(A1037,단가표!$A:$Q,17,FALSE)</f>
        <v>170</v>
      </c>
      <c r="G1037" s="17">
        <f t="shared" si="761"/>
        <v>680</v>
      </c>
      <c r="H1037" s="17"/>
      <c r="I1037" s="17">
        <f t="shared" si="762"/>
        <v>0</v>
      </c>
      <c r="J1037" s="17"/>
      <c r="K1037" s="17" t="str">
        <f t="shared" si="763"/>
        <v/>
      </c>
      <c r="L1037" s="17">
        <f t="shared" si="760"/>
        <v>170</v>
      </c>
      <c r="M1037" s="17">
        <f t="shared" si="764"/>
        <v>680</v>
      </c>
      <c r="N1037" s="13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9.5" customHeight="1">
      <c r="A1038" s="12" t="str">
        <f t="shared" si="749"/>
        <v>노 무 비내선전공인</v>
      </c>
      <c r="B1038" s="13" t="s">
        <v>241</v>
      </c>
      <c r="C1038" s="13" t="s">
        <v>242</v>
      </c>
      <c r="D1038" s="14" t="s">
        <v>243</v>
      </c>
      <c r="E1038" s="15">
        <f>일위수량!E613</f>
        <v>0.14399999999999999</v>
      </c>
      <c r="F1038" s="17"/>
      <c r="G1038" s="17">
        <f t="shared" si="761"/>
        <v>0</v>
      </c>
      <c r="H1038" s="17">
        <f>+VLOOKUP(C1038,단가표!$A:$Q,17,FALSE)</f>
        <v>220079</v>
      </c>
      <c r="I1038" s="17">
        <f t="shared" si="762"/>
        <v>31691</v>
      </c>
      <c r="J1038" s="17"/>
      <c r="K1038" s="17" t="str">
        <f t="shared" si="763"/>
        <v/>
      </c>
      <c r="L1038" s="17">
        <f t="shared" si="760"/>
        <v>220079</v>
      </c>
      <c r="M1038" s="17">
        <f t="shared" si="764"/>
        <v>31691</v>
      </c>
      <c r="N1038" s="13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9.5" customHeight="1">
      <c r="A1039" s="12" t="str">
        <f t="shared" si="749"/>
        <v>( 합 계 )</v>
      </c>
      <c r="B1039" s="13" t="s">
        <v>244</v>
      </c>
      <c r="C1039" s="13"/>
      <c r="D1039" s="14"/>
      <c r="E1039" s="15"/>
      <c r="F1039" s="17"/>
      <c r="G1039" s="17">
        <f>SUM(G1036:G1038)</f>
        <v>60180</v>
      </c>
      <c r="H1039" s="17"/>
      <c r="I1039" s="17">
        <f>SUM(I1036:I1038)</f>
        <v>31691</v>
      </c>
      <c r="J1039" s="17"/>
      <c r="K1039" s="17">
        <f>SUM(K1027:K1038)</f>
        <v>0</v>
      </c>
      <c r="L1039" s="17" t="str">
        <f t="shared" si="760"/>
        <v/>
      </c>
      <c r="M1039" s="17">
        <f>SUM(M1036:M1038)</f>
        <v>91871</v>
      </c>
      <c r="N1039" s="13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9.5" customHeight="1">
      <c r="A1040" s="12" t="str">
        <f t="shared" si="749"/>
        <v/>
      </c>
      <c r="B1040" s="13"/>
      <c r="C1040" s="13"/>
      <c r="D1040" s="14"/>
      <c r="E1040" s="15"/>
      <c r="F1040" s="17"/>
      <c r="G1040" s="17">
        <f t="shared" ref="G1040:G1044" si="765">INT(E1040*F1040)</f>
        <v>0</v>
      </c>
      <c r="H1040" s="17"/>
      <c r="I1040" s="17">
        <f t="shared" ref="I1040:I1044" si="766">INT(E1040*H1040)</f>
        <v>0</v>
      </c>
      <c r="J1040" s="17"/>
      <c r="K1040" s="17" t="str">
        <f t="shared" ref="K1040:K1044" si="767">IF(E1040*J1040&lt;&gt;0,TRUNC(E1040*J1040, 1),"")</f>
        <v/>
      </c>
      <c r="L1040" s="17" t="str">
        <f t="shared" si="760"/>
        <v/>
      </c>
      <c r="M1040" s="17">
        <f t="shared" ref="M1040:M1044" si="768">SUM(G1040,I1040,K1040)</f>
        <v>0</v>
      </c>
      <c r="N1040" s="13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9.5" customHeight="1">
      <c r="A1041" s="12" t="str">
        <f t="shared" si="749"/>
        <v>[제 20-2호] 인입지지봉 Φ54x5M [개소]</v>
      </c>
      <c r="B1041" s="13" t="s">
        <v>497</v>
      </c>
      <c r="C1041" s="13"/>
      <c r="D1041" s="14"/>
      <c r="E1041" s="15"/>
      <c r="F1041" s="17"/>
      <c r="G1041" s="17">
        <f t="shared" si="765"/>
        <v>0</v>
      </c>
      <c r="H1041" s="17"/>
      <c r="I1041" s="17">
        <f t="shared" si="766"/>
        <v>0</v>
      </c>
      <c r="J1041" s="17"/>
      <c r="K1041" s="17" t="str">
        <f t="shared" si="767"/>
        <v/>
      </c>
      <c r="L1041" s="17" t="str">
        <f t="shared" si="760"/>
        <v/>
      </c>
      <c r="M1041" s="17">
        <f t="shared" si="768"/>
        <v>0</v>
      </c>
      <c r="N1041" s="13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9.5" customHeight="1">
      <c r="A1042" s="12" t="str">
        <f t="shared" si="749"/>
        <v>인입지지봉Φ54x5M개소</v>
      </c>
      <c r="B1042" s="13" t="s">
        <v>195</v>
      </c>
      <c r="C1042" s="13" t="s">
        <v>197</v>
      </c>
      <c r="D1042" s="14" t="s">
        <v>182</v>
      </c>
      <c r="E1042" s="15">
        <v>1</v>
      </c>
      <c r="F1042" s="17">
        <f>+VLOOKUP(A1042,단가표!$A:$Q,17,FALSE)</f>
        <v>76500</v>
      </c>
      <c r="G1042" s="17">
        <f t="shared" si="765"/>
        <v>76500</v>
      </c>
      <c r="H1042" s="17"/>
      <c r="I1042" s="17">
        <f t="shared" si="766"/>
        <v>0</v>
      </c>
      <c r="J1042" s="17"/>
      <c r="K1042" s="17" t="str">
        <f t="shared" si="767"/>
        <v/>
      </c>
      <c r="L1042" s="17">
        <f t="shared" si="760"/>
        <v>76500</v>
      </c>
      <c r="M1042" s="17">
        <f t="shared" si="768"/>
        <v>76500</v>
      </c>
      <c r="N1042" s="13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9.5" customHeight="1">
      <c r="A1043" s="12" t="str">
        <f t="shared" si="749"/>
        <v>셋트앵커M12*L100개</v>
      </c>
      <c r="B1043" s="13" t="s">
        <v>479</v>
      </c>
      <c r="C1043" s="13" t="s">
        <v>480</v>
      </c>
      <c r="D1043" s="14" t="s">
        <v>205</v>
      </c>
      <c r="E1043" s="15">
        <v>4</v>
      </c>
      <c r="F1043" s="17">
        <f>+VLOOKUP(A1043,단가표!$A:$Q,17,FALSE)</f>
        <v>170</v>
      </c>
      <c r="G1043" s="17">
        <f t="shared" si="765"/>
        <v>680</v>
      </c>
      <c r="H1043" s="17"/>
      <c r="I1043" s="17">
        <f t="shared" si="766"/>
        <v>0</v>
      </c>
      <c r="J1043" s="17"/>
      <c r="K1043" s="17" t="str">
        <f t="shared" si="767"/>
        <v/>
      </c>
      <c r="L1043" s="17">
        <f t="shared" si="760"/>
        <v>170</v>
      </c>
      <c r="M1043" s="17">
        <f t="shared" si="768"/>
        <v>680</v>
      </c>
      <c r="N1043" s="13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9.5" customHeight="1">
      <c r="A1044" s="12" t="str">
        <f t="shared" si="749"/>
        <v>노 무 비내선전공인</v>
      </c>
      <c r="B1044" s="13" t="s">
        <v>241</v>
      </c>
      <c r="C1044" s="13" t="s">
        <v>242</v>
      </c>
      <c r="D1044" s="14" t="s">
        <v>243</v>
      </c>
      <c r="E1044" s="15">
        <f>일위수량!E616</f>
        <v>0.14399999999999999</v>
      </c>
      <c r="F1044" s="17"/>
      <c r="G1044" s="17">
        <f t="shared" si="765"/>
        <v>0</v>
      </c>
      <c r="H1044" s="17">
        <f>+VLOOKUP(C1044,단가표!$A:$Q,17,FALSE)</f>
        <v>220079</v>
      </c>
      <c r="I1044" s="17">
        <f t="shared" si="766"/>
        <v>31691</v>
      </c>
      <c r="J1044" s="17"/>
      <c r="K1044" s="17" t="str">
        <f t="shared" si="767"/>
        <v/>
      </c>
      <c r="L1044" s="17">
        <f t="shared" si="760"/>
        <v>220079</v>
      </c>
      <c r="M1044" s="17">
        <f t="shared" si="768"/>
        <v>31691</v>
      </c>
      <c r="N1044" s="13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9.5" customHeight="1">
      <c r="A1045" s="12" t="str">
        <f t="shared" si="749"/>
        <v>( 합 계 )</v>
      </c>
      <c r="B1045" s="13" t="s">
        <v>244</v>
      </c>
      <c r="C1045" s="13"/>
      <c r="D1045" s="14"/>
      <c r="E1045" s="15"/>
      <c r="F1045" s="17"/>
      <c r="G1045" s="17">
        <f>SUM(G1040:G1044)</f>
        <v>77180</v>
      </c>
      <c r="H1045" s="17"/>
      <c r="I1045" s="17">
        <f>SUM(I1040:I1044)</f>
        <v>31691</v>
      </c>
      <c r="J1045" s="17"/>
      <c r="K1045" s="17">
        <f>SUM(K1040:K1044)</f>
        <v>0</v>
      </c>
      <c r="L1045" s="17" t="str">
        <f t="shared" si="760"/>
        <v/>
      </c>
      <c r="M1045" s="17">
        <f>SUM(M1040:M1044)</f>
        <v>108871</v>
      </c>
      <c r="N1045" s="13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9.5" customHeight="1">
      <c r="A1046" s="12" t="str">
        <f t="shared" si="749"/>
        <v/>
      </c>
      <c r="B1046" s="13"/>
      <c r="C1046" s="13"/>
      <c r="D1046" s="14"/>
      <c r="E1046" s="15"/>
      <c r="F1046" s="17"/>
      <c r="G1046" s="17">
        <f>INT(E1046*F1046)</f>
        <v>0</v>
      </c>
      <c r="H1046" s="17"/>
      <c r="I1046" s="17">
        <f>INT(E1046*H1046)</f>
        <v>0</v>
      </c>
      <c r="J1046" s="17"/>
      <c r="K1046" s="17" t="str">
        <f>IF(E1046*J1046&lt;&gt;0,TRUNC(E1046*J1046, 1),"")</f>
        <v/>
      </c>
      <c r="L1046" s="17" t="str">
        <f t="shared" si="760"/>
        <v/>
      </c>
      <c r="M1046" s="17">
        <f>SUM(G1046,I1046,K1046)</f>
        <v>0</v>
      </c>
      <c r="N1046" s="13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9.5" customHeight="1">
      <c r="A1047" s="12" t="str">
        <f t="shared" si="749"/>
        <v>[제 20-3호] IP전주 8M, 기초포함 [개소]</v>
      </c>
      <c r="B1047" s="82" t="s">
        <v>498</v>
      </c>
      <c r="C1047" s="82"/>
      <c r="D1047" s="83"/>
      <c r="E1047" s="84"/>
      <c r="F1047" s="85"/>
      <c r="G1047" s="85">
        <v>0</v>
      </c>
      <c r="H1047" s="85"/>
      <c r="I1047" s="85">
        <v>0</v>
      </c>
      <c r="J1047" s="85"/>
      <c r="K1047" s="85" t="s">
        <v>499</v>
      </c>
      <c r="L1047" s="85" t="s">
        <v>499</v>
      </c>
      <c r="M1047" s="85">
        <v>0</v>
      </c>
      <c r="N1047" s="82"/>
      <c r="O1047" s="86"/>
      <c r="P1047" s="86"/>
      <c r="Q1047" s="86"/>
      <c r="R1047" s="86"/>
      <c r="S1047" s="86"/>
      <c r="T1047" s="86"/>
      <c r="U1047" s="86"/>
      <c r="V1047" s="86"/>
      <c r="W1047" s="86"/>
      <c r="X1047" s="86"/>
      <c r="Y1047" s="86"/>
      <c r="Z1047" s="86"/>
    </row>
    <row r="1048" spans="1:26" ht="19.5" customHeight="1">
      <c r="A1048" s="12" t="str">
        <f t="shared" si="749"/>
        <v>IP전주8M개소</v>
      </c>
      <c r="B1048" s="82" t="s">
        <v>198</v>
      </c>
      <c r="C1048" s="82" t="s">
        <v>500</v>
      </c>
      <c r="D1048" s="83" t="s">
        <v>182</v>
      </c>
      <c r="E1048" s="84">
        <v>1</v>
      </c>
      <c r="F1048" s="85">
        <f>+VLOOKUP(A1048,단가표!$A:$Q,17,FALSE)</f>
        <v>204850</v>
      </c>
      <c r="G1048" s="85">
        <f t="shared" ref="G1048:G1049" si="769">INT(E1048*F1048)</f>
        <v>204850</v>
      </c>
      <c r="H1048" s="85"/>
      <c r="I1048" s="85">
        <v>0</v>
      </c>
      <c r="J1048" s="85"/>
      <c r="K1048" s="85" t="s">
        <v>499</v>
      </c>
      <c r="L1048" s="85">
        <v>280000</v>
      </c>
      <c r="M1048" s="85">
        <f t="shared" ref="M1048:M1051" si="770">SUM(G1048,I1048,K1048)</f>
        <v>204850</v>
      </c>
      <c r="N1048" s="82"/>
      <c r="O1048" s="86"/>
      <c r="P1048" s="86"/>
      <c r="Q1048" s="86"/>
      <c r="R1048" s="86"/>
      <c r="S1048" s="86"/>
      <c r="T1048" s="86"/>
      <c r="U1048" s="86"/>
      <c r="V1048" s="86"/>
      <c r="W1048" s="86"/>
      <c r="X1048" s="86"/>
      <c r="Y1048" s="86"/>
      <c r="Z1048" s="86"/>
    </row>
    <row r="1049" spans="1:26" ht="19.5" customHeight="1">
      <c r="A1049" s="12" t="str">
        <f t="shared" si="749"/>
        <v>IP전주 기초400x400x600개소</v>
      </c>
      <c r="B1049" s="82" t="s">
        <v>501</v>
      </c>
      <c r="C1049" s="82" t="s">
        <v>502</v>
      </c>
      <c r="D1049" s="83" t="s">
        <v>182</v>
      </c>
      <c r="E1049" s="84">
        <v>1</v>
      </c>
      <c r="F1049" s="85">
        <f>+VLOOKUP(A1049,단가표!$A:$Q,17,FALSE)</f>
        <v>23290</v>
      </c>
      <c r="G1049" s="85">
        <f t="shared" si="769"/>
        <v>23290</v>
      </c>
      <c r="H1049" s="85"/>
      <c r="I1049" s="85">
        <v>0</v>
      </c>
      <c r="J1049" s="85"/>
      <c r="K1049" s="85" t="s">
        <v>499</v>
      </c>
      <c r="L1049" s="85">
        <v>65000</v>
      </c>
      <c r="M1049" s="85">
        <f t="shared" si="770"/>
        <v>23290</v>
      </c>
      <c r="N1049" s="82"/>
      <c r="O1049" s="86"/>
      <c r="P1049" s="86"/>
      <c r="Q1049" s="86"/>
      <c r="R1049" s="86"/>
      <c r="S1049" s="86"/>
      <c r="T1049" s="86"/>
      <c r="U1049" s="86"/>
      <c r="V1049" s="86"/>
      <c r="W1049" s="86"/>
      <c r="X1049" s="86"/>
      <c r="Y1049" s="86"/>
      <c r="Z1049" s="86"/>
    </row>
    <row r="1050" spans="1:26" ht="19.5" customHeight="1">
      <c r="A1050" s="12" t="str">
        <f t="shared" si="749"/>
        <v>노 무 비배전전공인</v>
      </c>
      <c r="B1050" s="82" t="s">
        <v>241</v>
      </c>
      <c r="C1050" s="82" t="s">
        <v>260</v>
      </c>
      <c r="D1050" s="83" t="s">
        <v>243</v>
      </c>
      <c r="E1050" s="84">
        <f>+일위수량!E621</f>
        <v>0.89</v>
      </c>
      <c r="F1050" s="85"/>
      <c r="G1050" s="85">
        <v>0</v>
      </c>
      <c r="H1050" s="85">
        <f>+VLOOKUP(C1050,단가표!$A:$Q,17,FALSE)</f>
        <v>322716</v>
      </c>
      <c r="I1050" s="85">
        <f t="shared" ref="I1050:I1051" si="771">INT(E1050*H1050)</f>
        <v>287217</v>
      </c>
      <c r="J1050" s="85"/>
      <c r="K1050" s="85" t="s">
        <v>499</v>
      </c>
      <c r="L1050" s="85">
        <v>101589</v>
      </c>
      <c r="M1050" s="85">
        <f t="shared" si="770"/>
        <v>287217</v>
      </c>
      <c r="N1050" s="82"/>
      <c r="O1050" s="86"/>
      <c r="P1050" s="86"/>
      <c r="Q1050" s="86"/>
      <c r="R1050" s="86"/>
      <c r="S1050" s="86"/>
      <c r="T1050" s="86"/>
      <c r="U1050" s="86"/>
      <c r="V1050" s="86"/>
      <c r="W1050" s="86"/>
      <c r="X1050" s="86"/>
      <c r="Y1050" s="86"/>
      <c r="Z1050" s="86"/>
    </row>
    <row r="1051" spans="1:26" ht="19.5" customHeight="1">
      <c r="A1051" s="12" t="str">
        <f t="shared" si="749"/>
        <v>노 무 비보통인부인</v>
      </c>
      <c r="B1051" s="82" t="s">
        <v>241</v>
      </c>
      <c r="C1051" s="82" t="s">
        <v>261</v>
      </c>
      <c r="D1051" s="83" t="s">
        <v>243</v>
      </c>
      <c r="E1051" s="84">
        <f>+일위수량!E622</f>
        <v>1.01</v>
      </c>
      <c r="F1051" s="85"/>
      <c r="G1051" s="85">
        <v>0</v>
      </c>
      <c r="H1051" s="85">
        <f>+VLOOKUP(C1051,단가표!$A:$Q,17,FALSE)</f>
        <v>126233</v>
      </c>
      <c r="I1051" s="85">
        <f t="shared" si="771"/>
        <v>127495</v>
      </c>
      <c r="J1051" s="85"/>
      <c r="K1051" s="85" t="s">
        <v>499</v>
      </c>
      <c r="L1051" s="85">
        <v>34218</v>
      </c>
      <c r="M1051" s="85">
        <f t="shared" si="770"/>
        <v>127495</v>
      </c>
      <c r="N1051" s="82"/>
      <c r="O1051" s="86"/>
      <c r="P1051" s="86"/>
      <c r="Q1051" s="86"/>
      <c r="R1051" s="86"/>
      <c r="S1051" s="86"/>
      <c r="T1051" s="86"/>
      <c r="U1051" s="86"/>
      <c r="V1051" s="86"/>
      <c r="W1051" s="86"/>
      <c r="X1051" s="86"/>
      <c r="Y1051" s="86"/>
      <c r="Z1051" s="86"/>
    </row>
    <row r="1052" spans="1:26" ht="19.5" customHeight="1">
      <c r="A1052" s="12" t="str">
        <f t="shared" si="749"/>
        <v>( 합 계 )</v>
      </c>
      <c r="B1052" s="82" t="s">
        <v>244</v>
      </c>
      <c r="C1052" s="82"/>
      <c r="D1052" s="83"/>
      <c r="E1052" s="84"/>
      <c r="F1052" s="85"/>
      <c r="G1052" s="85">
        <f>SUM(G1048:G1051)</f>
        <v>228140</v>
      </c>
      <c r="H1052" s="85"/>
      <c r="I1052" s="85">
        <f>SUM(I1048:I1051)</f>
        <v>414712</v>
      </c>
      <c r="J1052" s="85"/>
      <c r="K1052" s="85">
        <v>0</v>
      </c>
      <c r="L1052" s="85" t="s">
        <v>499</v>
      </c>
      <c r="M1052" s="85">
        <f>SUM(M1048:M1051)</f>
        <v>642852</v>
      </c>
      <c r="N1052" s="82"/>
      <c r="O1052" s="86"/>
      <c r="P1052" s="86"/>
      <c r="Q1052" s="86"/>
      <c r="R1052" s="86"/>
      <c r="S1052" s="86"/>
      <c r="T1052" s="86"/>
      <c r="U1052" s="86"/>
      <c r="V1052" s="86"/>
      <c r="W1052" s="86"/>
      <c r="X1052" s="86"/>
      <c r="Y1052" s="86"/>
      <c r="Z1052" s="86"/>
    </row>
    <row r="1053" spans="1:26" ht="19.5" hidden="1" customHeight="1">
      <c r="A1053" s="12" t="str">
        <f t="shared" si="749"/>
        <v/>
      </c>
      <c r="B1053" s="13"/>
      <c r="C1053" s="13"/>
      <c r="D1053" s="14"/>
      <c r="E1053" s="15"/>
      <c r="F1053" s="17"/>
      <c r="G1053" s="17">
        <f>INT(E1053*F1053)</f>
        <v>0</v>
      </c>
      <c r="H1053" s="17"/>
      <c r="I1053" s="17">
        <f>INT(E1053*H1053)</f>
        <v>0</v>
      </c>
      <c r="J1053" s="17"/>
      <c r="K1053" s="17" t="str">
        <f>IF(E1053*J1053&lt;&gt;0,TRUNC(E1053*J1053, 1),"")</f>
        <v/>
      </c>
      <c r="L1053" s="17" t="str">
        <f>IF((F1053+H1053+J1053)=0, "", (F1053+H1053+J1053))</f>
        <v/>
      </c>
      <c r="M1053" s="17">
        <f>SUM(G1053,I1053,K1053)</f>
        <v>0</v>
      </c>
      <c r="N1053" s="13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9.5" customHeight="1">
      <c r="A1054" s="12" t="str">
        <f t="shared" si="749"/>
        <v>[제 20-4호] IP전주 6M, 기초포함 [개소]</v>
      </c>
      <c r="B1054" s="82" t="s">
        <v>503</v>
      </c>
      <c r="C1054" s="82"/>
      <c r="D1054" s="83"/>
      <c r="E1054" s="84"/>
      <c r="F1054" s="85"/>
      <c r="G1054" s="85">
        <v>0</v>
      </c>
      <c r="H1054" s="85"/>
      <c r="I1054" s="85">
        <v>0</v>
      </c>
      <c r="J1054" s="85"/>
      <c r="K1054" s="85" t="s">
        <v>499</v>
      </c>
      <c r="L1054" s="85" t="s">
        <v>499</v>
      </c>
      <c r="M1054" s="85">
        <v>0</v>
      </c>
      <c r="N1054" s="82"/>
      <c r="O1054" s="86"/>
      <c r="P1054" s="86"/>
      <c r="Q1054" s="86"/>
      <c r="R1054" s="86"/>
      <c r="S1054" s="86"/>
      <c r="T1054" s="86"/>
      <c r="U1054" s="86"/>
      <c r="V1054" s="86"/>
      <c r="W1054" s="86"/>
      <c r="X1054" s="86"/>
      <c r="Y1054" s="86"/>
      <c r="Z1054" s="86"/>
    </row>
    <row r="1055" spans="1:26" ht="19.5" customHeight="1">
      <c r="A1055" s="12" t="str">
        <f t="shared" si="749"/>
        <v>IP전주6M개소</v>
      </c>
      <c r="B1055" s="82" t="s">
        <v>198</v>
      </c>
      <c r="C1055" s="82" t="s">
        <v>504</v>
      </c>
      <c r="D1055" s="83" t="s">
        <v>182</v>
      </c>
      <c r="E1055" s="84">
        <v>1</v>
      </c>
      <c r="F1055" s="85">
        <f>+VLOOKUP(A1055,단가표!$A:$Q,17,FALSE)</f>
        <v>153000</v>
      </c>
      <c r="G1055" s="85">
        <f t="shared" ref="G1055:G1056" si="772">INT(E1055*F1055)</f>
        <v>153000</v>
      </c>
      <c r="H1055" s="85"/>
      <c r="I1055" s="85">
        <v>0</v>
      </c>
      <c r="J1055" s="85"/>
      <c r="K1055" s="85" t="s">
        <v>499</v>
      </c>
      <c r="L1055" s="85">
        <v>280000</v>
      </c>
      <c r="M1055" s="85">
        <f t="shared" ref="M1055:M1058" si="773">SUM(G1055,I1055,K1055)</f>
        <v>153000</v>
      </c>
      <c r="N1055" s="82"/>
      <c r="O1055" s="86"/>
      <c r="P1055" s="86"/>
      <c r="Q1055" s="86"/>
      <c r="R1055" s="86"/>
      <c r="S1055" s="86"/>
      <c r="T1055" s="86"/>
      <c r="U1055" s="86"/>
      <c r="V1055" s="86"/>
      <c r="W1055" s="86"/>
      <c r="X1055" s="86"/>
      <c r="Y1055" s="86"/>
      <c r="Z1055" s="86"/>
    </row>
    <row r="1056" spans="1:26" ht="19.5" customHeight="1">
      <c r="A1056" s="12" t="str">
        <f t="shared" si="749"/>
        <v>IP전주 기초400x400x600개소</v>
      </c>
      <c r="B1056" s="82" t="s">
        <v>501</v>
      </c>
      <c r="C1056" s="82" t="s">
        <v>502</v>
      </c>
      <c r="D1056" s="83" t="s">
        <v>182</v>
      </c>
      <c r="E1056" s="84">
        <v>1</v>
      </c>
      <c r="F1056" s="85">
        <f>+VLOOKUP(A1056,단가표!$A:$Q,17,FALSE)</f>
        <v>23290</v>
      </c>
      <c r="G1056" s="85">
        <f t="shared" si="772"/>
        <v>23290</v>
      </c>
      <c r="H1056" s="85"/>
      <c r="I1056" s="85">
        <v>0</v>
      </c>
      <c r="J1056" s="85"/>
      <c r="K1056" s="85" t="s">
        <v>499</v>
      </c>
      <c r="L1056" s="85">
        <v>65000</v>
      </c>
      <c r="M1056" s="85">
        <f t="shared" si="773"/>
        <v>23290</v>
      </c>
      <c r="N1056" s="82"/>
      <c r="O1056" s="86"/>
      <c r="P1056" s="86"/>
      <c r="Q1056" s="86"/>
      <c r="R1056" s="86"/>
      <c r="S1056" s="86"/>
      <c r="T1056" s="86"/>
      <c r="U1056" s="86"/>
      <c r="V1056" s="86"/>
      <c r="W1056" s="86"/>
      <c r="X1056" s="86"/>
      <c r="Y1056" s="86"/>
      <c r="Z1056" s="86"/>
    </row>
    <row r="1057" spans="1:26" ht="19.5" customHeight="1">
      <c r="A1057" s="12" t="str">
        <f t="shared" si="749"/>
        <v>노 무 비배전전공인</v>
      </c>
      <c r="B1057" s="82" t="s">
        <v>241</v>
      </c>
      <c r="C1057" s="82" t="s">
        <v>260</v>
      </c>
      <c r="D1057" s="83" t="s">
        <v>243</v>
      </c>
      <c r="E1057" s="84">
        <f>+일위수량!E627</f>
        <v>0.89</v>
      </c>
      <c r="F1057" s="85"/>
      <c r="G1057" s="85">
        <v>0</v>
      </c>
      <c r="H1057" s="85">
        <f>+VLOOKUP(C1057,단가표!$A:$Q,17,FALSE)</f>
        <v>322716</v>
      </c>
      <c r="I1057" s="85">
        <f t="shared" ref="I1057:I1058" si="774">INT(E1057*H1057)</f>
        <v>287217</v>
      </c>
      <c r="J1057" s="85"/>
      <c r="K1057" s="85" t="s">
        <v>499</v>
      </c>
      <c r="L1057" s="85">
        <v>101589</v>
      </c>
      <c r="M1057" s="85">
        <f t="shared" si="773"/>
        <v>287217</v>
      </c>
      <c r="N1057" s="82"/>
      <c r="O1057" s="86"/>
      <c r="P1057" s="86"/>
      <c r="Q1057" s="86"/>
      <c r="R1057" s="86"/>
      <c r="S1057" s="86"/>
      <c r="T1057" s="86"/>
      <c r="U1057" s="86"/>
      <c r="V1057" s="86"/>
      <c r="W1057" s="86"/>
      <c r="X1057" s="86"/>
      <c r="Y1057" s="86"/>
      <c r="Z1057" s="86"/>
    </row>
    <row r="1058" spans="1:26" ht="19.5" customHeight="1">
      <c r="A1058" s="12" t="str">
        <f t="shared" si="749"/>
        <v>노 무 비보통인부인</v>
      </c>
      <c r="B1058" s="82" t="s">
        <v>241</v>
      </c>
      <c r="C1058" s="82" t="s">
        <v>261</v>
      </c>
      <c r="D1058" s="83" t="s">
        <v>243</v>
      </c>
      <c r="E1058" s="84">
        <f>+일위수량!E628</f>
        <v>1.01</v>
      </c>
      <c r="F1058" s="85"/>
      <c r="G1058" s="85">
        <v>0</v>
      </c>
      <c r="H1058" s="85">
        <f>+VLOOKUP(C1058,단가표!$A:$Q,17,FALSE)</f>
        <v>126233</v>
      </c>
      <c r="I1058" s="85">
        <f t="shared" si="774"/>
        <v>127495</v>
      </c>
      <c r="J1058" s="85"/>
      <c r="K1058" s="85" t="s">
        <v>499</v>
      </c>
      <c r="L1058" s="85">
        <v>34218</v>
      </c>
      <c r="M1058" s="85">
        <f t="shared" si="773"/>
        <v>127495</v>
      </c>
      <c r="N1058" s="82"/>
      <c r="O1058" s="86"/>
      <c r="P1058" s="86"/>
      <c r="Q1058" s="86"/>
      <c r="R1058" s="86"/>
      <c r="S1058" s="86"/>
      <c r="T1058" s="86"/>
      <c r="U1058" s="86"/>
      <c r="V1058" s="86"/>
      <c r="W1058" s="86"/>
      <c r="X1058" s="86"/>
      <c r="Y1058" s="86"/>
      <c r="Z1058" s="86"/>
    </row>
    <row r="1059" spans="1:26" ht="19.5" customHeight="1">
      <c r="A1059" s="12" t="str">
        <f t="shared" si="749"/>
        <v>( 합 계 )</v>
      </c>
      <c r="B1059" s="82" t="s">
        <v>244</v>
      </c>
      <c r="C1059" s="82"/>
      <c r="D1059" s="83"/>
      <c r="E1059" s="84"/>
      <c r="F1059" s="85"/>
      <c r="G1059" s="85">
        <f>SUM(G1055:G1058)</f>
        <v>176290</v>
      </c>
      <c r="H1059" s="85"/>
      <c r="I1059" s="85">
        <f>SUM(I1055:I1058)</f>
        <v>414712</v>
      </c>
      <c r="J1059" s="85"/>
      <c r="K1059" s="85">
        <v>0</v>
      </c>
      <c r="L1059" s="85" t="s">
        <v>499</v>
      </c>
      <c r="M1059" s="85">
        <f>SUM(M1055:M1058)</f>
        <v>591002</v>
      </c>
      <c r="N1059" s="82"/>
      <c r="O1059" s="86"/>
      <c r="P1059" s="86"/>
      <c r="Q1059" s="86"/>
      <c r="R1059" s="86"/>
      <c r="S1059" s="86"/>
      <c r="T1059" s="86"/>
      <c r="U1059" s="86"/>
      <c r="V1059" s="86"/>
      <c r="W1059" s="86"/>
      <c r="X1059" s="86"/>
      <c r="Y1059" s="86"/>
      <c r="Z1059" s="86"/>
    </row>
    <row r="1060" spans="1:26" ht="19.5" customHeight="1">
      <c r="A1060" s="12" t="str">
        <f t="shared" si="749"/>
        <v/>
      </c>
      <c r="B1060" s="13"/>
      <c r="C1060" s="13"/>
      <c r="D1060" s="14"/>
      <c r="E1060" s="15"/>
      <c r="F1060" s="17"/>
      <c r="G1060" s="17">
        <v>0</v>
      </c>
      <c r="H1060" s="17"/>
      <c r="I1060" s="17">
        <v>0</v>
      </c>
      <c r="J1060" s="17"/>
      <c r="K1060" s="17" t="s">
        <v>499</v>
      </c>
      <c r="L1060" s="17" t="s">
        <v>499</v>
      </c>
      <c r="M1060" s="17">
        <v>0</v>
      </c>
      <c r="N1060" s="13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9.5" customHeight="1">
      <c r="A1061" s="12" t="str">
        <f t="shared" si="749"/>
        <v>[제 21-1호] 대리석 W400xD400 [EA]</v>
      </c>
      <c r="B1061" s="13" t="s">
        <v>505</v>
      </c>
      <c r="C1061" s="13"/>
      <c r="D1061" s="14"/>
      <c r="E1061" s="15"/>
      <c r="F1061" s="17"/>
      <c r="G1061" s="17">
        <f t="shared" ref="G1061:G1063" si="775">INT(E1061*F1061)</f>
        <v>0</v>
      </c>
      <c r="H1061" s="17"/>
      <c r="I1061" s="17">
        <f t="shared" ref="I1061:I1063" si="776">INT(E1061*H1061)</f>
        <v>0</v>
      </c>
      <c r="J1061" s="17"/>
      <c r="K1061" s="17" t="str">
        <f t="shared" ref="K1061:K1063" si="777">IF(E1061*J1061&lt;&gt;0,TRUNC(E1061*J1061, 1),"")</f>
        <v/>
      </c>
      <c r="L1061" s="17" t="str">
        <f t="shared" ref="L1061:L1069" si="778">IF((F1061+H1061+J1061)=0, "", (F1061+H1061+J1061))</f>
        <v/>
      </c>
      <c r="M1061" s="17">
        <f t="shared" ref="M1061:M1063" si="779">SUM(G1061,I1061,K1061)</f>
        <v>0</v>
      </c>
      <c r="N1061" s="13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9.5" customHeight="1">
      <c r="A1062" s="12" t="str">
        <f t="shared" si="749"/>
        <v>대리석W400xD400㎡</v>
      </c>
      <c r="B1062" s="13" t="s">
        <v>199</v>
      </c>
      <c r="C1062" s="13" t="s">
        <v>200</v>
      </c>
      <c r="D1062" s="14" t="s">
        <v>138</v>
      </c>
      <c r="E1062" s="15">
        <v>1</v>
      </c>
      <c r="F1062" s="17">
        <f>+VLOOKUP(A1062,단가표!$A:$Q,17,FALSE)</f>
        <v>25500</v>
      </c>
      <c r="G1062" s="17">
        <f t="shared" si="775"/>
        <v>25500</v>
      </c>
      <c r="H1062" s="17"/>
      <c r="I1062" s="17">
        <f t="shared" si="776"/>
        <v>0</v>
      </c>
      <c r="J1062" s="17"/>
      <c r="K1062" s="17" t="str">
        <f t="shared" si="777"/>
        <v/>
      </c>
      <c r="L1062" s="17">
        <f t="shared" si="778"/>
        <v>25500</v>
      </c>
      <c r="M1062" s="17">
        <f t="shared" si="779"/>
        <v>25500</v>
      </c>
      <c r="N1062" s="13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9.5" customHeight="1">
      <c r="A1063" s="12" t="str">
        <f t="shared" si="749"/>
        <v>노 무 비석공인</v>
      </c>
      <c r="B1063" s="13" t="s">
        <v>241</v>
      </c>
      <c r="C1063" s="13" t="s">
        <v>506</v>
      </c>
      <c r="D1063" s="14" t="s">
        <v>243</v>
      </c>
      <c r="E1063" s="15">
        <f>+일위수량!E631</f>
        <v>0.26</v>
      </c>
      <c r="F1063" s="17"/>
      <c r="G1063" s="17">
        <f t="shared" si="775"/>
        <v>0</v>
      </c>
      <c r="H1063" s="17">
        <f>+VLOOKUP(C1063,단가표!$A:$Q,17,FALSE)</f>
        <v>192434</v>
      </c>
      <c r="I1063" s="17">
        <f t="shared" si="776"/>
        <v>50032</v>
      </c>
      <c r="J1063" s="17"/>
      <c r="K1063" s="17" t="str">
        <f t="shared" si="777"/>
        <v/>
      </c>
      <c r="L1063" s="17">
        <f t="shared" si="778"/>
        <v>192434</v>
      </c>
      <c r="M1063" s="17">
        <f t="shared" si="779"/>
        <v>50032</v>
      </c>
      <c r="N1063" s="13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9.5" customHeight="1">
      <c r="A1064" s="12" t="str">
        <f t="shared" si="749"/>
        <v>( 합 계 )</v>
      </c>
      <c r="B1064" s="13" t="s">
        <v>244</v>
      </c>
      <c r="C1064" s="13"/>
      <c r="D1064" s="14"/>
      <c r="E1064" s="15"/>
      <c r="F1064" s="17"/>
      <c r="G1064" s="17">
        <f>SUM(G1062:G1063)</f>
        <v>25500</v>
      </c>
      <c r="H1064" s="17"/>
      <c r="I1064" s="17">
        <f>SUM(I1062:I1063)</f>
        <v>50032</v>
      </c>
      <c r="J1064" s="17"/>
      <c r="K1064" s="17">
        <f>SUM(K1041:K1063)</f>
        <v>0</v>
      </c>
      <c r="L1064" s="17" t="str">
        <f t="shared" si="778"/>
        <v/>
      </c>
      <c r="M1064" s="17">
        <f>SUM(M1062:M1063)</f>
        <v>75532</v>
      </c>
      <c r="N1064" s="13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9.5" customHeight="1">
      <c r="A1065" s="12" t="str">
        <f t="shared" si="749"/>
        <v/>
      </c>
      <c r="B1065" s="13"/>
      <c r="C1065" s="13"/>
      <c r="D1065" s="14"/>
      <c r="E1065" s="15"/>
      <c r="F1065" s="17"/>
      <c r="G1065" s="17">
        <f t="shared" ref="G1065:G1068" si="780">INT(E1065*F1065)</f>
        <v>0</v>
      </c>
      <c r="H1065" s="17"/>
      <c r="I1065" s="17">
        <f t="shared" ref="I1065:I1068" si="781">INT(E1065*H1065)</f>
        <v>0</v>
      </c>
      <c r="J1065" s="17"/>
      <c r="K1065" s="17" t="str">
        <f t="shared" ref="K1065:K1068" si="782">IF(E1065*J1065&lt;&gt;0,TRUNC(E1065*J1065, 1),"")</f>
        <v/>
      </c>
      <c r="L1065" s="17" t="str">
        <f t="shared" si="778"/>
        <v/>
      </c>
      <c r="M1065" s="17">
        <f t="shared" ref="M1065:M1068" si="783">SUM(G1065,I1065,K1065)</f>
        <v>0</v>
      </c>
      <c r="N1065" s="13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9.5" customHeight="1">
      <c r="A1066" s="12" t="str">
        <f t="shared" si="749"/>
        <v>[제 21-2호] 대리석 W800xD400 [EA]</v>
      </c>
      <c r="B1066" s="13" t="s">
        <v>507</v>
      </c>
      <c r="C1066" s="13"/>
      <c r="D1066" s="14"/>
      <c r="E1066" s="15"/>
      <c r="F1066" s="17"/>
      <c r="G1066" s="17">
        <f t="shared" si="780"/>
        <v>0</v>
      </c>
      <c r="H1066" s="17"/>
      <c r="I1066" s="17">
        <f t="shared" si="781"/>
        <v>0</v>
      </c>
      <c r="J1066" s="17"/>
      <c r="K1066" s="17" t="str">
        <f t="shared" si="782"/>
        <v/>
      </c>
      <c r="L1066" s="17" t="str">
        <f t="shared" si="778"/>
        <v/>
      </c>
      <c r="M1066" s="17">
        <f t="shared" si="783"/>
        <v>0</v>
      </c>
      <c r="N1066" s="13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9.5" customHeight="1">
      <c r="A1067" s="12" t="str">
        <f t="shared" si="749"/>
        <v>대리석W800xD400㎡</v>
      </c>
      <c r="B1067" s="13" t="s">
        <v>199</v>
      </c>
      <c r="C1067" s="13" t="s">
        <v>201</v>
      </c>
      <c r="D1067" s="14" t="s">
        <v>138</v>
      </c>
      <c r="E1067" s="15">
        <v>1</v>
      </c>
      <c r="F1067" s="17">
        <f>+VLOOKUP(A1067,단가표!$A:$Q,17,FALSE)</f>
        <v>51000</v>
      </c>
      <c r="G1067" s="17">
        <f t="shared" si="780"/>
        <v>51000</v>
      </c>
      <c r="H1067" s="17"/>
      <c r="I1067" s="17">
        <f t="shared" si="781"/>
        <v>0</v>
      </c>
      <c r="J1067" s="17"/>
      <c r="K1067" s="17" t="str">
        <f t="shared" si="782"/>
        <v/>
      </c>
      <c r="L1067" s="17">
        <f t="shared" si="778"/>
        <v>51000</v>
      </c>
      <c r="M1067" s="17">
        <f t="shared" si="783"/>
        <v>51000</v>
      </c>
      <c r="N1067" s="13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9.5" customHeight="1">
      <c r="A1068" s="12" t="str">
        <f t="shared" si="749"/>
        <v>노 무 비석공인</v>
      </c>
      <c r="B1068" s="13" t="s">
        <v>241</v>
      </c>
      <c r="C1068" s="13" t="s">
        <v>506</v>
      </c>
      <c r="D1068" s="14" t="s">
        <v>243</v>
      </c>
      <c r="E1068" s="15">
        <f>일위수량!E634</f>
        <v>0.26</v>
      </c>
      <c r="F1068" s="17"/>
      <c r="G1068" s="17">
        <f t="shared" si="780"/>
        <v>0</v>
      </c>
      <c r="H1068" s="17">
        <f>+VLOOKUP(C1068,단가표!$A:$Q,17,FALSE)</f>
        <v>192434</v>
      </c>
      <c r="I1068" s="17">
        <f t="shared" si="781"/>
        <v>50032</v>
      </c>
      <c r="J1068" s="17"/>
      <c r="K1068" s="17" t="str">
        <f t="shared" si="782"/>
        <v/>
      </c>
      <c r="L1068" s="17">
        <f t="shared" si="778"/>
        <v>192434</v>
      </c>
      <c r="M1068" s="17">
        <f t="shared" si="783"/>
        <v>50032</v>
      </c>
      <c r="N1068" s="13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9.5" customHeight="1">
      <c r="A1069" s="12" t="str">
        <f t="shared" si="749"/>
        <v>( 합 계 )</v>
      </c>
      <c r="B1069" s="13" t="s">
        <v>244</v>
      </c>
      <c r="C1069" s="13"/>
      <c r="D1069" s="14"/>
      <c r="E1069" s="15"/>
      <c r="F1069" s="17"/>
      <c r="G1069" s="17">
        <f>SUM(G1066:G1068)</f>
        <v>51000</v>
      </c>
      <c r="H1069" s="17"/>
      <c r="I1069" s="17">
        <f>SUM(I1066:I1068)</f>
        <v>50032</v>
      </c>
      <c r="J1069" s="17"/>
      <c r="K1069" s="17">
        <f>SUM(K1066:K1068)</f>
        <v>0</v>
      </c>
      <c r="L1069" s="17" t="str">
        <f t="shared" si="778"/>
        <v/>
      </c>
      <c r="M1069" s="17">
        <f>SUM(M1066:M1068)</f>
        <v>101032</v>
      </c>
      <c r="N1069" s="13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9.5" customHeight="1">
      <c r="A1070" s="12" t="str">
        <f t="shared" si="749"/>
        <v/>
      </c>
      <c r="B1070" s="13"/>
      <c r="C1070" s="13"/>
      <c r="D1070" s="14"/>
      <c r="E1070" s="15"/>
      <c r="F1070" s="17"/>
      <c r="G1070" s="17"/>
      <c r="H1070" s="17"/>
      <c r="I1070" s="17"/>
      <c r="J1070" s="17"/>
      <c r="K1070" s="17"/>
      <c r="L1070" s="17"/>
      <c r="M1070" s="17"/>
      <c r="N1070" s="13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9.5" customHeight="1">
      <c r="A1071" s="12" t="str">
        <f t="shared" si="749"/>
        <v>[제 22호]벽관통 구멍뚫기(코어드릴) 벽면 Φ50 T150 [개소]</v>
      </c>
      <c r="B1071" s="13" t="s">
        <v>508</v>
      </c>
      <c r="C1071" s="13"/>
      <c r="D1071" s="14"/>
      <c r="E1071" s="15"/>
      <c r="F1071" s="17"/>
      <c r="G1071" s="17">
        <f t="shared" ref="G1071:G1073" si="784">INT(E1071*F1071)</f>
        <v>0</v>
      </c>
      <c r="H1071" s="17"/>
      <c r="I1071" s="17">
        <f t="shared" ref="I1071:I1074" si="785">INT(E1071*H1071)</f>
        <v>0</v>
      </c>
      <c r="J1071" s="17"/>
      <c r="K1071" s="17" t="str">
        <f t="shared" ref="K1071:K1073" si="786">IF(E1071*J1071&lt;&gt;0,TRUNC(E1071*J1071, 1),"")</f>
        <v/>
      </c>
      <c r="L1071" s="17" t="str">
        <f t="shared" ref="L1071:L1073" si="787">IF((F1071+H1071+J1071)=0, "", (F1071+H1071+J1071))</f>
        <v/>
      </c>
      <c r="M1071" s="17">
        <f t="shared" ref="M1071:M1074" si="788">SUM(G1071,I1071,K1071)</f>
        <v>0</v>
      </c>
      <c r="N1071" s="13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9.5" customHeight="1">
      <c r="A1072" s="12" t="str">
        <f t="shared" si="749"/>
        <v>코아드릴Hr</v>
      </c>
      <c r="B1072" s="13" t="s">
        <v>509</v>
      </c>
      <c r="C1072" s="13"/>
      <c r="D1072" s="14" t="s">
        <v>510</v>
      </c>
      <c r="E1072" s="15">
        <v>0.55000000000000004</v>
      </c>
      <c r="F1072" s="17"/>
      <c r="G1072" s="17">
        <f t="shared" si="784"/>
        <v>0</v>
      </c>
      <c r="H1072" s="17"/>
      <c r="I1072" s="17">
        <f t="shared" si="785"/>
        <v>0</v>
      </c>
      <c r="J1072" s="17"/>
      <c r="K1072" s="17" t="str">
        <f t="shared" si="786"/>
        <v/>
      </c>
      <c r="L1072" s="17" t="str">
        <f t="shared" si="787"/>
        <v/>
      </c>
      <c r="M1072" s="17">
        <f t="shared" si="788"/>
        <v>0</v>
      </c>
      <c r="N1072" s="13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9.5" customHeight="1">
      <c r="A1073" s="12" t="str">
        <f t="shared" si="749"/>
        <v>노 무 비착암공인</v>
      </c>
      <c r="B1073" s="13" t="s">
        <v>241</v>
      </c>
      <c r="C1073" s="13" t="s">
        <v>511</v>
      </c>
      <c r="D1073" s="14" t="s">
        <v>243</v>
      </c>
      <c r="E1073" s="15">
        <f>+일위수량!E638</f>
        <v>0.152</v>
      </c>
      <c r="F1073" s="17"/>
      <c r="G1073" s="17">
        <f t="shared" si="784"/>
        <v>0</v>
      </c>
      <c r="H1073" s="17">
        <f>+VLOOKUP(C1073,단가표!$A:$Q,17,FALSE)</f>
        <v>157474</v>
      </c>
      <c r="I1073" s="17">
        <f t="shared" si="785"/>
        <v>23936</v>
      </c>
      <c r="J1073" s="17"/>
      <c r="K1073" s="17" t="str">
        <f t="shared" si="786"/>
        <v/>
      </c>
      <c r="L1073" s="17">
        <f t="shared" si="787"/>
        <v>157474</v>
      </c>
      <c r="M1073" s="17">
        <f t="shared" si="788"/>
        <v>23936</v>
      </c>
      <c r="N1073" s="13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9.5" customHeight="1">
      <c r="A1074" s="12" t="str">
        <f t="shared" si="749"/>
        <v>노 무 비보통인부인</v>
      </c>
      <c r="B1074" s="13" t="s">
        <v>241</v>
      </c>
      <c r="C1074" s="13" t="s">
        <v>261</v>
      </c>
      <c r="D1074" s="14" t="s">
        <v>243</v>
      </c>
      <c r="E1074" s="15">
        <f>+일위수량!E639</f>
        <v>0.152</v>
      </c>
      <c r="F1074" s="17"/>
      <c r="G1074" s="17"/>
      <c r="H1074" s="17">
        <f>+VLOOKUP(C1074,단가표!$A:$Q,17,FALSE)</f>
        <v>126233</v>
      </c>
      <c r="I1074" s="17">
        <f t="shared" si="785"/>
        <v>19187</v>
      </c>
      <c r="J1074" s="17"/>
      <c r="K1074" s="17"/>
      <c r="L1074" s="17"/>
      <c r="M1074" s="17">
        <f t="shared" si="788"/>
        <v>19187</v>
      </c>
      <c r="N1074" s="13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9.5" customHeight="1">
      <c r="A1075" s="12" t="str">
        <f t="shared" si="749"/>
        <v>( 합 계 )</v>
      </c>
      <c r="B1075" s="13" t="s">
        <v>244</v>
      </c>
      <c r="C1075" s="13"/>
      <c r="D1075" s="14"/>
      <c r="E1075" s="15"/>
      <c r="F1075" s="17"/>
      <c r="G1075" s="17">
        <f>SUM(G1072:G1074)</f>
        <v>0</v>
      </c>
      <c r="H1075" s="17"/>
      <c r="I1075" s="17">
        <f>SUM(I1072:I1074)</f>
        <v>43123</v>
      </c>
      <c r="J1075" s="17"/>
      <c r="K1075" s="17">
        <f>SUM(K1072:K1074)</f>
        <v>0</v>
      </c>
      <c r="L1075" s="17" t="str">
        <f t="shared" ref="L1075:L1099" si="789">IF((F1075+H1075+J1075)=0, "", (F1075+H1075+J1075))</f>
        <v/>
      </c>
      <c r="M1075" s="17">
        <f>SUM(M1072:M1074)</f>
        <v>43123</v>
      </c>
      <c r="N1075" s="13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9.5" customHeight="1">
      <c r="A1076" s="12" t="str">
        <f t="shared" si="749"/>
        <v/>
      </c>
      <c r="B1076" s="13"/>
      <c r="C1076" s="13"/>
      <c r="D1076" s="14"/>
      <c r="E1076" s="15"/>
      <c r="F1076" s="17"/>
      <c r="G1076" s="17">
        <f t="shared" ref="G1076:G1078" si="790">INT(E1076*F1076)</f>
        <v>0</v>
      </c>
      <c r="H1076" s="17"/>
      <c r="I1076" s="17">
        <f t="shared" ref="I1076:I1078" si="791">INT(E1076*H1076)</f>
        <v>0</v>
      </c>
      <c r="J1076" s="17"/>
      <c r="K1076" s="17" t="str">
        <f t="shared" ref="K1076:K1078" si="792">IF(E1076*J1076&lt;&gt;0,TRUNC(E1076*J1076, 1),"")</f>
        <v/>
      </c>
      <c r="L1076" s="17" t="str">
        <f t="shared" si="789"/>
        <v/>
      </c>
      <c r="M1076" s="17">
        <f t="shared" ref="M1076:M1078" si="793">SUM(G1076,I1076,K1076)</f>
        <v>0</v>
      </c>
      <c r="N1076" s="13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9.5" customHeight="1">
      <c r="A1077" s="12" t="str">
        <f t="shared" si="749"/>
        <v>[제 23호] 입간판 [EA]</v>
      </c>
      <c r="B1077" s="13" t="s">
        <v>512</v>
      </c>
      <c r="C1077" s="13"/>
      <c r="D1077" s="14"/>
      <c r="E1077" s="15"/>
      <c r="F1077" s="17"/>
      <c r="G1077" s="17">
        <f t="shared" si="790"/>
        <v>0</v>
      </c>
      <c r="H1077" s="17"/>
      <c r="I1077" s="17">
        <f t="shared" si="791"/>
        <v>0</v>
      </c>
      <c r="J1077" s="17"/>
      <c r="K1077" s="17" t="str">
        <f t="shared" si="792"/>
        <v/>
      </c>
      <c r="L1077" s="17" t="str">
        <f t="shared" si="789"/>
        <v/>
      </c>
      <c r="M1077" s="17">
        <f t="shared" si="793"/>
        <v>0</v>
      </c>
      <c r="N1077" s="13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9.5" customHeight="1">
      <c r="A1078" s="12" t="str">
        <f t="shared" si="749"/>
        <v>입간판EA</v>
      </c>
      <c r="B1078" s="13" t="s">
        <v>202</v>
      </c>
      <c r="C1078" s="13"/>
      <c r="D1078" s="14" t="s">
        <v>104</v>
      </c>
      <c r="E1078" s="15">
        <v>1</v>
      </c>
      <c r="F1078" s="17">
        <f>+VLOOKUP(A1078,단가표!$A:$Q,17,FALSE)</f>
        <v>25500</v>
      </c>
      <c r="G1078" s="17">
        <f t="shared" si="790"/>
        <v>25500</v>
      </c>
      <c r="H1078" s="17"/>
      <c r="I1078" s="17">
        <f t="shared" si="791"/>
        <v>0</v>
      </c>
      <c r="J1078" s="17"/>
      <c r="K1078" s="17" t="str">
        <f t="shared" si="792"/>
        <v/>
      </c>
      <c r="L1078" s="17">
        <f t="shared" si="789"/>
        <v>25500</v>
      </c>
      <c r="M1078" s="17">
        <f t="shared" si="793"/>
        <v>25500</v>
      </c>
      <c r="N1078" s="13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9.5" customHeight="1">
      <c r="A1079" s="12" t="str">
        <f t="shared" si="749"/>
        <v>( 합 계 )</v>
      </c>
      <c r="B1079" s="13" t="s">
        <v>244</v>
      </c>
      <c r="C1079" s="13"/>
      <c r="D1079" s="14"/>
      <c r="E1079" s="15"/>
      <c r="F1079" s="17"/>
      <c r="G1079" s="17">
        <f>+G1078</f>
        <v>25500</v>
      </c>
      <c r="H1079" s="17"/>
      <c r="I1079" s="17"/>
      <c r="J1079" s="17"/>
      <c r="K1079" s="17">
        <f>SUM(K584:K1078)</f>
        <v>0</v>
      </c>
      <c r="L1079" s="17" t="str">
        <f t="shared" si="789"/>
        <v/>
      </c>
      <c r="M1079" s="17">
        <f>+M1078</f>
        <v>25500</v>
      </c>
      <c r="N1079" s="13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9.5" hidden="1" customHeight="1">
      <c r="A1080" s="12" t="str">
        <f t="shared" si="749"/>
        <v/>
      </c>
      <c r="B1080" s="13"/>
      <c r="C1080" s="13"/>
      <c r="D1080" s="14"/>
      <c r="E1080" s="15"/>
      <c r="F1080" s="17"/>
      <c r="G1080" s="17">
        <f>INT(E1080*F1080)</f>
        <v>0</v>
      </c>
      <c r="H1080" s="17"/>
      <c r="I1080" s="17">
        <f>INT(E1080*H1080)</f>
        <v>0</v>
      </c>
      <c r="J1080" s="17"/>
      <c r="K1080" s="17" t="str">
        <f t="shared" ref="K1080:K1083" si="794">IF(E1080*J1080&lt;&gt;0,TRUNC(E1080*J1080, 1),"")</f>
        <v/>
      </c>
      <c r="L1080" s="17" t="str">
        <f t="shared" si="789"/>
        <v/>
      </c>
      <c r="M1080" s="17">
        <f>SUM(G1080,I1080,K1080)</f>
        <v>0</v>
      </c>
      <c r="N1080" s="13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9.5" customHeight="1">
      <c r="A1081" s="12" t="str">
        <f t="shared" si="749"/>
        <v>[제 24-1호] 풀박스 150×150×100 [개]</v>
      </c>
      <c r="B1081" s="13" t="s">
        <v>513</v>
      </c>
      <c r="C1081" s="13"/>
      <c r="D1081" s="14" t="s">
        <v>25</v>
      </c>
      <c r="E1081" s="15"/>
      <c r="F1081" s="17"/>
      <c r="G1081" s="17" t="str">
        <f>IF(E1081*F1081&lt;&gt;0, TRUNC(E1081*F1081, 1), "")</f>
        <v/>
      </c>
      <c r="H1081" s="17"/>
      <c r="I1081" s="17" t="str">
        <f>IF(E1081*H1081&lt;&gt;0,TRUNC(E1081*H1081, 1),"")</f>
        <v/>
      </c>
      <c r="J1081" s="17"/>
      <c r="K1081" s="17" t="str">
        <f t="shared" si="794"/>
        <v/>
      </c>
      <c r="L1081" s="17" t="str">
        <f t="shared" si="789"/>
        <v/>
      </c>
      <c r="M1081" s="17" t="str">
        <f>IF(SUM(G1081,I1081,K1081)&lt;&gt;0,TRUNC(SUM(G1081,I1081,K1081),1),"")</f>
        <v/>
      </c>
      <c r="N1081" s="13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9.5" customHeight="1">
      <c r="A1082" s="12" t="str">
        <f t="shared" si="749"/>
        <v>풀박스150×150×100개</v>
      </c>
      <c r="B1082" s="23" t="s">
        <v>203</v>
      </c>
      <c r="C1082" s="23" t="s">
        <v>204</v>
      </c>
      <c r="D1082" s="24" t="s">
        <v>205</v>
      </c>
      <c r="E1082" s="15">
        <v>1</v>
      </c>
      <c r="F1082" s="17">
        <f>+VLOOKUP(A1082,단가표!$A:$Q,17,FALSE)</f>
        <v>2340</v>
      </c>
      <c r="G1082" s="17">
        <f t="shared" ref="G1082:G1083" si="795">INT(E1082*F1082)</f>
        <v>2340</v>
      </c>
      <c r="H1082" s="17"/>
      <c r="I1082" s="17">
        <f t="shared" ref="I1082:I1083" si="796">INT(E1082*H1082)</f>
        <v>0</v>
      </c>
      <c r="J1082" s="17"/>
      <c r="K1082" s="17" t="str">
        <f t="shared" si="794"/>
        <v/>
      </c>
      <c r="L1082" s="17">
        <f t="shared" si="789"/>
        <v>2340</v>
      </c>
      <c r="M1082" s="17">
        <f t="shared" ref="M1082:M1083" si="797">SUM(G1082,I1082,K1082)</f>
        <v>2340</v>
      </c>
      <c r="N1082" s="13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9.5" customHeight="1">
      <c r="A1083" s="12" t="str">
        <f t="shared" si="749"/>
        <v>노 무 비내선전공인</v>
      </c>
      <c r="B1083" s="13" t="s">
        <v>241</v>
      </c>
      <c r="C1083" s="13" t="s">
        <v>242</v>
      </c>
      <c r="D1083" s="14" t="s">
        <v>243</v>
      </c>
      <c r="E1083" s="15">
        <f>+일위수량!E642</f>
        <v>0.55000000000000004</v>
      </c>
      <c r="F1083" s="17"/>
      <c r="G1083" s="17">
        <f t="shared" si="795"/>
        <v>0</v>
      </c>
      <c r="H1083" s="17">
        <f>+VLOOKUP(C1083,단가표!$A:$Q,17,FALSE)</f>
        <v>220079</v>
      </c>
      <c r="I1083" s="17">
        <f t="shared" si="796"/>
        <v>121043</v>
      </c>
      <c r="J1083" s="17"/>
      <c r="K1083" s="17" t="str">
        <f t="shared" si="794"/>
        <v/>
      </c>
      <c r="L1083" s="17">
        <f t="shared" si="789"/>
        <v>220079</v>
      </c>
      <c r="M1083" s="17">
        <f t="shared" si="797"/>
        <v>121043</v>
      </c>
      <c r="N1083" s="13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9.5" customHeight="1">
      <c r="A1084" s="12" t="str">
        <f t="shared" si="749"/>
        <v>( 합 계 )</v>
      </c>
      <c r="B1084" s="13" t="s">
        <v>244</v>
      </c>
      <c r="C1084" s="13"/>
      <c r="D1084" s="14"/>
      <c r="E1084" s="15"/>
      <c r="F1084" s="17"/>
      <c r="G1084" s="17">
        <f>SUM(G1082:G1083)</f>
        <v>2340</v>
      </c>
      <c r="H1084" s="17"/>
      <c r="I1084" s="17">
        <f>SUM(I1082:I1083)</f>
        <v>121043</v>
      </c>
      <c r="J1084" s="17"/>
      <c r="K1084" s="17">
        <f>SUM(K1082:K1083)</f>
        <v>0</v>
      </c>
      <c r="L1084" s="17" t="str">
        <f t="shared" si="789"/>
        <v/>
      </c>
      <c r="M1084" s="17">
        <f>SUM(M1082:M1083)</f>
        <v>123383</v>
      </c>
      <c r="N1084" s="13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9.5" customHeight="1">
      <c r="A1085" s="12" t="str">
        <f t="shared" si="749"/>
        <v/>
      </c>
      <c r="B1085" s="13"/>
      <c r="C1085" s="13"/>
      <c r="D1085" s="14"/>
      <c r="E1085" s="15"/>
      <c r="F1085" s="17"/>
      <c r="G1085" s="17">
        <f>INT(E1085*F1085)</f>
        <v>0</v>
      </c>
      <c r="H1085" s="17"/>
      <c r="I1085" s="17">
        <f>INT(E1085*H1085)</f>
        <v>0</v>
      </c>
      <c r="J1085" s="17"/>
      <c r="K1085" s="17" t="str">
        <f t="shared" ref="K1085:K1088" si="798">IF(E1085*J1085&lt;&gt;0,TRUNC(E1085*J1085, 1),"")</f>
        <v/>
      </c>
      <c r="L1085" s="17" t="str">
        <f t="shared" si="789"/>
        <v/>
      </c>
      <c r="M1085" s="17">
        <f>SUM(G1085,I1085,K1085)</f>
        <v>0</v>
      </c>
      <c r="N1085" s="13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9.5" customHeight="1">
      <c r="A1086" s="12" t="str">
        <f t="shared" si="749"/>
        <v>[제 24-2호] 풀박스 200×200×150 [개]</v>
      </c>
      <c r="B1086" s="13" t="s">
        <v>514</v>
      </c>
      <c r="C1086" s="13"/>
      <c r="D1086" s="14" t="s">
        <v>25</v>
      </c>
      <c r="E1086" s="15"/>
      <c r="F1086" s="17"/>
      <c r="G1086" s="17" t="str">
        <f>IF(E1086*F1086&lt;&gt;0, TRUNC(E1086*F1086, 1), "")</f>
        <v/>
      </c>
      <c r="H1086" s="17"/>
      <c r="I1086" s="17" t="str">
        <f>IF(E1086*H1086&lt;&gt;0,TRUNC(E1086*H1086, 1),"")</f>
        <v/>
      </c>
      <c r="J1086" s="17"/>
      <c r="K1086" s="17" t="str">
        <f t="shared" si="798"/>
        <v/>
      </c>
      <c r="L1086" s="17" t="str">
        <f t="shared" si="789"/>
        <v/>
      </c>
      <c r="M1086" s="17" t="str">
        <f>IF(SUM(G1086,I1086,K1086)&lt;&gt;0,TRUNC(SUM(G1086,I1086,K1086),1),"")</f>
        <v/>
      </c>
      <c r="N1086" s="13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9.5" customHeight="1">
      <c r="A1087" s="12" t="str">
        <f t="shared" si="749"/>
        <v>풀박스200×200×150개</v>
      </c>
      <c r="B1087" s="23" t="s">
        <v>203</v>
      </c>
      <c r="C1087" s="23" t="s">
        <v>206</v>
      </c>
      <c r="D1087" s="24" t="s">
        <v>205</v>
      </c>
      <c r="E1087" s="15">
        <v>1</v>
      </c>
      <c r="F1087" s="17">
        <f>+VLOOKUP(A1087,단가표!$A:$Q,17,FALSE)</f>
        <v>3880</v>
      </c>
      <c r="G1087" s="17">
        <f t="shared" ref="G1087:G1088" si="799">INT(E1087*F1087)</f>
        <v>3880</v>
      </c>
      <c r="H1087" s="17"/>
      <c r="I1087" s="17">
        <f t="shared" ref="I1087:I1088" si="800">INT(E1087*H1087)</f>
        <v>0</v>
      </c>
      <c r="J1087" s="17"/>
      <c r="K1087" s="17" t="str">
        <f t="shared" si="798"/>
        <v/>
      </c>
      <c r="L1087" s="17">
        <f t="shared" si="789"/>
        <v>3880</v>
      </c>
      <c r="M1087" s="17">
        <f t="shared" ref="M1087:M1088" si="801">SUM(G1087,I1087,K1087)</f>
        <v>3880</v>
      </c>
      <c r="N1087" s="13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9.5" customHeight="1">
      <c r="A1088" s="12" t="str">
        <f t="shared" si="749"/>
        <v>노 무 비내선전공인</v>
      </c>
      <c r="B1088" s="13" t="s">
        <v>241</v>
      </c>
      <c r="C1088" s="13" t="s">
        <v>242</v>
      </c>
      <c r="D1088" s="14" t="s">
        <v>243</v>
      </c>
      <c r="E1088" s="15">
        <f>+일위수량!E645</f>
        <v>0.55000000000000004</v>
      </c>
      <c r="F1088" s="17"/>
      <c r="G1088" s="17">
        <f t="shared" si="799"/>
        <v>0</v>
      </c>
      <c r="H1088" s="17">
        <f>+VLOOKUP(C1088,단가표!$A:$Q,17,FALSE)</f>
        <v>220079</v>
      </c>
      <c r="I1088" s="17">
        <f t="shared" si="800"/>
        <v>121043</v>
      </c>
      <c r="J1088" s="17"/>
      <c r="K1088" s="17" t="str">
        <f t="shared" si="798"/>
        <v/>
      </c>
      <c r="L1088" s="17">
        <f t="shared" si="789"/>
        <v>220079</v>
      </c>
      <c r="M1088" s="17">
        <f t="shared" si="801"/>
        <v>121043</v>
      </c>
      <c r="N1088" s="13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9.5" customHeight="1">
      <c r="A1089" s="12" t="str">
        <f t="shared" si="749"/>
        <v>( 합 계 )</v>
      </c>
      <c r="B1089" s="13" t="s">
        <v>244</v>
      </c>
      <c r="C1089" s="13"/>
      <c r="D1089" s="14"/>
      <c r="E1089" s="15"/>
      <c r="F1089" s="17"/>
      <c r="G1089" s="17">
        <f>SUM(G1087:G1088)</f>
        <v>3880</v>
      </c>
      <c r="H1089" s="17"/>
      <c r="I1089" s="17">
        <f>SUM(I1087:I1088)</f>
        <v>121043</v>
      </c>
      <c r="J1089" s="17"/>
      <c r="K1089" s="17">
        <f>SUM(K1087:K1088)</f>
        <v>0</v>
      </c>
      <c r="L1089" s="17" t="str">
        <f t="shared" si="789"/>
        <v/>
      </c>
      <c r="M1089" s="17">
        <f>SUM(M1087:M1088)</f>
        <v>124923</v>
      </c>
      <c r="N1089" s="13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9.5" customHeight="1">
      <c r="A1090" s="12" t="str">
        <f t="shared" si="749"/>
        <v/>
      </c>
      <c r="B1090" s="13"/>
      <c r="C1090" s="13"/>
      <c r="D1090" s="14"/>
      <c r="E1090" s="15"/>
      <c r="F1090" s="17"/>
      <c r="G1090" s="17">
        <f>INT(E1090*F1090)</f>
        <v>0</v>
      </c>
      <c r="H1090" s="17"/>
      <c r="I1090" s="17">
        <f>INT(E1090*H1090)</f>
        <v>0</v>
      </c>
      <c r="J1090" s="17"/>
      <c r="K1090" s="17" t="str">
        <f t="shared" ref="K1090:K1093" si="802">IF(E1090*J1090&lt;&gt;0,TRUNC(E1090*J1090, 1),"")</f>
        <v/>
      </c>
      <c r="L1090" s="17" t="str">
        <f t="shared" si="789"/>
        <v/>
      </c>
      <c r="M1090" s="17">
        <f>SUM(G1090,I1090,K1090)</f>
        <v>0</v>
      </c>
      <c r="N1090" s="13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9.5" customHeight="1">
      <c r="A1091" s="12" t="str">
        <f t="shared" si="749"/>
        <v>[제 24-3호] 풀박스 300×300×200 [개]</v>
      </c>
      <c r="B1091" s="13" t="s">
        <v>515</v>
      </c>
      <c r="C1091" s="13"/>
      <c r="D1091" s="14" t="s">
        <v>25</v>
      </c>
      <c r="E1091" s="15"/>
      <c r="F1091" s="17"/>
      <c r="G1091" s="17" t="str">
        <f>IF(E1091*F1091&lt;&gt;0, TRUNC(E1091*F1091, 1), "")</f>
        <v/>
      </c>
      <c r="H1091" s="17"/>
      <c r="I1091" s="17" t="str">
        <f>IF(E1091*H1091&lt;&gt;0,TRUNC(E1091*H1091, 1),"")</f>
        <v/>
      </c>
      <c r="J1091" s="17"/>
      <c r="K1091" s="17" t="str">
        <f t="shared" si="802"/>
        <v/>
      </c>
      <c r="L1091" s="17" t="str">
        <f t="shared" si="789"/>
        <v/>
      </c>
      <c r="M1091" s="17" t="str">
        <f>IF(SUM(G1091,I1091,K1091)&lt;&gt;0,TRUNC(SUM(G1091,I1091,K1091),1),"")</f>
        <v/>
      </c>
      <c r="N1091" s="13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9.5" customHeight="1">
      <c r="A1092" s="12" t="str">
        <f t="shared" si="749"/>
        <v>풀박스300×300×200개</v>
      </c>
      <c r="B1092" s="23" t="s">
        <v>203</v>
      </c>
      <c r="C1092" s="23" t="s">
        <v>207</v>
      </c>
      <c r="D1092" s="24" t="s">
        <v>205</v>
      </c>
      <c r="E1092" s="15">
        <v>1</v>
      </c>
      <c r="F1092" s="17">
        <f>+VLOOKUP(A1092,단가표!$A:$Q,17,FALSE)</f>
        <v>8230</v>
      </c>
      <c r="G1092" s="17">
        <f t="shared" ref="G1092:G1093" si="803">INT(E1092*F1092)</f>
        <v>8230</v>
      </c>
      <c r="H1092" s="17"/>
      <c r="I1092" s="17">
        <f t="shared" ref="I1092:I1093" si="804">INT(E1092*H1092)</f>
        <v>0</v>
      </c>
      <c r="J1092" s="17"/>
      <c r="K1092" s="17" t="str">
        <f t="shared" si="802"/>
        <v/>
      </c>
      <c r="L1092" s="17">
        <f t="shared" si="789"/>
        <v>8230</v>
      </c>
      <c r="M1092" s="17">
        <f t="shared" ref="M1092:M1093" si="805">SUM(G1092,I1092,K1092)</f>
        <v>8230</v>
      </c>
      <c r="N1092" s="13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9.5" customHeight="1">
      <c r="A1093" s="12" t="str">
        <f t="shared" si="749"/>
        <v>노 무 비내선전공인</v>
      </c>
      <c r="B1093" s="13" t="s">
        <v>241</v>
      </c>
      <c r="C1093" s="13" t="s">
        <v>242</v>
      </c>
      <c r="D1093" s="14" t="s">
        <v>243</v>
      </c>
      <c r="E1093" s="15">
        <f>+일위수량!E648</f>
        <v>0.66</v>
      </c>
      <c r="F1093" s="17"/>
      <c r="G1093" s="17">
        <f t="shared" si="803"/>
        <v>0</v>
      </c>
      <c r="H1093" s="17">
        <f>+VLOOKUP(C1093,단가표!$A:$Q,17,FALSE)</f>
        <v>220079</v>
      </c>
      <c r="I1093" s="17">
        <f t="shared" si="804"/>
        <v>145252</v>
      </c>
      <c r="J1093" s="17"/>
      <c r="K1093" s="17" t="str">
        <f t="shared" si="802"/>
        <v/>
      </c>
      <c r="L1093" s="17">
        <f t="shared" si="789"/>
        <v>220079</v>
      </c>
      <c r="M1093" s="17">
        <f t="shared" si="805"/>
        <v>145252</v>
      </c>
      <c r="N1093" s="13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9.5" customHeight="1">
      <c r="A1094" s="12" t="str">
        <f t="shared" si="749"/>
        <v>( 합 계 )</v>
      </c>
      <c r="B1094" s="13" t="s">
        <v>244</v>
      </c>
      <c r="C1094" s="13"/>
      <c r="D1094" s="14"/>
      <c r="E1094" s="15"/>
      <c r="F1094" s="17"/>
      <c r="G1094" s="17">
        <f>SUM(G1092:G1093)</f>
        <v>8230</v>
      </c>
      <c r="H1094" s="17"/>
      <c r="I1094" s="17">
        <f>SUM(I1092:I1093)</f>
        <v>145252</v>
      </c>
      <c r="J1094" s="17"/>
      <c r="K1094" s="17">
        <f>SUM(K1092:K1093)</f>
        <v>0</v>
      </c>
      <c r="L1094" s="17" t="str">
        <f t="shared" si="789"/>
        <v/>
      </c>
      <c r="M1094" s="17">
        <f>SUM(M1092:M1093)</f>
        <v>153482</v>
      </c>
      <c r="N1094" s="13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9.5" customHeight="1">
      <c r="A1095" s="12" t="str">
        <f t="shared" si="749"/>
        <v/>
      </c>
      <c r="B1095" s="13"/>
      <c r="C1095" s="13"/>
      <c r="D1095" s="14"/>
      <c r="E1095" s="15"/>
      <c r="F1095" s="17"/>
      <c r="G1095" s="17">
        <f>INT(E1095*F1095)</f>
        <v>0</v>
      </c>
      <c r="H1095" s="17"/>
      <c r="I1095" s="17">
        <f>INT(E1095*H1095)</f>
        <v>0</v>
      </c>
      <c r="J1095" s="17"/>
      <c r="K1095" s="17" t="str">
        <f t="shared" ref="K1095:K1098" si="806">IF(E1095*J1095&lt;&gt;0,TRUNC(E1095*J1095, 1),"")</f>
        <v/>
      </c>
      <c r="L1095" s="17" t="str">
        <f t="shared" si="789"/>
        <v/>
      </c>
      <c r="M1095" s="17">
        <f>SUM(G1095,I1095,K1095)</f>
        <v>0</v>
      </c>
      <c r="N1095" s="13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9.5" customHeight="1">
      <c r="A1096" s="52" t="str">
        <f t="shared" si="749"/>
        <v>[제 24-4호] 풀박스 200×200×100 [개]</v>
      </c>
      <c r="B1096" s="58" t="s">
        <v>516</v>
      </c>
      <c r="C1096" s="58"/>
      <c r="D1096" s="59" t="s">
        <v>25</v>
      </c>
      <c r="E1096" s="56"/>
      <c r="F1096" s="57"/>
      <c r="G1096" s="57" t="str">
        <f>IF(E1096*F1096&lt;&gt;0, TRUNC(E1096*F1096, 1), "")</f>
        <v/>
      </c>
      <c r="H1096" s="57"/>
      <c r="I1096" s="57" t="str">
        <f>IF(E1096*H1096&lt;&gt;0,TRUNC(E1096*H1096, 1),"")</f>
        <v/>
      </c>
      <c r="J1096" s="57"/>
      <c r="K1096" s="57" t="str">
        <f t="shared" si="806"/>
        <v/>
      </c>
      <c r="L1096" s="57" t="str">
        <f t="shared" si="789"/>
        <v/>
      </c>
      <c r="M1096" s="57" t="str">
        <f>IF(SUM(G1096,I1096,K1096)&lt;&gt;0,TRUNC(SUM(G1096,I1096,K1096),1),"")</f>
        <v/>
      </c>
      <c r="N1096" s="58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</row>
    <row r="1097" spans="1:26" ht="19.5" customHeight="1">
      <c r="A1097" s="52" t="str">
        <f t="shared" si="749"/>
        <v>풀박스200×200×100개</v>
      </c>
      <c r="B1097" s="76" t="s">
        <v>203</v>
      </c>
      <c r="C1097" s="76" t="s">
        <v>208</v>
      </c>
      <c r="D1097" s="77" t="s">
        <v>205</v>
      </c>
      <c r="E1097" s="56">
        <v>1</v>
      </c>
      <c r="F1097" s="57">
        <f>+VLOOKUP(A1097,단가표!$A:$Q,17,FALSE)</f>
        <v>5220</v>
      </c>
      <c r="G1097" s="57">
        <f t="shared" ref="G1097:G1098" si="807">INT(E1097*F1097)</f>
        <v>5220</v>
      </c>
      <c r="H1097" s="57"/>
      <c r="I1097" s="57">
        <f t="shared" ref="I1097:I1098" si="808">INT(E1097*H1097)</f>
        <v>0</v>
      </c>
      <c r="J1097" s="57"/>
      <c r="K1097" s="57" t="str">
        <f t="shared" si="806"/>
        <v/>
      </c>
      <c r="L1097" s="57">
        <f t="shared" si="789"/>
        <v>5220</v>
      </c>
      <c r="M1097" s="57">
        <f t="shared" ref="M1097:M1098" si="809">SUM(G1097,I1097,K1097)</f>
        <v>5220</v>
      </c>
      <c r="N1097" s="58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</row>
    <row r="1098" spans="1:26" ht="19.5" customHeight="1">
      <c r="A1098" s="52" t="str">
        <f t="shared" si="749"/>
        <v>노 무 비내선전공인</v>
      </c>
      <c r="B1098" s="58" t="s">
        <v>241</v>
      </c>
      <c r="C1098" s="58" t="s">
        <v>242</v>
      </c>
      <c r="D1098" s="59" t="s">
        <v>243</v>
      </c>
      <c r="E1098" s="56">
        <f>+일위수량!E651</f>
        <v>0.55000000000000004</v>
      </c>
      <c r="F1098" s="57"/>
      <c r="G1098" s="57">
        <f t="shared" si="807"/>
        <v>0</v>
      </c>
      <c r="H1098" s="57">
        <f>+VLOOKUP(C1098,단가표!$A:$Q,17,FALSE)</f>
        <v>220079</v>
      </c>
      <c r="I1098" s="57">
        <f t="shared" si="808"/>
        <v>121043</v>
      </c>
      <c r="J1098" s="57"/>
      <c r="K1098" s="57" t="str">
        <f t="shared" si="806"/>
        <v/>
      </c>
      <c r="L1098" s="57">
        <f t="shared" si="789"/>
        <v>220079</v>
      </c>
      <c r="M1098" s="57">
        <f t="shared" si="809"/>
        <v>121043</v>
      </c>
      <c r="N1098" s="58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</row>
    <row r="1099" spans="1:26" ht="19.5" customHeight="1">
      <c r="A1099" s="52" t="str">
        <f t="shared" si="749"/>
        <v>( 합 계 )</v>
      </c>
      <c r="B1099" s="58" t="s">
        <v>244</v>
      </c>
      <c r="C1099" s="58"/>
      <c r="D1099" s="59"/>
      <c r="E1099" s="56"/>
      <c r="F1099" s="57"/>
      <c r="G1099" s="57">
        <f>SUM(G1097:G1098)</f>
        <v>5220</v>
      </c>
      <c r="H1099" s="57"/>
      <c r="I1099" s="57">
        <f>SUM(I1097:I1098)</f>
        <v>121043</v>
      </c>
      <c r="J1099" s="57"/>
      <c r="K1099" s="57">
        <f>SUM(K1097:K1098)</f>
        <v>0</v>
      </c>
      <c r="L1099" s="57" t="str">
        <f t="shared" si="789"/>
        <v/>
      </c>
      <c r="M1099" s="57">
        <f>SUM(M1097:M1098)</f>
        <v>126263</v>
      </c>
      <c r="N1099" s="58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</row>
    <row r="1100" spans="1:26" ht="19.5" customHeight="1">
      <c r="A1100" s="12" t="str">
        <f t="shared" si="749"/>
        <v/>
      </c>
      <c r="B1100" s="13"/>
      <c r="C1100" s="13"/>
      <c r="D1100" s="14"/>
      <c r="E1100" s="15"/>
      <c r="F1100" s="17"/>
      <c r="G1100" s="17"/>
      <c r="H1100" s="17"/>
      <c r="I1100" s="17"/>
      <c r="J1100" s="17"/>
      <c r="K1100" s="17"/>
      <c r="L1100" s="17"/>
      <c r="M1100" s="17"/>
      <c r="N1100" s="13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9.5" customHeight="1">
      <c r="A1101" s="12" t="str">
        <f t="shared" si="749"/>
        <v>[제 25-1호] 덕트형 케이블트레이 DUCT, W 100 x H 100 [개]</v>
      </c>
      <c r="B1101" s="13" t="s">
        <v>517</v>
      </c>
      <c r="C1101" s="13"/>
      <c r="D1101" s="14" t="s">
        <v>25</v>
      </c>
      <c r="E1101" s="15"/>
      <c r="F1101" s="17"/>
      <c r="G1101" s="17" t="str">
        <f>IF(E1101*F1101&lt;&gt;0, TRUNC(E1101*F1101, 1), "")</f>
        <v/>
      </c>
      <c r="H1101" s="17"/>
      <c r="I1101" s="17" t="str">
        <f>IF(E1101*H1101&lt;&gt;0,TRUNC(E1101*H1101, 1),"")</f>
        <v/>
      </c>
      <c r="J1101" s="17"/>
      <c r="K1101" s="17" t="str">
        <f t="shared" ref="K1101:K1103" si="810">IF(E1101*J1101&lt;&gt;0,TRUNC(E1101*J1101, 1),"")</f>
        <v/>
      </c>
      <c r="L1101" s="17" t="str">
        <f t="shared" ref="L1101:L1119" si="811">IF((F1101+H1101+J1101)=0, "", (F1101+H1101+J1101))</f>
        <v/>
      </c>
      <c r="M1101" s="17" t="str">
        <f>IF(SUM(G1101,I1101,K1101)&lt;&gt;0,TRUNC(SUM(G1101,I1101,K1101),1),"")</f>
        <v/>
      </c>
      <c r="N1101" s="13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9.5" customHeight="1">
      <c r="A1102" s="12" t="str">
        <f t="shared" si="749"/>
        <v>덕트형 케이블트레이DUCT, W 100 x H 100M</v>
      </c>
      <c r="B1102" s="23" t="s">
        <v>209</v>
      </c>
      <c r="C1102" s="23" t="s">
        <v>210</v>
      </c>
      <c r="D1102" s="24" t="s">
        <v>22</v>
      </c>
      <c r="E1102" s="15">
        <v>1</v>
      </c>
      <c r="F1102" s="17">
        <f>+VLOOKUP(A1102,단가표!$A:$Q,17,FALSE)</f>
        <v>13340</v>
      </c>
      <c r="G1102" s="17">
        <f t="shared" ref="G1102:G1103" si="812">INT(E1102*F1102)</f>
        <v>13340</v>
      </c>
      <c r="H1102" s="17"/>
      <c r="I1102" s="17">
        <f t="shared" ref="I1102:I1103" si="813">INT(E1102*H1102)</f>
        <v>0</v>
      </c>
      <c r="J1102" s="17"/>
      <c r="K1102" s="17" t="str">
        <f t="shared" si="810"/>
        <v/>
      </c>
      <c r="L1102" s="17">
        <f t="shared" si="811"/>
        <v>13340</v>
      </c>
      <c r="M1102" s="17">
        <f t="shared" ref="M1102:M1103" si="814">SUM(G1102,I1102,K1102)</f>
        <v>13340</v>
      </c>
      <c r="N1102" s="13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9.5" customHeight="1">
      <c r="A1103" s="12" t="str">
        <f t="shared" si="749"/>
        <v>노 무 비내선전공인</v>
      </c>
      <c r="B1103" s="13" t="s">
        <v>241</v>
      </c>
      <c r="C1103" s="13" t="s">
        <v>242</v>
      </c>
      <c r="D1103" s="14" t="s">
        <v>243</v>
      </c>
      <c r="E1103" s="15">
        <f>+일위수량!E654</f>
        <v>0.3</v>
      </c>
      <c r="F1103" s="17"/>
      <c r="G1103" s="17">
        <f t="shared" si="812"/>
        <v>0</v>
      </c>
      <c r="H1103" s="17">
        <f>+VLOOKUP(C1103,단가표!$A:$Q,17,FALSE)</f>
        <v>220079</v>
      </c>
      <c r="I1103" s="17">
        <f t="shared" si="813"/>
        <v>66023</v>
      </c>
      <c r="J1103" s="17"/>
      <c r="K1103" s="17" t="str">
        <f t="shared" si="810"/>
        <v/>
      </c>
      <c r="L1103" s="17">
        <f t="shared" si="811"/>
        <v>220079</v>
      </c>
      <c r="M1103" s="17">
        <f t="shared" si="814"/>
        <v>66023</v>
      </c>
      <c r="N1103" s="13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9.5" customHeight="1">
      <c r="A1104" s="12" t="str">
        <f t="shared" si="749"/>
        <v>( 합 계 )</v>
      </c>
      <c r="B1104" s="13" t="s">
        <v>244</v>
      </c>
      <c r="C1104" s="13"/>
      <c r="D1104" s="14"/>
      <c r="E1104" s="15"/>
      <c r="F1104" s="17"/>
      <c r="G1104" s="17">
        <f>SUM(G1102:G1103)</f>
        <v>13340</v>
      </c>
      <c r="H1104" s="17"/>
      <c r="I1104" s="17">
        <f>SUM(I1102:I1103)</f>
        <v>66023</v>
      </c>
      <c r="J1104" s="17"/>
      <c r="K1104" s="17">
        <f>SUM(K1102:K1103)</f>
        <v>0</v>
      </c>
      <c r="L1104" s="17" t="str">
        <f t="shared" si="811"/>
        <v/>
      </c>
      <c r="M1104" s="17">
        <f>SUM(M1102:M1103)</f>
        <v>79363</v>
      </c>
      <c r="N1104" s="13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9.5" customHeight="1">
      <c r="A1105" s="12" t="str">
        <f t="shared" si="749"/>
        <v/>
      </c>
      <c r="B1105" s="13"/>
      <c r="C1105" s="13"/>
      <c r="D1105" s="14"/>
      <c r="E1105" s="15"/>
      <c r="F1105" s="17"/>
      <c r="G1105" s="17">
        <f>INT(E1105*F1105)</f>
        <v>0</v>
      </c>
      <c r="H1105" s="17"/>
      <c r="I1105" s="17">
        <f>INT(E1105*H1105)</f>
        <v>0</v>
      </c>
      <c r="J1105" s="17"/>
      <c r="K1105" s="17" t="str">
        <f t="shared" ref="K1105:K1108" si="815">IF(E1105*J1105&lt;&gt;0,TRUNC(E1105*J1105, 1),"")</f>
        <v/>
      </c>
      <c r="L1105" s="17" t="str">
        <f t="shared" si="811"/>
        <v/>
      </c>
      <c r="M1105" s="17">
        <f>SUM(G1105,I1105,K1105)</f>
        <v>0</v>
      </c>
      <c r="N1105" s="13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9.5" customHeight="1">
      <c r="A1106" s="12" t="str">
        <f t="shared" si="749"/>
        <v>[제 25-2호] 덕트형 케이블트레이 DUCT, W 200 x H 100 [개]</v>
      </c>
      <c r="B1106" s="13" t="s">
        <v>518</v>
      </c>
      <c r="C1106" s="13"/>
      <c r="D1106" s="14" t="s">
        <v>25</v>
      </c>
      <c r="E1106" s="15"/>
      <c r="F1106" s="17"/>
      <c r="G1106" s="17" t="str">
        <f>IF(E1106*F1106&lt;&gt;0, TRUNC(E1106*F1106, 1), "")</f>
        <v/>
      </c>
      <c r="H1106" s="17"/>
      <c r="I1106" s="17" t="str">
        <f>IF(E1106*H1106&lt;&gt;0,TRUNC(E1106*H1106, 1),"")</f>
        <v/>
      </c>
      <c r="J1106" s="17"/>
      <c r="K1106" s="17" t="str">
        <f t="shared" si="815"/>
        <v/>
      </c>
      <c r="L1106" s="17" t="str">
        <f t="shared" si="811"/>
        <v/>
      </c>
      <c r="M1106" s="17" t="str">
        <f>IF(SUM(G1106,I1106,K1106)&lt;&gt;0,TRUNC(SUM(G1106,I1106,K1106),1),"")</f>
        <v/>
      </c>
      <c r="N1106" s="13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9.5" customHeight="1">
      <c r="A1107" s="12" t="str">
        <f t="shared" si="749"/>
        <v>덕트형 케이블트레이DUCT, W 200 x H 100M</v>
      </c>
      <c r="B1107" s="23" t="s">
        <v>209</v>
      </c>
      <c r="C1107" s="23" t="s">
        <v>211</v>
      </c>
      <c r="D1107" s="24" t="s">
        <v>22</v>
      </c>
      <c r="E1107" s="15">
        <v>1</v>
      </c>
      <c r="F1107" s="17">
        <f>+VLOOKUP(A1107,단가표!$A:$Q,17,FALSE)</f>
        <v>16910</v>
      </c>
      <c r="G1107" s="17">
        <f t="shared" ref="G1107:G1108" si="816">INT(E1107*F1107)</f>
        <v>16910</v>
      </c>
      <c r="H1107" s="17"/>
      <c r="I1107" s="17">
        <f t="shared" ref="I1107:I1108" si="817">INT(E1107*H1107)</f>
        <v>0</v>
      </c>
      <c r="J1107" s="17"/>
      <c r="K1107" s="17" t="str">
        <f t="shared" si="815"/>
        <v/>
      </c>
      <c r="L1107" s="17">
        <f t="shared" si="811"/>
        <v>16910</v>
      </c>
      <c r="M1107" s="17">
        <f t="shared" ref="M1107:M1108" si="818">SUM(G1107,I1107,K1107)</f>
        <v>16910</v>
      </c>
      <c r="N1107" s="13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9.5" customHeight="1">
      <c r="A1108" s="12" t="str">
        <f t="shared" si="749"/>
        <v>노 무 비내선전공인</v>
      </c>
      <c r="B1108" s="13" t="s">
        <v>241</v>
      </c>
      <c r="C1108" s="13" t="s">
        <v>242</v>
      </c>
      <c r="D1108" s="14" t="s">
        <v>243</v>
      </c>
      <c r="E1108" s="15">
        <f>+일위수량!E657</f>
        <v>0.45</v>
      </c>
      <c r="F1108" s="17"/>
      <c r="G1108" s="17">
        <f t="shared" si="816"/>
        <v>0</v>
      </c>
      <c r="H1108" s="17">
        <f>+VLOOKUP(C1108,단가표!$A:$Q,17,FALSE)</f>
        <v>220079</v>
      </c>
      <c r="I1108" s="17">
        <f t="shared" si="817"/>
        <v>99035</v>
      </c>
      <c r="J1108" s="17"/>
      <c r="K1108" s="17" t="str">
        <f t="shared" si="815"/>
        <v/>
      </c>
      <c r="L1108" s="17">
        <f t="shared" si="811"/>
        <v>220079</v>
      </c>
      <c r="M1108" s="17">
        <f t="shared" si="818"/>
        <v>99035</v>
      </c>
      <c r="N1108" s="13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9.5" customHeight="1">
      <c r="A1109" s="12" t="str">
        <f t="shared" si="749"/>
        <v>( 합 계 )</v>
      </c>
      <c r="B1109" s="13" t="s">
        <v>244</v>
      </c>
      <c r="C1109" s="13"/>
      <c r="D1109" s="14"/>
      <c r="E1109" s="15"/>
      <c r="F1109" s="17"/>
      <c r="G1109" s="17">
        <f>SUM(G1107:G1108)</f>
        <v>16910</v>
      </c>
      <c r="H1109" s="17"/>
      <c r="I1109" s="17">
        <f>SUM(I1107:I1108)</f>
        <v>99035</v>
      </c>
      <c r="J1109" s="17"/>
      <c r="K1109" s="17">
        <f>SUM(K1107:K1108)</f>
        <v>0</v>
      </c>
      <c r="L1109" s="17" t="str">
        <f t="shared" si="811"/>
        <v/>
      </c>
      <c r="M1109" s="17">
        <f>SUM(M1107:M1108)</f>
        <v>115945</v>
      </c>
      <c r="N1109" s="13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9.5" hidden="1" customHeight="1">
      <c r="A1110" s="12" t="str">
        <f t="shared" si="749"/>
        <v/>
      </c>
      <c r="B1110" s="13"/>
      <c r="C1110" s="13"/>
      <c r="D1110" s="14"/>
      <c r="E1110" s="15"/>
      <c r="F1110" s="17"/>
      <c r="G1110" s="17">
        <f>INT(E1110*F1110)</f>
        <v>0</v>
      </c>
      <c r="H1110" s="17"/>
      <c r="I1110" s="17">
        <f>INT(E1110*H1110)</f>
        <v>0</v>
      </c>
      <c r="J1110" s="17"/>
      <c r="K1110" s="17" t="str">
        <f t="shared" ref="K1110:K1113" si="819">IF(E1110*J1110&lt;&gt;0,TRUNC(E1110*J1110, 1),"")</f>
        <v/>
      </c>
      <c r="L1110" s="17" t="str">
        <f t="shared" si="811"/>
        <v/>
      </c>
      <c r="M1110" s="17">
        <f>SUM(G1110,I1110,K1110)</f>
        <v>0</v>
      </c>
      <c r="N1110" s="13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9.5" customHeight="1">
      <c r="A1111" s="12" t="str">
        <f t="shared" si="749"/>
        <v>[제 25-3호] 덕트형 케이블트레이 SUS DUCT, W 100 x H 100 [개]</v>
      </c>
      <c r="B1111" s="13" t="s">
        <v>519</v>
      </c>
      <c r="C1111" s="13"/>
      <c r="D1111" s="14" t="s">
        <v>25</v>
      </c>
      <c r="E1111" s="15"/>
      <c r="F1111" s="17"/>
      <c r="G1111" s="17" t="str">
        <f>IF(E1111*F1111&lt;&gt;0, TRUNC(E1111*F1111, 1), "")</f>
        <v/>
      </c>
      <c r="H1111" s="17"/>
      <c r="I1111" s="17" t="str">
        <f>IF(E1111*H1111&lt;&gt;0,TRUNC(E1111*H1111, 1),"")</f>
        <v/>
      </c>
      <c r="J1111" s="17"/>
      <c r="K1111" s="17" t="str">
        <f t="shared" si="819"/>
        <v/>
      </c>
      <c r="L1111" s="17" t="str">
        <f t="shared" si="811"/>
        <v/>
      </c>
      <c r="M1111" s="17" t="str">
        <f>IF(SUM(G1111,I1111,K1111)&lt;&gt;0,TRUNC(SUM(G1111,I1111,K1111),1),"")</f>
        <v/>
      </c>
      <c r="N1111" s="13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9.5" customHeight="1">
      <c r="A1112" s="12" t="str">
        <f t="shared" si="749"/>
        <v>덕트형 케이블트레이SUS DUCT, W 100 x H 100M</v>
      </c>
      <c r="B1112" s="23" t="s">
        <v>209</v>
      </c>
      <c r="C1112" s="23" t="s">
        <v>212</v>
      </c>
      <c r="D1112" s="24" t="s">
        <v>22</v>
      </c>
      <c r="E1112" s="15">
        <v>1</v>
      </c>
      <c r="F1112" s="17">
        <f>+VLOOKUP(A1112,단가표!$A:$Q,17,FALSE)</f>
        <v>33060</v>
      </c>
      <c r="G1112" s="17">
        <f t="shared" ref="G1112:G1113" si="820">INT(E1112*F1112)</f>
        <v>33060</v>
      </c>
      <c r="H1112" s="17"/>
      <c r="I1112" s="17">
        <f t="shared" ref="I1112:I1113" si="821">INT(E1112*H1112)</f>
        <v>0</v>
      </c>
      <c r="J1112" s="17"/>
      <c r="K1112" s="17" t="str">
        <f t="shared" si="819"/>
        <v/>
      </c>
      <c r="L1112" s="17">
        <f t="shared" si="811"/>
        <v>33060</v>
      </c>
      <c r="M1112" s="17">
        <f t="shared" ref="M1112:M1113" si="822">SUM(G1112,I1112,K1112)</f>
        <v>33060</v>
      </c>
      <c r="N1112" s="13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9.5" customHeight="1">
      <c r="A1113" s="12" t="str">
        <f t="shared" si="749"/>
        <v>노 무 비내선전공인</v>
      </c>
      <c r="B1113" s="13" t="s">
        <v>241</v>
      </c>
      <c r="C1113" s="13" t="s">
        <v>242</v>
      </c>
      <c r="D1113" s="14" t="s">
        <v>243</v>
      </c>
      <c r="E1113" s="15">
        <f>+일위수량!E660</f>
        <v>0.3</v>
      </c>
      <c r="F1113" s="17"/>
      <c r="G1113" s="17">
        <f t="shared" si="820"/>
        <v>0</v>
      </c>
      <c r="H1113" s="17">
        <f>+VLOOKUP(C1113,단가표!$A:$Q,17,FALSE)</f>
        <v>220079</v>
      </c>
      <c r="I1113" s="17">
        <f t="shared" si="821"/>
        <v>66023</v>
      </c>
      <c r="J1113" s="17"/>
      <c r="K1113" s="17" t="str">
        <f t="shared" si="819"/>
        <v/>
      </c>
      <c r="L1113" s="17">
        <f t="shared" si="811"/>
        <v>220079</v>
      </c>
      <c r="M1113" s="17">
        <f t="shared" si="822"/>
        <v>66023</v>
      </c>
      <c r="N1113" s="13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9.5" customHeight="1">
      <c r="A1114" s="12" t="str">
        <f t="shared" si="749"/>
        <v>( 합 계 )</v>
      </c>
      <c r="B1114" s="13" t="s">
        <v>244</v>
      </c>
      <c r="C1114" s="13"/>
      <c r="D1114" s="14"/>
      <c r="E1114" s="15"/>
      <c r="F1114" s="17"/>
      <c r="G1114" s="17">
        <f>SUM(G1112:G1113)</f>
        <v>33060</v>
      </c>
      <c r="H1114" s="17"/>
      <c r="I1114" s="17">
        <f>SUM(I1112:I1113)</f>
        <v>66023</v>
      </c>
      <c r="J1114" s="17"/>
      <c r="K1114" s="17">
        <f>SUM(K1112:K1113)</f>
        <v>0</v>
      </c>
      <c r="L1114" s="17" t="str">
        <f t="shared" si="811"/>
        <v/>
      </c>
      <c r="M1114" s="17">
        <f>SUM(M1112:M1113)</f>
        <v>99083</v>
      </c>
      <c r="N1114" s="13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9.5" customHeight="1">
      <c r="A1115" s="12" t="str">
        <f t="shared" si="749"/>
        <v/>
      </c>
      <c r="B1115" s="13"/>
      <c r="C1115" s="13"/>
      <c r="D1115" s="14"/>
      <c r="E1115" s="15"/>
      <c r="F1115" s="17"/>
      <c r="G1115" s="17">
        <f>INT(E1115*F1115)</f>
        <v>0</v>
      </c>
      <c r="H1115" s="17"/>
      <c r="I1115" s="17">
        <f>INT(E1115*H1115)</f>
        <v>0</v>
      </c>
      <c r="J1115" s="17"/>
      <c r="K1115" s="17" t="str">
        <f t="shared" ref="K1115:K1118" si="823">IF(E1115*J1115&lt;&gt;0,TRUNC(E1115*J1115, 1),"")</f>
        <v/>
      </c>
      <c r="L1115" s="17" t="str">
        <f t="shared" si="811"/>
        <v/>
      </c>
      <c r="M1115" s="17">
        <f>SUM(G1115,I1115,K1115)</f>
        <v>0</v>
      </c>
      <c r="N1115" s="13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9.5" customHeight="1">
      <c r="A1116" s="12" t="str">
        <f t="shared" si="749"/>
        <v>[제 25-4호] 덕트형 케이블트레이 SUS DUCT, W 200 x H 100 [개]</v>
      </c>
      <c r="B1116" s="13" t="s">
        <v>520</v>
      </c>
      <c r="C1116" s="13"/>
      <c r="D1116" s="14" t="s">
        <v>25</v>
      </c>
      <c r="E1116" s="15"/>
      <c r="F1116" s="17"/>
      <c r="G1116" s="17" t="str">
        <f>IF(E1116*F1116&lt;&gt;0, TRUNC(E1116*F1116, 1), "")</f>
        <v/>
      </c>
      <c r="H1116" s="17"/>
      <c r="I1116" s="17" t="str">
        <f>IF(E1116*H1116&lt;&gt;0,TRUNC(E1116*H1116, 1),"")</f>
        <v/>
      </c>
      <c r="J1116" s="17"/>
      <c r="K1116" s="17" t="str">
        <f t="shared" si="823"/>
        <v/>
      </c>
      <c r="L1116" s="17" t="str">
        <f t="shared" si="811"/>
        <v/>
      </c>
      <c r="M1116" s="17" t="str">
        <f>IF(SUM(G1116,I1116,K1116)&lt;&gt;0,TRUNC(SUM(G1116,I1116,K1116),1),"")</f>
        <v/>
      </c>
      <c r="N1116" s="13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9.5" customHeight="1">
      <c r="A1117" s="12" t="str">
        <f t="shared" si="749"/>
        <v>덕트형 케이블트레이SUS DUCT, W 200 x H 100M</v>
      </c>
      <c r="B1117" s="23" t="s">
        <v>209</v>
      </c>
      <c r="C1117" s="23" t="s">
        <v>213</v>
      </c>
      <c r="D1117" s="24" t="s">
        <v>22</v>
      </c>
      <c r="E1117" s="15">
        <v>1</v>
      </c>
      <c r="F1117" s="17">
        <f>+VLOOKUP(A1117,단가표!$A:$Q,17,FALSE)</f>
        <v>41310</v>
      </c>
      <c r="G1117" s="17">
        <f t="shared" ref="G1117:G1118" si="824">INT(E1117*F1117)</f>
        <v>41310</v>
      </c>
      <c r="H1117" s="17"/>
      <c r="I1117" s="17">
        <f t="shared" ref="I1117:I1118" si="825">INT(E1117*H1117)</f>
        <v>0</v>
      </c>
      <c r="J1117" s="17"/>
      <c r="K1117" s="17" t="str">
        <f t="shared" si="823"/>
        <v/>
      </c>
      <c r="L1117" s="17">
        <f t="shared" si="811"/>
        <v>41310</v>
      </c>
      <c r="M1117" s="17">
        <f t="shared" ref="M1117:M1118" si="826">SUM(G1117,I1117,K1117)</f>
        <v>41310</v>
      </c>
      <c r="N1117" s="13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9.5" customHeight="1">
      <c r="A1118" s="12" t="str">
        <f t="shared" si="749"/>
        <v>노 무 비내선전공인</v>
      </c>
      <c r="B1118" s="13" t="s">
        <v>241</v>
      </c>
      <c r="C1118" s="13" t="s">
        <v>242</v>
      </c>
      <c r="D1118" s="14" t="s">
        <v>243</v>
      </c>
      <c r="E1118" s="15">
        <f>+일위수량!E663</f>
        <v>0.45</v>
      </c>
      <c r="F1118" s="17"/>
      <c r="G1118" s="17">
        <f t="shared" si="824"/>
        <v>0</v>
      </c>
      <c r="H1118" s="17">
        <f>+VLOOKUP(C1118,단가표!$A:$Q,17,FALSE)</f>
        <v>220079</v>
      </c>
      <c r="I1118" s="17">
        <f t="shared" si="825"/>
        <v>99035</v>
      </c>
      <c r="J1118" s="17"/>
      <c r="K1118" s="17" t="str">
        <f t="shared" si="823"/>
        <v/>
      </c>
      <c r="L1118" s="17">
        <f t="shared" si="811"/>
        <v>220079</v>
      </c>
      <c r="M1118" s="17">
        <f t="shared" si="826"/>
        <v>99035</v>
      </c>
      <c r="N1118" s="13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9.5" customHeight="1">
      <c r="A1119" s="12" t="str">
        <f t="shared" si="749"/>
        <v>( 합 계 )</v>
      </c>
      <c r="B1119" s="13" t="s">
        <v>244</v>
      </c>
      <c r="C1119" s="13"/>
      <c r="D1119" s="14"/>
      <c r="E1119" s="15"/>
      <c r="F1119" s="17"/>
      <c r="G1119" s="17">
        <f>SUM(G1117:G1118)</f>
        <v>41310</v>
      </c>
      <c r="H1119" s="17"/>
      <c r="I1119" s="17">
        <f>SUM(I1117:I1118)</f>
        <v>99035</v>
      </c>
      <c r="J1119" s="17"/>
      <c r="K1119" s="17">
        <f>SUM(K1117:K1118)</f>
        <v>0</v>
      </c>
      <c r="L1119" s="17" t="str">
        <f t="shared" si="811"/>
        <v/>
      </c>
      <c r="M1119" s="17">
        <f>SUM(M1117:M1118)</f>
        <v>140345</v>
      </c>
      <c r="N1119" s="13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9.5" customHeight="1">
      <c r="A1120" s="12" t="str">
        <f t="shared" si="749"/>
        <v/>
      </c>
      <c r="B1120" s="36"/>
      <c r="C1120" s="36"/>
      <c r="D1120" s="37"/>
      <c r="E1120" s="88"/>
      <c r="F1120" s="38"/>
      <c r="G1120" s="38"/>
      <c r="H1120" s="38"/>
      <c r="I1120" s="38"/>
      <c r="J1120" s="38"/>
      <c r="K1120" s="38"/>
      <c r="L1120" s="38"/>
      <c r="M1120" s="38"/>
      <c r="N1120" s="36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9.5" customHeight="1">
      <c r="A1121" s="12" t="str">
        <f t="shared" si="749"/>
        <v>[제 25-5호] 덕트형 케이블트레이 DUCT, W 100 x H 50 [M]</v>
      </c>
      <c r="B1121" s="40" t="s">
        <v>521</v>
      </c>
      <c r="C1121" s="40"/>
      <c r="D1121" s="41" t="s">
        <v>25</v>
      </c>
      <c r="E1121" s="42"/>
      <c r="F1121" s="43"/>
      <c r="G1121" s="43" t="str">
        <f>IF(E1121*F1121&lt;&gt;0, TRUNC(E1121*F1121, 1), "")</f>
        <v/>
      </c>
      <c r="H1121" s="43"/>
      <c r="I1121" s="43" t="str">
        <f>IF(E1121*H1121&lt;&gt;0,TRUNC(E1121*H1121, 1),"")</f>
        <v/>
      </c>
      <c r="J1121" s="43"/>
      <c r="K1121" s="43" t="str">
        <f t="shared" ref="K1121:K1123" si="827">IF(E1121*J1121&lt;&gt;0,TRUNC(E1121*J1121, 1),"")</f>
        <v/>
      </c>
      <c r="L1121" s="43" t="str">
        <f t="shared" ref="L1121:L1124" si="828">IF((F1121+H1121+J1121)=0, "", (F1121+H1121+J1121))</f>
        <v/>
      </c>
      <c r="M1121" s="43" t="str">
        <f>IF(SUM(G1121,I1121,K1121)&lt;&gt;0,TRUNC(SUM(G1121,I1121,K1121),1),"")</f>
        <v/>
      </c>
      <c r="N1121" s="40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</row>
    <row r="1122" spans="1:26" ht="19.5" customHeight="1">
      <c r="A1122" s="12" t="str">
        <f t="shared" si="749"/>
        <v>덕트형 케이블트레이DUCT, W 100 x H 50M</v>
      </c>
      <c r="B1122" s="93" t="s">
        <v>209</v>
      </c>
      <c r="C1122" s="93" t="s">
        <v>214</v>
      </c>
      <c r="D1122" s="94" t="s">
        <v>22</v>
      </c>
      <c r="E1122" s="42">
        <v>1</v>
      </c>
      <c r="F1122" s="43">
        <f>+VLOOKUP(A1122,단가표!$A:$Q,17,FALSE)</f>
        <v>13600</v>
      </c>
      <c r="G1122" s="43">
        <f t="shared" ref="G1122:G1123" si="829">INT(E1122*F1122)</f>
        <v>13600</v>
      </c>
      <c r="H1122" s="43"/>
      <c r="I1122" s="43">
        <f t="shared" ref="I1122:I1123" si="830">INT(E1122*H1122)</f>
        <v>0</v>
      </c>
      <c r="J1122" s="43"/>
      <c r="K1122" s="43" t="str">
        <f t="shared" si="827"/>
        <v/>
      </c>
      <c r="L1122" s="43">
        <f t="shared" si="828"/>
        <v>13600</v>
      </c>
      <c r="M1122" s="43">
        <f t="shared" ref="M1122:M1123" si="831">SUM(G1122,I1122,K1122)</f>
        <v>13600</v>
      </c>
      <c r="N1122" s="40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</row>
    <row r="1123" spans="1:26" ht="19.5" customHeight="1">
      <c r="A1123" s="12" t="str">
        <f t="shared" si="749"/>
        <v>노 무 비내선전공인</v>
      </c>
      <c r="B1123" s="40" t="s">
        <v>241</v>
      </c>
      <c r="C1123" s="40" t="s">
        <v>242</v>
      </c>
      <c r="D1123" s="41" t="s">
        <v>243</v>
      </c>
      <c r="E1123" s="42">
        <f>+일위수량!E666</f>
        <v>0.2</v>
      </c>
      <c r="F1123" s="43"/>
      <c r="G1123" s="43">
        <f t="shared" si="829"/>
        <v>0</v>
      </c>
      <c r="H1123" s="43">
        <f>+VLOOKUP(C1123,단가표!$A:$Q,17,FALSE)</f>
        <v>220079</v>
      </c>
      <c r="I1123" s="43">
        <f t="shared" si="830"/>
        <v>44015</v>
      </c>
      <c r="J1123" s="43"/>
      <c r="K1123" s="43" t="str">
        <f t="shared" si="827"/>
        <v/>
      </c>
      <c r="L1123" s="43">
        <f t="shared" si="828"/>
        <v>220079</v>
      </c>
      <c r="M1123" s="43">
        <f t="shared" si="831"/>
        <v>44015</v>
      </c>
      <c r="N1123" s="40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</row>
    <row r="1124" spans="1:26" ht="19.5" customHeight="1">
      <c r="A1124" s="12" t="str">
        <f t="shared" si="749"/>
        <v>( 합 계 )</v>
      </c>
      <c r="B1124" s="40" t="s">
        <v>244</v>
      </c>
      <c r="C1124" s="40"/>
      <c r="D1124" s="41"/>
      <c r="E1124" s="42"/>
      <c r="F1124" s="43"/>
      <c r="G1124" s="43">
        <f>SUM(G1122:G1123)</f>
        <v>13600</v>
      </c>
      <c r="H1124" s="43"/>
      <c r="I1124" s="43">
        <f>SUM(I1122:I1123)</f>
        <v>44015</v>
      </c>
      <c r="J1124" s="43"/>
      <c r="K1124" s="43">
        <f>SUM(K1122:K1123)</f>
        <v>0</v>
      </c>
      <c r="L1124" s="43" t="str">
        <f t="shared" si="828"/>
        <v/>
      </c>
      <c r="M1124" s="43">
        <f>SUM(M1122:M1123)</f>
        <v>57615</v>
      </c>
      <c r="N1124" s="40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</row>
    <row r="1125" spans="1:26" ht="19.5" customHeight="1">
      <c r="A1125" s="12" t="str">
        <f t="shared" si="749"/>
        <v/>
      </c>
      <c r="B1125" s="36"/>
      <c r="C1125" s="36"/>
      <c r="D1125" s="37"/>
      <c r="E1125" s="88"/>
      <c r="F1125" s="38"/>
      <c r="G1125" s="38"/>
      <c r="H1125" s="38"/>
      <c r="I1125" s="38"/>
      <c r="J1125" s="38"/>
      <c r="K1125" s="38"/>
      <c r="L1125" s="38"/>
      <c r="M1125" s="38"/>
      <c r="N1125" s="36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9.5" customHeight="1">
      <c r="A1126" s="12" t="str">
        <f t="shared" si="749"/>
        <v>[제 25-6호] RACE WAY W 70 x H 40 [M]</v>
      </c>
      <c r="B1126" s="31" t="s">
        <v>522</v>
      </c>
      <c r="C1126" s="31"/>
      <c r="D1126" s="35" t="s">
        <v>25</v>
      </c>
      <c r="E1126" s="29"/>
      <c r="F1126" s="30"/>
      <c r="G1126" s="30" t="str">
        <f>IF(E1126*F1126&lt;&gt;0, TRUNC(E1126*F1126, 1), "")</f>
        <v/>
      </c>
      <c r="H1126" s="30"/>
      <c r="I1126" s="30" t="str">
        <f>IF(E1126*H1126&lt;&gt;0,TRUNC(E1126*H1126, 1),"")</f>
        <v/>
      </c>
      <c r="J1126" s="30"/>
      <c r="K1126" s="30" t="str">
        <f t="shared" ref="K1126:K1128" si="832">IF(E1126*J1126&lt;&gt;0,TRUNC(E1126*J1126, 1),"")</f>
        <v/>
      </c>
      <c r="L1126" s="30" t="str">
        <f t="shared" ref="L1126:L1129" si="833">IF((F1126+H1126+J1126)=0, "", (F1126+H1126+J1126))</f>
        <v/>
      </c>
      <c r="M1126" s="30" t="str">
        <f>IF(SUM(G1126,I1126,K1126)&lt;&gt;0,TRUNC(SUM(G1126,I1126,K1126),1),"")</f>
        <v/>
      </c>
      <c r="N1126" s="31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</row>
    <row r="1127" spans="1:26" ht="19.5" customHeight="1">
      <c r="A1127" s="12" t="str">
        <f t="shared" si="749"/>
        <v>RACE WAYW 70 x H 40M</v>
      </c>
      <c r="B1127" s="33" t="s">
        <v>215</v>
      </c>
      <c r="C1127" s="33" t="s">
        <v>216</v>
      </c>
      <c r="D1127" s="34" t="s">
        <v>22</v>
      </c>
      <c r="E1127" s="29">
        <v>1</v>
      </c>
      <c r="F1127" s="30">
        <f>+VLOOKUP(A1127,단가표!$A:$Q,17,FALSE)</f>
        <v>16150</v>
      </c>
      <c r="G1127" s="30">
        <f t="shared" ref="G1127:G1128" si="834">INT(E1127*F1127)</f>
        <v>16150</v>
      </c>
      <c r="H1127" s="30"/>
      <c r="I1127" s="30">
        <f t="shared" ref="I1127:I1128" si="835">INT(E1127*H1127)</f>
        <v>0</v>
      </c>
      <c r="J1127" s="30"/>
      <c r="K1127" s="30" t="str">
        <f t="shared" si="832"/>
        <v/>
      </c>
      <c r="L1127" s="30">
        <f t="shared" si="833"/>
        <v>16150</v>
      </c>
      <c r="M1127" s="30">
        <f t="shared" ref="M1127:M1128" si="836">SUM(G1127,I1127,K1127)</f>
        <v>16150</v>
      </c>
      <c r="N1127" s="31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</row>
    <row r="1128" spans="1:26" ht="19.5" customHeight="1">
      <c r="A1128" s="12" t="str">
        <f t="shared" si="749"/>
        <v>노 무 비내선전공인</v>
      </c>
      <c r="B1128" s="31" t="s">
        <v>241</v>
      </c>
      <c r="C1128" s="31" t="s">
        <v>242</v>
      </c>
      <c r="D1128" s="35" t="s">
        <v>243</v>
      </c>
      <c r="E1128" s="29">
        <f>+일위수량!E669</f>
        <v>0.2</v>
      </c>
      <c r="F1128" s="30"/>
      <c r="G1128" s="30">
        <f t="shared" si="834"/>
        <v>0</v>
      </c>
      <c r="H1128" s="30">
        <f>+VLOOKUP(C1128,단가표!$A:$Q,17,FALSE)</f>
        <v>220079</v>
      </c>
      <c r="I1128" s="30">
        <f t="shared" si="835"/>
        <v>44015</v>
      </c>
      <c r="J1128" s="30"/>
      <c r="K1128" s="30" t="str">
        <f t="shared" si="832"/>
        <v/>
      </c>
      <c r="L1128" s="30">
        <f t="shared" si="833"/>
        <v>220079</v>
      </c>
      <c r="M1128" s="30">
        <f t="shared" si="836"/>
        <v>44015</v>
      </c>
      <c r="N1128" s="31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</row>
    <row r="1129" spans="1:26" ht="19.5" customHeight="1">
      <c r="A1129" s="12" t="str">
        <f t="shared" si="749"/>
        <v>( 합 계 )</v>
      </c>
      <c r="B1129" s="31" t="s">
        <v>244</v>
      </c>
      <c r="C1129" s="31"/>
      <c r="D1129" s="35"/>
      <c r="E1129" s="29"/>
      <c r="F1129" s="30"/>
      <c r="G1129" s="30">
        <f>SUM(G1127:G1128)</f>
        <v>16150</v>
      </c>
      <c r="H1129" s="30"/>
      <c r="I1129" s="30">
        <f>SUM(I1127:I1128)</f>
        <v>44015</v>
      </c>
      <c r="J1129" s="30"/>
      <c r="K1129" s="30">
        <f>SUM(K1127:K1128)</f>
        <v>0</v>
      </c>
      <c r="L1129" s="30" t="str">
        <f t="shared" si="833"/>
        <v/>
      </c>
      <c r="M1129" s="30">
        <f>SUM(M1127:M1128)</f>
        <v>60165</v>
      </c>
      <c r="N1129" s="31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</row>
    <row r="1130" spans="1:26" ht="19.5" customHeight="1">
      <c r="A1130" s="12" t="str">
        <f t="shared" si="749"/>
        <v/>
      </c>
      <c r="B1130" s="36"/>
      <c r="C1130" s="36"/>
      <c r="D1130" s="37"/>
      <c r="E1130" s="88"/>
      <c r="F1130" s="38"/>
      <c r="G1130" s="38"/>
      <c r="H1130" s="38"/>
      <c r="I1130" s="38"/>
      <c r="J1130" s="38"/>
      <c r="K1130" s="38"/>
      <c r="L1130" s="38"/>
      <c r="M1130" s="38"/>
      <c r="N1130" s="36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9.5" customHeight="1">
      <c r="A1131" s="12" t="str">
        <f t="shared" si="749"/>
        <v>[제 25-7호] RACE WAY W 110 x H 50 [M]</v>
      </c>
      <c r="B1131" s="31" t="s">
        <v>523</v>
      </c>
      <c r="C1131" s="31"/>
      <c r="D1131" s="35" t="s">
        <v>25</v>
      </c>
      <c r="E1131" s="29"/>
      <c r="F1131" s="30"/>
      <c r="G1131" s="30" t="str">
        <f>IF(E1131*F1131&lt;&gt;0, TRUNC(E1131*F1131, 1), "")</f>
        <v/>
      </c>
      <c r="H1131" s="30"/>
      <c r="I1131" s="30" t="str">
        <f>IF(E1131*H1131&lt;&gt;0,TRUNC(E1131*H1131, 1),"")</f>
        <v/>
      </c>
      <c r="J1131" s="30"/>
      <c r="K1131" s="30" t="str">
        <f t="shared" ref="K1131:K1133" si="837">IF(E1131*J1131&lt;&gt;0,TRUNC(E1131*J1131, 1),"")</f>
        <v/>
      </c>
      <c r="L1131" s="30" t="str">
        <f t="shared" ref="L1131:L1134" si="838">IF((F1131+H1131+J1131)=0, "", (F1131+H1131+J1131))</f>
        <v/>
      </c>
      <c r="M1131" s="30" t="str">
        <f>IF(SUM(G1131,I1131,K1131)&lt;&gt;0,TRUNC(SUM(G1131,I1131,K1131),1),"")</f>
        <v/>
      </c>
      <c r="N1131" s="31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</row>
    <row r="1132" spans="1:26" ht="19.5" customHeight="1">
      <c r="A1132" s="12" t="str">
        <f t="shared" si="749"/>
        <v>RACE WAYW 110 x H 50M</v>
      </c>
      <c r="B1132" s="33" t="s">
        <v>215</v>
      </c>
      <c r="C1132" s="33" t="s">
        <v>217</v>
      </c>
      <c r="D1132" s="34" t="s">
        <v>22</v>
      </c>
      <c r="E1132" s="29">
        <v>1</v>
      </c>
      <c r="F1132" s="30">
        <f>+VLOOKUP(A1132,단가표!$A:$Q,17,FALSE)</f>
        <v>19550</v>
      </c>
      <c r="G1132" s="30">
        <f t="shared" ref="G1132:G1133" si="839">INT(E1132*F1132)</f>
        <v>19550</v>
      </c>
      <c r="H1132" s="30"/>
      <c r="I1132" s="30">
        <f t="shared" ref="I1132:I1133" si="840">INT(E1132*H1132)</f>
        <v>0</v>
      </c>
      <c r="J1132" s="30"/>
      <c r="K1132" s="30" t="str">
        <f t="shared" si="837"/>
        <v/>
      </c>
      <c r="L1132" s="30">
        <f t="shared" si="838"/>
        <v>19550</v>
      </c>
      <c r="M1132" s="30">
        <f t="shared" ref="M1132:M1133" si="841">SUM(G1132,I1132,K1132)</f>
        <v>19550</v>
      </c>
      <c r="N1132" s="31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</row>
    <row r="1133" spans="1:26" ht="19.5" customHeight="1">
      <c r="A1133" s="12" t="str">
        <f t="shared" si="749"/>
        <v>노 무 비내선전공인</v>
      </c>
      <c r="B1133" s="31" t="s">
        <v>241</v>
      </c>
      <c r="C1133" s="31" t="s">
        <v>242</v>
      </c>
      <c r="D1133" s="35" t="s">
        <v>243</v>
      </c>
      <c r="E1133" s="29">
        <f>+일위수량!E672</f>
        <v>0.4</v>
      </c>
      <c r="F1133" s="30"/>
      <c r="G1133" s="30">
        <f t="shared" si="839"/>
        <v>0</v>
      </c>
      <c r="H1133" s="30">
        <f>+VLOOKUP(C1133,단가표!$A:$Q,17,FALSE)</f>
        <v>220079</v>
      </c>
      <c r="I1133" s="30">
        <f t="shared" si="840"/>
        <v>88031</v>
      </c>
      <c r="J1133" s="30"/>
      <c r="K1133" s="30" t="str">
        <f t="shared" si="837"/>
        <v/>
      </c>
      <c r="L1133" s="30">
        <f t="shared" si="838"/>
        <v>220079</v>
      </c>
      <c r="M1133" s="30">
        <f t="shared" si="841"/>
        <v>88031</v>
      </c>
      <c r="N1133" s="31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</row>
    <row r="1134" spans="1:26" ht="19.5" customHeight="1">
      <c r="A1134" s="12" t="str">
        <f t="shared" si="749"/>
        <v>( 합 계 )</v>
      </c>
      <c r="B1134" s="31" t="s">
        <v>244</v>
      </c>
      <c r="C1134" s="31"/>
      <c r="D1134" s="35"/>
      <c r="E1134" s="29"/>
      <c r="F1134" s="30"/>
      <c r="G1134" s="30">
        <f>SUM(G1132:G1133)</f>
        <v>19550</v>
      </c>
      <c r="H1134" s="30"/>
      <c r="I1134" s="30">
        <f>SUM(I1132:I1133)</f>
        <v>88031</v>
      </c>
      <c r="J1134" s="30"/>
      <c r="K1134" s="30">
        <f>SUM(K1132:K1133)</f>
        <v>0</v>
      </c>
      <c r="L1134" s="30" t="str">
        <f t="shared" si="838"/>
        <v/>
      </c>
      <c r="M1134" s="30">
        <f>SUM(M1132:M1133)</f>
        <v>107581</v>
      </c>
      <c r="N1134" s="31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</row>
    <row r="1135" spans="1:26" ht="19.5" customHeight="1">
      <c r="A1135" s="12" t="str">
        <f t="shared" si="749"/>
        <v/>
      </c>
      <c r="B1135" s="13"/>
      <c r="C1135" s="13"/>
      <c r="D1135" s="14"/>
      <c r="E1135" s="15"/>
      <c r="F1135" s="17"/>
      <c r="G1135" s="17"/>
      <c r="H1135" s="17"/>
      <c r="I1135" s="17"/>
      <c r="J1135" s="17"/>
      <c r="K1135" s="17"/>
      <c r="L1135" s="17"/>
      <c r="M1135" s="17"/>
      <c r="N1135" s="13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9.5" customHeight="1">
      <c r="A1136" s="52" t="str">
        <f t="shared" si="749"/>
        <v>[제 25-8호] 알루미늄덕트 100 x 50 [M]</v>
      </c>
      <c r="B1136" s="58" t="s">
        <v>524</v>
      </c>
      <c r="C1136" s="58"/>
      <c r="D1136" s="59" t="s">
        <v>25</v>
      </c>
      <c r="E1136" s="56"/>
      <c r="F1136" s="57"/>
      <c r="G1136" s="57" t="str">
        <f>IF(E1136*F1136&lt;&gt;0, TRUNC(E1136*F1136, 1), "")</f>
        <v/>
      </c>
      <c r="H1136" s="57"/>
      <c r="I1136" s="57" t="str">
        <f>IF(E1136*H1136&lt;&gt;0,TRUNC(E1136*H1136, 1),"")</f>
        <v/>
      </c>
      <c r="J1136" s="57"/>
      <c r="K1136" s="57" t="str">
        <f t="shared" ref="K1136:K1138" si="842">IF(E1136*J1136&lt;&gt;0,TRUNC(E1136*J1136, 1),"")</f>
        <v/>
      </c>
      <c r="L1136" s="57" t="str">
        <f t="shared" ref="L1136:L1139" si="843">IF((F1136+H1136+J1136)=0, "", (F1136+H1136+J1136))</f>
        <v/>
      </c>
      <c r="M1136" s="57" t="str">
        <f>IF(SUM(G1136,I1136,K1136)&lt;&gt;0,TRUNC(SUM(G1136,I1136,K1136),1),"")</f>
        <v/>
      </c>
      <c r="N1136" s="58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</row>
    <row r="1137" spans="1:26" ht="19.5" customHeight="1">
      <c r="A1137" s="52" t="str">
        <f t="shared" si="749"/>
        <v>알루미늄덕트100x50M</v>
      </c>
      <c r="B1137" s="76" t="s">
        <v>218</v>
      </c>
      <c r="C1137" s="76" t="s">
        <v>219</v>
      </c>
      <c r="D1137" s="77" t="s">
        <v>22</v>
      </c>
      <c r="E1137" s="56">
        <v>1</v>
      </c>
      <c r="F1137" s="57">
        <f>+VLOOKUP(A1137,단가표!$A:$Q,17,FALSE)</f>
        <v>8100</v>
      </c>
      <c r="G1137" s="57">
        <f t="shared" ref="G1137:G1138" si="844">INT(E1137*F1137)</f>
        <v>8100</v>
      </c>
      <c r="H1137" s="57"/>
      <c r="I1137" s="57">
        <f t="shared" ref="I1137:I1138" si="845">INT(E1137*H1137)</f>
        <v>0</v>
      </c>
      <c r="J1137" s="57"/>
      <c r="K1137" s="57" t="str">
        <f t="shared" si="842"/>
        <v/>
      </c>
      <c r="L1137" s="57">
        <f t="shared" si="843"/>
        <v>8100</v>
      </c>
      <c r="M1137" s="57">
        <f t="shared" ref="M1137:M1138" si="846">SUM(G1137,I1137,K1137)</f>
        <v>8100</v>
      </c>
      <c r="N1137" s="58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</row>
    <row r="1138" spans="1:26" ht="19.5" customHeight="1">
      <c r="A1138" s="52" t="str">
        <f t="shared" si="749"/>
        <v>노 무 비내선전공인</v>
      </c>
      <c r="B1138" s="58" t="s">
        <v>241</v>
      </c>
      <c r="C1138" s="58" t="s">
        <v>242</v>
      </c>
      <c r="D1138" s="59" t="s">
        <v>243</v>
      </c>
      <c r="E1138" s="56">
        <f>+일위수량!E675</f>
        <v>0.13999999999999999</v>
      </c>
      <c r="F1138" s="57"/>
      <c r="G1138" s="57">
        <f t="shared" si="844"/>
        <v>0</v>
      </c>
      <c r="H1138" s="57">
        <f>+VLOOKUP(C1138,단가표!$A:$Q,17,FALSE)</f>
        <v>220079</v>
      </c>
      <c r="I1138" s="57">
        <f t="shared" si="845"/>
        <v>30811</v>
      </c>
      <c r="J1138" s="57"/>
      <c r="K1138" s="57" t="str">
        <f t="shared" si="842"/>
        <v/>
      </c>
      <c r="L1138" s="57">
        <f t="shared" si="843"/>
        <v>220079</v>
      </c>
      <c r="M1138" s="57">
        <f t="shared" si="846"/>
        <v>30811</v>
      </c>
      <c r="N1138" s="58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</row>
    <row r="1139" spans="1:26" ht="19.5" customHeight="1">
      <c r="A1139" s="52" t="str">
        <f t="shared" si="749"/>
        <v>( 합 계 )</v>
      </c>
      <c r="B1139" s="58" t="s">
        <v>244</v>
      </c>
      <c r="C1139" s="58"/>
      <c r="D1139" s="59"/>
      <c r="E1139" s="56"/>
      <c r="F1139" s="57"/>
      <c r="G1139" s="57">
        <f>SUM(G1137:G1138)</f>
        <v>8100</v>
      </c>
      <c r="H1139" s="57"/>
      <c r="I1139" s="57">
        <f>SUM(I1137:I1138)</f>
        <v>30811</v>
      </c>
      <c r="J1139" s="57"/>
      <c r="K1139" s="57">
        <f>SUM(K1137:K1138)</f>
        <v>0</v>
      </c>
      <c r="L1139" s="57" t="str">
        <f t="shared" si="843"/>
        <v/>
      </c>
      <c r="M1139" s="57">
        <f>SUM(M1137:M1138)</f>
        <v>38911</v>
      </c>
      <c r="N1139" s="58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</row>
    <row r="1140" spans="1:26" ht="19.5" customHeight="1">
      <c r="A1140" s="12" t="str">
        <f t="shared" si="749"/>
        <v/>
      </c>
      <c r="B1140" s="13"/>
      <c r="C1140" s="13"/>
      <c r="D1140" s="14"/>
      <c r="E1140" s="15"/>
      <c r="F1140" s="17"/>
      <c r="G1140" s="17"/>
      <c r="H1140" s="17"/>
      <c r="I1140" s="17"/>
      <c r="J1140" s="17"/>
      <c r="K1140" s="17"/>
      <c r="L1140" s="17"/>
      <c r="M1140" s="17"/>
      <c r="N1140" s="13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9.5" customHeight="1">
      <c r="A1141" s="12" t="str">
        <f t="shared" si="749"/>
        <v>[제 26-1호] 화인박스 W150xD130xH200 [개]</v>
      </c>
      <c r="B1141" s="13" t="s">
        <v>525</v>
      </c>
      <c r="C1141" s="13"/>
      <c r="D1141" s="14" t="s">
        <v>25</v>
      </c>
      <c r="E1141" s="15"/>
      <c r="F1141" s="17"/>
      <c r="G1141" s="17" t="str">
        <f>IF(E1141*F1141&lt;&gt;0, TRUNC(E1141*F1141, 1), "")</f>
        <v/>
      </c>
      <c r="H1141" s="17"/>
      <c r="I1141" s="17" t="str">
        <f>IF(E1141*H1141&lt;&gt;0,TRUNC(E1141*H1141, 1),"")</f>
        <v/>
      </c>
      <c r="J1141" s="17"/>
      <c r="K1141" s="17" t="str">
        <f t="shared" ref="K1141:K1143" si="847">IF(E1141*J1141&lt;&gt;0,TRUNC(E1141*J1141, 1),"")</f>
        <v/>
      </c>
      <c r="L1141" s="17" t="str">
        <f t="shared" ref="L1141:L1149" si="848">IF((F1141+H1141+J1141)=0, "", (F1141+H1141+J1141))</f>
        <v/>
      </c>
      <c r="M1141" s="17" t="str">
        <f>IF(SUM(G1141,I1141,K1141)&lt;&gt;0,TRUNC(SUM(G1141,I1141,K1141),1),"")</f>
        <v/>
      </c>
      <c r="N1141" s="13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9.5" customHeight="1">
      <c r="A1142" s="12" t="str">
        <f t="shared" si="749"/>
        <v>화인박스W150xD130xH200개</v>
      </c>
      <c r="B1142" s="23" t="s">
        <v>220</v>
      </c>
      <c r="C1142" s="23" t="s">
        <v>221</v>
      </c>
      <c r="D1142" s="24" t="s">
        <v>205</v>
      </c>
      <c r="E1142" s="15">
        <v>1</v>
      </c>
      <c r="F1142" s="17">
        <f>+VLOOKUP(A1142,단가표!$A:$Q,17,FALSE)</f>
        <v>13090</v>
      </c>
      <c r="G1142" s="17">
        <f t="shared" ref="G1142:G1143" si="849">INT(E1142*F1142)</f>
        <v>13090</v>
      </c>
      <c r="H1142" s="17"/>
      <c r="I1142" s="17">
        <f t="shared" ref="I1142:I1143" si="850">INT(E1142*H1142)</f>
        <v>0</v>
      </c>
      <c r="J1142" s="17"/>
      <c r="K1142" s="17" t="str">
        <f t="shared" si="847"/>
        <v/>
      </c>
      <c r="L1142" s="17">
        <f t="shared" si="848"/>
        <v>13090</v>
      </c>
      <c r="M1142" s="17">
        <f t="shared" ref="M1142:M1143" si="851">SUM(G1142,I1142,K1142)</f>
        <v>13090</v>
      </c>
      <c r="N1142" s="13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9.5" customHeight="1">
      <c r="A1143" s="12" t="str">
        <f t="shared" si="749"/>
        <v>노 무 비내선전공인</v>
      </c>
      <c r="B1143" s="13" t="s">
        <v>241</v>
      </c>
      <c r="C1143" s="13" t="s">
        <v>242</v>
      </c>
      <c r="D1143" s="14" t="s">
        <v>243</v>
      </c>
      <c r="E1143" s="15">
        <f>+일위수량!E678</f>
        <v>0.55000000000000004</v>
      </c>
      <c r="F1143" s="17"/>
      <c r="G1143" s="17">
        <f t="shared" si="849"/>
        <v>0</v>
      </c>
      <c r="H1143" s="17">
        <f>+VLOOKUP(C1143,단가표!$A:$Q,17,FALSE)</f>
        <v>220079</v>
      </c>
      <c r="I1143" s="17">
        <f t="shared" si="850"/>
        <v>121043</v>
      </c>
      <c r="J1143" s="17"/>
      <c r="K1143" s="17" t="str">
        <f t="shared" si="847"/>
        <v/>
      </c>
      <c r="L1143" s="17">
        <f t="shared" si="848"/>
        <v>220079</v>
      </c>
      <c r="M1143" s="17">
        <f t="shared" si="851"/>
        <v>121043</v>
      </c>
      <c r="N1143" s="13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9.5" customHeight="1">
      <c r="A1144" s="12" t="str">
        <f t="shared" si="749"/>
        <v>( 합 계 )</v>
      </c>
      <c r="B1144" s="13" t="s">
        <v>244</v>
      </c>
      <c r="C1144" s="13"/>
      <c r="D1144" s="14"/>
      <c r="E1144" s="15"/>
      <c r="F1144" s="17"/>
      <c r="G1144" s="17">
        <f>SUM(G1142:G1143)</f>
        <v>13090</v>
      </c>
      <c r="H1144" s="17"/>
      <c r="I1144" s="17">
        <f>SUM(I1142:I1143)</f>
        <v>121043</v>
      </c>
      <c r="J1144" s="17"/>
      <c r="K1144" s="17">
        <f>SUM(K1142:K1143)</f>
        <v>0</v>
      </c>
      <c r="L1144" s="17" t="str">
        <f t="shared" si="848"/>
        <v/>
      </c>
      <c r="M1144" s="17">
        <f>SUM(M1142:M1143)</f>
        <v>134133</v>
      </c>
      <c r="N1144" s="13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9.5" customHeight="1">
      <c r="A1145" s="12" t="str">
        <f t="shared" si="749"/>
        <v/>
      </c>
      <c r="B1145" s="13"/>
      <c r="C1145" s="13"/>
      <c r="D1145" s="14"/>
      <c r="E1145" s="15"/>
      <c r="F1145" s="17"/>
      <c r="G1145" s="17">
        <f>INT(E1145*F1145)</f>
        <v>0</v>
      </c>
      <c r="H1145" s="17"/>
      <c r="I1145" s="17">
        <f>INT(E1145*H1145)</f>
        <v>0</v>
      </c>
      <c r="J1145" s="17"/>
      <c r="K1145" s="17" t="str">
        <f t="shared" ref="K1145:K1148" si="852">IF(E1145*J1145&lt;&gt;0,TRUNC(E1145*J1145, 1),"")</f>
        <v/>
      </c>
      <c r="L1145" s="17" t="str">
        <f t="shared" si="848"/>
        <v/>
      </c>
      <c r="M1145" s="17">
        <f>SUM(G1145,I1145,K1145)</f>
        <v>0</v>
      </c>
      <c r="N1145" s="13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9.5" customHeight="1">
      <c r="A1146" s="12" t="str">
        <f t="shared" si="749"/>
        <v>[제 26-2호] 화인박스 W300xD170xH400 [개]</v>
      </c>
      <c r="B1146" s="13" t="s">
        <v>526</v>
      </c>
      <c r="C1146" s="13"/>
      <c r="D1146" s="14" t="s">
        <v>25</v>
      </c>
      <c r="E1146" s="15"/>
      <c r="F1146" s="17"/>
      <c r="G1146" s="17" t="str">
        <f>IF(E1146*F1146&lt;&gt;0, TRUNC(E1146*F1146, 1), "")</f>
        <v/>
      </c>
      <c r="H1146" s="17"/>
      <c r="I1146" s="17" t="str">
        <f>IF(E1146*H1146&lt;&gt;0,TRUNC(E1146*H1146, 1),"")</f>
        <v/>
      </c>
      <c r="J1146" s="17"/>
      <c r="K1146" s="17" t="str">
        <f t="shared" si="852"/>
        <v/>
      </c>
      <c r="L1146" s="17" t="str">
        <f t="shared" si="848"/>
        <v/>
      </c>
      <c r="M1146" s="17" t="str">
        <f>IF(SUM(G1146,I1146,K1146)&lt;&gt;0,TRUNC(SUM(G1146,I1146,K1146),1),"")</f>
        <v/>
      </c>
      <c r="N1146" s="13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9.5" customHeight="1">
      <c r="A1147" s="12" t="str">
        <f t="shared" si="749"/>
        <v>화인박스W300xD170xH400개</v>
      </c>
      <c r="B1147" s="23" t="s">
        <v>220</v>
      </c>
      <c r="C1147" s="23" t="s">
        <v>222</v>
      </c>
      <c r="D1147" s="24" t="s">
        <v>205</v>
      </c>
      <c r="E1147" s="15">
        <v>1</v>
      </c>
      <c r="F1147" s="17">
        <f>+VLOOKUP(A1147,단가표!$A:$Q,17,FALSE)</f>
        <v>29920</v>
      </c>
      <c r="G1147" s="17">
        <f t="shared" ref="G1147:G1148" si="853">INT(E1147*F1147)</f>
        <v>29920</v>
      </c>
      <c r="H1147" s="17"/>
      <c r="I1147" s="17">
        <f t="shared" ref="I1147:I1148" si="854">INT(E1147*H1147)</f>
        <v>0</v>
      </c>
      <c r="J1147" s="17"/>
      <c r="K1147" s="17" t="str">
        <f t="shared" si="852"/>
        <v/>
      </c>
      <c r="L1147" s="17">
        <f t="shared" si="848"/>
        <v>29920</v>
      </c>
      <c r="M1147" s="17">
        <f t="shared" ref="M1147:M1148" si="855">SUM(G1147,I1147,K1147)</f>
        <v>29920</v>
      </c>
      <c r="N1147" s="13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9.5" customHeight="1">
      <c r="A1148" s="12" t="str">
        <f t="shared" si="749"/>
        <v>노 무 비내선전공인</v>
      </c>
      <c r="B1148" s="13" t="s">
        <v>241</v>
      </c>
      <c r="C1148" s="13" t="s">
        <v>242</v>
      </c>
      <c r="D1148" s="14" t="s">
        <v>243</v>
      </c>
      <c r="E1148" s="15">
        <f>+일위수량!E681</f>
        <v>0.66</v>
      </c>
      <c r="F1148" s="17"/>
      <c r="G1148" s="17">
        <f t="shared" si="853"/>
        <v>0</v>
      </c>
      <c r="H1148" s="17">
        <f>+VLOOKUP(C1148,단가표!$A:$Q,17,FALSE)</f>
        <v>220079</v>
      </c>
      <c r="I1148" s="17">
        <f t="shared" si="854"/>
        <v>145252</v>
      </c>
      <c r="J1148" s="17"/>
      <c r="K1148" s="17" t="str">
        <f t="shared" si="852"/>
        <v/>
      </c>
      <c r="L1148" s="17">
        <f t="shared" si="848"/>
        <v>220079</v>
      </c>
      <c r="M1148" s="17">
        <f t="shared" si="855"/>
        <v>145252</v>
      </c>
      <c r="N1148" s="13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9.5" customHeight="1">
      <c r="A1149" s="12" t="str">
        <f t="shared" si="749"/>
        <v>( 합 계 )</v>
      </c>
      <c r="B1149" s="13" t="s">
        <v>244</v>
      </c>
      <c r="C1149" s="13"/>
      <c r="D1149" s="14"/>
      <c r="E1149" s="15"/>
      <c r="F1149" s="17"/>
      <c r="G1149" s="17">
        <f>SUM(G1147:G1148)</f>
        <v>29920</v>
      </c>
      <c r="H1149" s="17"/>
      <c r="I1149" s="17">
        <f>SUM(I1147:I1148)</f>
        <v>145252</v>
      </c>
      <c r="J1149" s="17"/>
      <c r="K1149" s="17">
        <f>SUM(K1147:K1148)</f>
        <v>0</v>
      </c>
      <c r="L1149" s="17" t="str">
        <f t="shared" si="848"/>
        <v/>
      </c>
      <c r="M1149" s="17">
        <f>SUM(M1147:M1148)</f>
        <v>175172</v>
      </c>
      <c r="N1149" s="13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9.5" customHeight="1">
      <c r="A1150" s="12" t="str">
        <f t="shared" si="749"/>
        <v/>
      </c>
      <c r="B1150" s="13"/>
      <c r="C1150" s="13"/>
      <c r="D1150" s="14"/>
      <c r="E1150" s="15"/>
      <c r="F1150" s="17"/>
      <c r="G1150" s="17"/>
      <c r="H1150" s="17"/>
      <c r="I1150" s="17"/>
      <c r="J1150" s="17"/>
      <c r="K1150" s="17"/>
      <c r="L1150" s="17"/>
      <c r="M1150" s="17"/>
      <c r="N1150" s="13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9.5" customHeight="1">
      <c r="A1151" s="12" t="str">
        <f t="shared" si="749"/>
        <v>[제 27호] 계량기함(pvc) 옥외형 W200xH300xD130 [EA]</v>
      </c>
      <c r="B1151" s="82" t="s">
        <v>527</v>
      </c>
      <c r="C1151" s="82"/>
      <c r="D1151" s="83"/>
      <c r="E1151" s="84"/>
      <c r="F1151" s="85"/>
      <c r="G1151" s="85">
        <f t="shared" ref="G1151:G1153" si="856">INT(E1151*F1151)</f>
        <v>0</v>
      </c>
      <c r="H1151" s="85"/>
      <c r="I1151" s="85">
        <f t="shared" ref="I1151:I1153" si="857">INT(E1151*H1151)</f>
        <v>0</v>
      </c>
      <c r="J1151" s="85"/>
      <c r="K1151" s="85" t="str">
        <f t="shared" ref="K1151:K1153" si="858">IF(E1151*J1151&lt;&gt;0,TRUNC(E1151*J1151, 1),"")</f>
        <v/>
      </c>
      <c r="L1151" s="85" t="str">
        <f t="shared" ref="L1151:L1154" si="859">IF((F1151+H1151+J1151)=0, "", (F1151+H1151+J1151))</f>
        <v/>
      </c>
      <c r="M1151" s="85">
        <f t="shared" ref="M1151:M1153" si="860">SUM(G1151,I1151,K1151)</f>
        <v>0</v>
      </c>
      <c r="N1151" s="82"/>
      <c r="O1151" s="86"/>
      <c r="P1151" s="86"/>
      <c r="Q1151" s="86"/>
      <c r="R1151" s="86"/>
      <c r="S1151" s="86"/>
      <c r="T1151" s="86"/>
      <c r="U1151" s="86"/>
      <c r="V1151" s="86"/>
      <c r="W1151" s="86"/>
      <c r="X1151" s="86"/>
      <c r="Y1151" s="86"/>
      <c r="Z1151" s="86"/>
    </row>
    <row r="1152" spans="1:26" ht="19.5" customHeight="1">
      <c r="A1152" s="12" t="str">
        <f t="shared" si="749"/>
        <v>계량기함(pvc)옥외형 W200xH300xD130EA</v>
      </c>
      <c r="B1152" s="82" t="s">
        <v>223</v>
      </c>
      <c r="C1152" s="82" t="s">
        <v>224</v>
      </c>
      <c r="D1152" s="83" t="s">
        <v>104</v>
      </c>
      <c r="E1152" s="84">
        <v>1</v>
      </c>
      <c r="F1152" s="85">
        <f>+VLOOKUP(A1152,단가표!$A:$Q,17,FALSE)</f>
        <v>9250</v>
      </c>
      <c r="G1152" s="85">
        <f t="shared" si="856"/>
        <v>9250</v>
      </c>
      <c r="H1152" s="85"/>
      <c r="I1152" s="85">
        <f t="shared" si="857"/>
        <v>0</v>
      </c>
      <c r="J1152" s="85"/>
      <c r="K1152" s="85" t="str">
        <f t="shared" si="858"/>
        <v/>
      </c>
      <c r="L1152" s="85">
        <f t="shared" si="859"/>
        <v>9250</v>
      </c>
      <c r="M1152" s="85">
        <f t="shared" si="860"/>
        <v>9250</v>
      </c>
      <c r="N1152" s="82"/>
      <c r="O1152" s="86"/>
      <c r="P1152" s="86"/>
      <c r="Q1152" s="86"/>
      <c r="R1152" s="86"/>
      <c r="S1152" s="86"/>
      <c r="T1152" s="86"/>
      <c r="U1152" s="86"/>
      <c r="V1152" s="86"/>
      <c r="W1152" s="86"/>
      <c r="X1152" s="86"/>
      <c r="Y1152" s="86"/>
      <c r="Z1152" s="86"/>
    </row>
    <row r="1153" spans="1:26" ht="19.5" customHeight="1">
      <c r="A1153" s="12" t="str">
        <f t="shared" si="749"/>
        <v>노 무 비내선전공인</v>
      </c>
      <c r="B1153" s="82" t="s">
        <v>241</v>
      </c>
      <c r="C1153" s="82" t="s">
        <v>242</v>
      </c>
      <c r="D1153" s="83" t="s">
        <v>243</v>
      </c>
      <c r="E1153" s="84">
        <f>+일위수량!E684</f>
        <v>3.6999999999999998E-2</v>
      </c>
      <c r="F1153" s="85"/>
      <c r="G1153" s="85">
        <f t="shared" si="856"/>
        <v>0</v>
      </c>
      <c r="H1153" s="85">
        <f>+VLOOKUP(C1153,단가표!$A:$Q,17,FALSE)</f>
        <v>220079</v>
      </c>
      <c r="I1153" s="85">
        <f t="shared" si="857"/>
        <v>8142</v>
      </c>
      <c r="J1153" s="85"/>
      <c r="K1153" s="85" t="str">
        <f t="shared" si="858"/>
        <v/>
      </c>
      <c r="L1153" s="85">
        <f t="shared" si="859"/>
        <v>220079</v>
      </c>
      <c r="M1153" s="85">
        <f t="shared" si="860"/>
        <v>8142</v>
      </c>
      <c r="N1153" s="82"/>
      <c r="O1153" s="86"/>
      <c r="P1153" s="86"/>
      <c r="Q1153" s="86"/>
      <c r="R1153" s="86"/>
      <c r="S1153" s="86"/>
      <c r="T1153" s="86"/>
      <c r="U1153" s="86"/>
      <c r="V1153" s="86"/>
      <c r="W1153" s="86"/>
      <c r="X1153" s="86"/>
      <c r="Y1153" s="86"/>
      <c r="Z1153" s="86"/>
    </row>
    <row r="1154" spans="1:26" ht="19.5" customHeight="1">
      <c r="A1154" s="12" t="str">
        <f t="shared" si="749"/>
        <v>( 합 계 )</v>
      </c>
      <c r="B1154" s="82" t="s">
        <v>244</v>
      </c>
      <c r="C1154" s="82"/>
      <c r="D1154" s="83"/>
      <c r="E1154" s="84"/>
      <c r="F1154" s="85"/>
      <c r="G1154" s="85">
        <f>SUM(G1150:G1153)</f>
        <v>9250</v>
      </c>
      <c r="H1154" s="85"/>
      <c r="I1154" s="85">
        <f>SUM(I1150:I1153)</f>
        <v>8142</v>
      </c>
      <c r="J1154" s="85"/>
      <c r="K1154" s="85">
        <f>SUM(K1145:K1153)</f>
        <v>0</v>
      </c>
      <c r="L1154" s="85" t="str">
        <f t="shared" si="859"/>
        <v/>
      </c>
      <c r="M1154" s="85">
        <f>SUM(M1150:M1153)</f>
        <v>17392</v>
      </c>
      <c r="N1154" s="82"/>
      <c r="O1154" s="86"/>
      <c r="P1154" s="86"/>
      <c r="Q1154" s="86"/>
      <c r="R1154" s="86"/>
      <c r="S1154" s="86"/>
      <c r="T1154" s="86"/>
      <c r="U1154" s="86"/>
      <c r="V1154" s="86"/>
      <c r="W1154" s="86"/>
      <c r="X1154" s="86"/>
      <c r="Y1154" s="86"/>
      <c r="Z1154" s="86"/>
    </row>
    <row r="1155" spans="1:26" ht="19.5" customHeight="1">
      <c r="A1155" s="12" t="str">
        <f t="shared" si="749"/>
        <v/>
      </c>
      <c r="B1155" s="13"/>
      <c r="C1155" s="13"/>
      <c r="D1155" s="14"/>
      <c r="E1155" s="15"/>
      <c r="F1155" s="17"/>
      <c r="G1155" s="17"/>
      <c r="H1155" s="17"/>
      <c r="I1155" s="17"/>
      <c r="J1155" s="17"/>
      <c r="K1155" s="17"/>
      <c r="L1155" s="17"/>
      <c r="M1155" s="17"/>
      <c r="N1155" s="13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9.5" customHeight="1">
      <c r="A1156" s="52" t="str">
        <f t="shared" si="749"/>
        <v>[제 27-1호] 계량기함 400x500x150 [EA]</v>
      </c>
      <c r="B1156" s="58" t="s">
        <v>528</v>
      </c>
      <c r="C1156" s="58"/>
      <c r="D1156" s="59"/>
      <c r="E1156" s="56"/>
      <c r="F1156" s="57"/>
      <c r="G1156" s="57">
        <f t="shared" ref="G1156:G1158" si="861">INT(E1156*F1156)</f>
        <v>0</v>
      </c>
      <c r="H1156" s="57"/>
      <c r="I1156" s="57">
        <f t="shared" ref="I1156:I1158" si="862">INT(E1156*H1156)</f>
        <v>0</v>
      </c>
      <c r="J1156" s="57"/>
      <c r="K1156" s="57" t="str">
        <f t="shared" ref="K1156:K1158" si="863">IF(E1156*J1156&lt;&gt;0,TRUNC(E1156*J1156, 1),"")</f>
        <v/>
      </c>
      <c r="L1156" s="57" t="str">
        <f t="shared" ref="L1156:L1159" si="864">IF((F1156+H1156+J1156)=0, "", (F1156+H1156+J1156))</f>
        <v/>
      </c>
      <c r="M1156" s="57">
        <f t="shared" ref="M1156:M1158" si="865">SUM(G1156,I1156,K1156)</f>
        <v>0</v>
      </c>
      <c r="N1156" s="58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</row>
    <row r="1157" spans="1:26" ht="19.5" customHeight="1">
      <c r="A1157" s="52" t="str">
        <f t="shared" si="749"/>
        <v>계량기함400x500x150EA</v>
      </c>
      <c r="B1157" s="58" t="s">
        <v>225</v>
      </c>
      <c r="C1157" s="58" t="s">
        <v>180</v>
      </c>
      <c r="D1157" s="59" t="s">
        <v>104</v>
      </c>
      <c r="E1157" s="56">
        <v>1</v>
      </c>
      <c r="F1157" s="57">
        <f>+VLOOKUP(A1157,단가표!$A:$Q,17,FALSE)</f>
        <v>33600</v>
      </c>
      <c r="G1157" s="57">
        <f t="shared" si="861"/>
        <v>33600</v>
      </c>
      <c r="H1157" s="57"/>
      <c r="I1157" s="57">
        <f t="shared" si="862"/>
        <v>0</v>
      </c>
      <c r="J1157" s="57"/>
      <c r="K1157" s="57" t="str">
        <f t="shared" si="863"/>
        <v/>
      </c>
      <c r="L1157" s="57">
        <f t="shared" si="864"/>
        <v>33600</v>
      </c>
      <c r="M1157" s="57">
        <f t="shared" si="865"/>
        <v>33600</v>
      </c>
      <c r="N1157" s="58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</row>
    <row r="1158" spans="1:26" ht="19.5" customHeight="1">
      <c r="A1158" s="52" t="str">
        <f t="shared" si="749"/>
        <v>노 무 비내선전공인</v>
      </c>
      <c r="B1158" s="58" t="s">
        <v>241</v>
      </c>
      <c r="C1158" s="58" t="s">
        <v>242</v>
      </c>
      <c r="D1158" s="59" t="s">
        <v>243</v>
      </c>
      <c r="E1158" s="56">
        <f>+일위수량!E687</f>
        <v>3.6999999999999998E-2</v>
      </c>
      <c r="F1158" s="57"/>
      <c r="G1158" s="57">
        <f t="shared" si="861"/>
        <v>0</v>
      </c>
      <c r="H1158" s="57">
        <f>+VLOOKUP(C1158,단가표!$A:$Q,17,FALSE)</f>
        <v>220079</v>
      </c>
      <c r="I1158" s="57">
        <f t="shared" si="862"/>
        <v>8142</v>
      </c>
      <c r="J1158" s="57"/>
      <c r="K1158" s="57" t="str">
        <f t="shared" si="863"/>
        <v/>
      </c>
      <c r="L1158" s="57">
        <f t="shared" si="864"/>
        <v>220079</v>
      </c>
      <c r="M1158" s="57">
        <f t="shared" si="865"/>
        <v>8142</v>
      </c>
      <c r="N1158" s="58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</row>
    <row r="1159" spans="1:26" ht="19.5" customHeight="1">
      <c r="A1159" s="52" t="str">
        <f t="shared" si="749"/>
        <v>( 합 계 )</v>
      </c>
      <c r="B1159" s="58" t="s">
        <v>244</v>
      </c>
      <c r="C1159" s="58"/>
      <c r="D1159" s="59"/>
      <c r="E1159" s="56"/>
      <c r="F1159" s="57"/>
      <c r="G1159" s="57">
        <f>SUM(G1155:G1158)</f>
        <v>33600</v>
      </c>
      <c r="H1159" s="57"/>
      <c r="I1159" s="57">
        <f>SUM(I1155:I1158)</f>
        <v>8142</v>
      </c>
      <c r="J1159" s="57"/>
      <c r="K1159" s="57">
        <f>SUM(K1150:K1158)</f>
        <v>0</v>
      </c>
      <c r="L1159" s="57" t="str">
        <f t="shared" si="864"/>
        <v/>
      </c>
      <c r="M1159" s="57">
        <f>SUM(M1155:M1158)</f>
        <v>41742</v>
      </c>
      <c r="N1159" s="58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</row>
    <row r="1160" spans="1:26" ht="19.5" customHeight="1">
      <c r="A1160" s="12" t="str">
        <f t="shared" si="749"/>
        <v/>
      </c>
      <c r="B1160" s="13"/>
      <c r="C1160" s="13"/>
      <c r="D1160" s="14"/>
      <c r="E1160" s="15"/>
      <c r="F1160" s="17"/>
      <c r="G1160" s="17"/>
      <c r="H1160" s="17"/>
      <c r="I1160" s="17"/>
      <c r="J1160" s="17"/>
      <c r="K1160" s="17"/>
      <c r="L1160" s="17"/>
      <c r="M1160" s="17"/>
      <c r="N1160" s="13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9.5" customHeight="1">
      <c r="A1161" s="52" t="str">
        <f t="shared" si="749"/>
        <v>[제 27-2호] 계량기함 500x600x150 [EA]</v>
      </c>
      <c r="B1161" s="58" t="s">
        <v>529</v>
      </c>
      <c r="C1161" s="58"/>
      <c r="D1161" s="59"/>
      <c r="E1161" s="56"/>
      <c r="F1161" s="57"/>
      <c r="G1161" s="57">
        <f t="shared" ref="G1161:G1163" si="866">INT(E1161*F1161)</f>
        <v>0</v>
      </c>
      <c r="H1161" s="57"/>
      <c r="I1161" s="57">
        <f t="shared" ref="I1161:I1163" si="867">INT(E1161*H1161)</f>
        <v>0</v>
      </c>
      <c r="J1161" s="57"/>
      <c r="K1161" s="57" t="str">
        <f t="shared" ref="K1161:K1163" si="868">IF(E1161*J1161&lt;&gt;0,TRUNC(E1161*J1161, 1),"")</f>
        <v/>
      </c>
      <c r="L1161" s="57" t="str">
        <f t="shared" ref="L1161:L1164" si="869">IF((F1161+H1161+J1161)=0, "", (F1161+H1161+J1161))</f>
        <v/>
      </c>
      <c r="M1161" s="57">
        <f t="shared" ref="M1161:M1163" si="870">SUM(G1161,I1161,K1161)</f>
        <v>0</v>
      </c>
      <c r="N1161" s="58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</row>
    <row r="1162" spans="1:26" ht="19.5" customHeight="1">
      <c r="A1162" s="52" t="str">
        <f t="shared" si="749"/>
        <v>계량기함500x600x150EA</v>
      </c>
      <c r="B1162" s="58" t="s">
        <v>225</v>
      </c>
      <c r="C1162" s="58" t="s">
        <v>226</v>
      </c>
      <c r="D1162" s="59" t="s">
        <v>104</v>
      </c>
      <c r="E1162" s="56">
        <v>1</v>
      </c>
      <c r="F1162" s="57">
        <f>+VLOOKUP(A1162,단가표!$A:$Q,17,FALSE)</f>
        <v>38140</v>
      </c>
      <c r="G1162" s="57">
        <f t="shared" si="866"/>
        <v>38140</v>
      </c>
      <c r="H1162" s="57"/>
      <c r="I1162" s="57">
        <f t="shared" si="867"/>
        <v>0</v>
      </c>
      <c r="J1162" s="57"/>
      <c r="K1162" s="57" t="str">
        <f t="shared" si="868"/>
        <v/>
      </c>
      <c r="L1162" s="57">
        <f t="shared" si="869"/>
        <v>38140</v>
      </c>
      <c r="M1162" s="57">
        <f t="shared" si="870"/>
        <v>38140</v>
      </c>
      <c r="N1162" s="58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</row>
    <row r="1163" spans="1:26" ht="19.5" customHeight="1">
      <c r="A1163" s="52" t="str">
        <f t="shared" si="749"/>
        <v>노 무 비내선전공인</v>
      </c>
      <c r="B1163" s="58" t="s">
        <v>241</v>
      </c>
      <c r="C1163" s="58" t="s">
        <v>242</v>
      </c>
      <c r="D1163" s="59" t="s">
        <v>243</v>
      </c>
      <c r="E1163" s="56">
        <f>+일위수량!E690</f>
        <v>3.6999999999999998E-2</v>
      </c>
      <c r="F1163" s="57"/>
      <c r="G1163" s="57">
        <f t="shared" si="866"/>
        <v>0</v>
      </c>
      <c r="H1163" s="57">
        <f>+VLOOKUP(C1163,단가표!$A:$Q,17,FALSE)</f>
        <v>220079</v>
      </c>
      <c r="I1163" s="57">
        <f t="shared" si="867"/>
        <v>8142</v>
      </c>
      <c r="J1163" s="57"/>
      <c r="K1163" s="57" t="str">
        <f t="shared" si="868"/>
        <v/>
      </c>
      <c r="L1163" s="57">
        <f t="shared" si="869"/>
        <v>220079</v>
      </c>
      <c r="M1163" s="57">
        <f t="shared" si="870"/>
        <v>8142</v>
      </c>
      <c r="N1163" s="58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</row>
    <row r="1164" spans="1:26" ht="19.5" customHeight="1">
      <c r="A1164" s="52" t="str">
        <f t="shared" si="749"/>
        <v>( 합 계 )</v>
      </c>
      <c r="B1164" s="58" t="s">
        <v>244</v>
      </c>
      <c r="C1164" s="58"/>
      <c r="D1164" s="59"/>
      <c r="E1164" s="56"/>
      <c r="F1164" s="57"/>
      <c r="G1164" s="57">
        <f>SUM(G1160:G1163)</f>
        <v>38140</v>
      </c>
      <c r="H1164" s="57"/>
      <c r="I1164" s="57">
        <f>SUM(I1160:I1163)</f>
        <v>8142</v>
      </c>
      <c r="J1164" s="57"/>
      <c r="K1164" s="57">
        <f>SUM(K1155:K1163)</f>
        <v>0</v>
      </c>
      <c r="L1164" s="57" t="str">
        <f t="shared" si="869"/>
        <v/>
      </c>
      <c r="M1164" s="57">
        <f>SUM(M1160:M1163)</f>
        <v>46282</v>
      </c>
      <c r="N1164" s="58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</row>
    <row r="1165" spans="1:26" ht="19.5" customHeight="1">
      <c r="A1165" s="12" t="str">
        <f t="shared" si="749"/>
        <v/>
      </c>
      <c r="B1165" s="13"/>
      <c r="C1165" s="13"/>
      <c r="D1165" s="14"/>
      <c r="E1165" s="15"/>
      <c r="F1165" s="17"/>
      <c r="G1165" s="17"/>
      <c r="H1165" s="17"/>
      <c r="I1165" s="17"/>
      <c r="J1165" s="17"/>
      <c r="K1165" s="17"/>
      <c r="L1165" s="17"/>
      <c r="M1165" s="17"/>
      <c r="N1165" s="13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9.5" customHeight="1">
      <c r="A1166" s="52" t="str">
        <f t="shared" si="749"/>
        <v>[제 27-3호] 계량기함 600x700x150 [EA]</v>
      </c>
      <c r="B1166" s="58" t="s">
        <v>530</v>
      </c>
      <c r="C1166" s="58"/>
      <c r="D1166" s="59"/>
      <c r="E1166" s="56"/>
      <c r="F1166" s="57"/>
      <c r="G1166" s="57">
        <f t="shared" ref="G1166:G1168" si="871">INT(E1166*F1166)</f>
        <v>0</v>
      </c>
      <c r="H1166" s="57"/>
      <c r="I1166" s="57">
        <f t="shared" ref="I1166:I1168" si="872">INT(E1166*H1166)</f>
        <v>0</v>
      </c>
      <c r="J1166" s="57"/>
      <c r="K1166" s="57" t="str">
        <f t="shared" ref="K1166:K1168" si="873">IF(E1166*J1166&lt;&gt;0,TRUNC(E1166*J1166, 1),"")</f>
        <v/>
      </c>
      <c r="L1166" s="57" t="str">
        <f t="shared" ref="L1166:L1169" si="874">IF((F1166+H1166+J1166)=0, "", (F1166+H1166+J1166))</f>
        <v/>
      </c>
      <c r="M1166" s="57">
        <f t="shared" ref="M1166:M1168" si="875">SUM(G1166,I1166,K1166)</f>
        <v>0</v>
      </c>
      <c r="N1166" s="58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</row>
    <row r="1167" spans="1:26" ht="19.5" customHeight="1">
      <c r="A1167" s="52" t="str">
        <f t="shared" si="749"/>
        <v>계량기함600x700x150EA</v>
      </c>
      <c r="B1167" s="58" t="s">
        <v>225</v>
      </c>
      <c r="C1167" s="58" t="s">
        <v>227</v>
      </c>
      <c r="D1167" s="59" t="s">
        <v>104</v>
      </c>
      <c r="E1167" s="56">
        <v>1</v>
      </c>
      <c r="F1167" s="57">
        <f>+VLOOKUP(A1167,단가표!$A:$Q,17,FALSE)</f>
        <v>53570</v>
      </c>
      <c r="G1167" s="57">
        <f t="shared" si="871"/>
        <v>53570</v>
      </c>
      <c r="H1167" s="57"/>
      <c r="I1167" s="57">
        <f t="shared" si="872"/>
        <v>0</v>
      </c>
      <c r="J1167" s="57"/>
      <c r="K1167" s="57" t="str">
        <f t="shared" si="873"/>
        <v/>
      </c>
      <c r="L1167" s="57">
        <f t="shared" si="874"/>
        <v>53570</v>
      </c>
      <c r="M1167" s="57">
        <f t="shared" si="875"/>
        <v>53570</v>
      </c>
      <c r="N1167" s="58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</row>
    <row r="1168" spans="1:26" ht="19.5" customHeight="1">
      <c r="A1168" s="52" t="str">
        <f t="shared" si="749"/>
        <v>노 무 비내선전공인</v>
      </c>
      <c r="B1168" s="58" t="s">
        <v>241</v>
      </c>
      <c r="C1168" s="58" t="s">
        <v>242</v>
      </c>
      <c r="D1168" s="59" t="s">
        <v>243</v>
      </c>
      <c r="E1168" s="56">
        <f>+일위수량!E693</f>
        <v>3.6999999999999998E-2</v>
      </c>
      <c r="F1168" s="57"/>
      <c r="G1168" s="57">
        <f t="shared" si="871"/>
        <v>0</v>
      </c>
      <c r="H1168" s="57">
        <f>+VLOOKUP(C1168,단가표!$A:$Q,17,FALSE)</f>
        <v>220079</v>
      </c>
      <c r="I1168" s="57">
        <f t="shared" si="872"/>
        <v>8142</v>
      </c>
      <c r="J1168" s="57"/>
      <c r="K1168" s="57" t="str">
        <f t="shared" si="873"/>
        <v/>
      </c>
      <c r="L1168" s="57">
        <f t="shared" si="874"/>
        <v>220079</v>
      </c>
      <c r="M1168" s="57">
        <f t="shared" si="875"/>
        <v>8142</v>
      </c>
      <c r="N1168" s="58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</row>
    <row r="1169" spans="1:26" ht="19.5" customHeight="1">
      <c r="A1169" s="52" t="str">
        <f t="shared" si="749"/>
        <v>( 합 계 )</v>
      </c>
      <c r="B1169" s="58" t="s">
        <v>244</v>
      </c>
      <c r="C1169" s="58"/>
      <c r="D1169" s="59"/>
      <c r="E1169" s="56"/>
      <c r="F1169" s="57"/>
      <c r="G1169" s="57">
        <f>SUM(G1165:G1168)</f>
        <v>53570</v>
      </c>
      <c r="H1169" s="57"/>
      <c r="I1169" s="57">
        <f>SUM(I1165:I1168)</f>
        <v>8142</v>
      </c>
      <c r="J1169" s="57"/>
      <c r="K1169" s="57">
        <f>SUM(K1160:K1168)</f>
        <v>0</v>
      </c>
      <c r="L1169" s="57" t="str">
        <f t="shared" si="874"/>
        <v/>
      </c>
      <c r="M1169" s="57">
        <f>SUM(M1165:M1168)</f>
        <v>61712</v>
      </c>
      <c r="N1169" s="58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</row>
    <row r="1170" spans="1:26" ht="19.5" customHeight="1">
      <c r="A1170" s="12" t="str">
        <f t="shared" si="749"/>
        <v/>
      </c>
      <c r="B1170" s="13"/>
      <c r="C1170" s="13"/>
      <c r="D1170" s="14"/>
      <c r="E1170" s="15"/>
      <c r="F1170" s="17"/>
      <c r="G1170" s="17"/>
      <c r="H1170" s="17"/>
      <c r="I1170" s="17"/>
      <c r="J1170" s="17"/>
      <c r="K1170" s="17"/>
      <c r="L1170" s="17"/>
      <c r="M1170" s="17"/>
      <c r="N1170" s="13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9.5" customHeight="1">
      <c r="A1171" s="52" t="str">
        <f t="shared" si="749"/>
        <v>[제 27-4호] 계량기함 350x420x170 [EA]</v>
      </c>
      <c r="B1171" s="58" t="s">
        <v>531</v>
      </c>
      <c r="C1171" s="58"/>
      <c r="D1171" s="59"/>
      <c r="E1171" s="56"/>
      <c r="F1171" s="57"/>
      <c r="G1171" s="57">
        <f t="shared" ref="G1171:G1173" si="876">INT(E1171*F1171)</f>
        <v>0</v>
      </c>
      <c r="H1171" s="57"/>
      <c r="I1171" s="57">
        <f t="shared" ref="I1171:I1173" si="877">INT(E1171*H1171)</f>
        <v>0</v>
      </c>
      <c r="J1171" s="57"/>
      <c r="K1171" s="57" t="str">
        <f t="shared" ref="K1171:K1173" si="878">IF(E1171*J1171&lt;&gt;0,TRUNC(E1171*J1171, 1),"")</f>
        <v/>
      </c>
      <c r="L1171" s="57" t="str">
        <f t="shared" ref="L1171:L1174" si="879">IF((F1171+H1171+J1171)=0, "", (F1171+H1171+J1171))</f>
        <v/>
      </c>
      <c r="M1171" s="57">
        <f t="shared" ref="M1171:M1173" si="880">SUM(G1171,I1171,K1171)</f>
        <v>0</v>
      </c>
      <c r="N1171" s="58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</row>
    <row r="1172" spans="1:26" ht="19.5" customHeight="1">
      <c r="A1172" s="52" t="str">
        <f t="shared" si="749"/>
        <v>계량기함(sus)350x420x170EA</v>
      </c>
      <c r="B1172" s="58" t="s">
        <v>228</v>
      </c>
      <c r="C1172" s="58" t="s">
        <v>229</v>
      </c>
      <c r="D1172" s="59" t="s">
        <v>104</v>
      </c>
      <c r="E1172" s="56">
        <v>1</v>
      </c>
      <c r="F1172" s="57">
        <f>+VLOOKUP(A1172,단가표!$A:$Q,17,FALSE)</f>
        <v>125320</v>
      </c>
      <c r="G1172" s="57">
        <f t="shared" si="876"/>
        <v>125320</v>
      </c>
      <c r="H1172" s="57"/>
      <c r="I1172" s="57">
        <f t="shared" si="877"/>
        <v>0</v>
      </c>
      <c r="J1172" s="57"/>
      <c r="K1172" s="57" t="str">
        <f t="shared" si="878"/>
        <v/>
      </c>
      <c r="L1172" s="57">
        <f t="shared" si="879"/>
        <v>125320</v>
      </c>
      <c r="M1172" s="57">
        <f t="shared" si="880"/>
        <v>125320</v>
      </c>
      <c r="N1172" s="58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</row>
    <row r="1173" spans="1:26" ht="19.5" customHeight="1">
      <c r="A1173" s="52" t="str">
        <f t="shared" si="749"/>
        <v>노 무 비내선전공인</v>
      </c>
      <c r="B1173" s="58" t="s">
        <v>241</v>
      </c>
      <c r="C1173" s="58" t="s">
        <v>242</v>
      </c>
      <c r="D1173" s="59" t="s">
        <v>243</v>
      </c>
      <c r="E1173" s="56">
        <f>+일위수량!E696</f>
        <v>3.6999999999999998E-2</v>
      </c>
      <c r="F1173" s="57"/>
      <c r="G1173" s="57">
        <f t="shared" si="876"/>
        <v>0</v>
      </c>
      <c r="H1173" s="57">
        <f>+VLOOKUP(C1173,단가표!$A:$Q,17,FALSE)</f>
        <v>220079</v>
      </c>
      <c r="I1173" s="57">
        <f t="shared" si="877"/>
        <v>8142</v>
      </c>
      <c r="J1173" s="57"/>
      <c r="K1173" s="57" t="str">
        <f t="shared" si="878"/>
        <v/>
      </c>
      <c r="L1173" s="57">
        <f t="shared" si="879"/>
        <v>220079</v>
      </c>
      <c r="M1173" s="57">
        <f t="shared" si="880"/>
        <v>8142</v>
      </c>
      <c r="N1173" s="58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</row>
    <row r="1174" spans="1:26" ht="19.5" customHeight="1">
      <c r="A1174" s="52" t="str">
        <f t="shared" si="749"/>
        <v>( 합 계 )</v>
      </c>
      <c r="B1174" s="58" t="s">
        <v>244</v>
      </c>
      <c r="C1174" s="58"/>
      <c r="D1174" s="59"/>
      <c r="E1174" s="56"/>
      <c r="F1174" s="57"/>
      <c r="G1174" s="57">
        <f>SUM(G1170:G1173)</f>
        <v>125320</v>
      </c>
      <c r="H1174" s="57"/>
      <c r="I1174" s="57">
        <f>SUM(I1170:I1173)</f>
        <v>8142</v>
      </c>
      <c r="J1174" s="57"/>
      <c r="K1174" s="57">
        <f>SUM(K1165:K1173)</f>
        <v>0</v>
      </c>
      <c r="L1174" s="57" t="str">
        <f t="shared" si="879"/>
        <v/>
      </c>
      <c r="M1174" s="57">
        <f>SUM(M1170:M1173)</f>
        <v>133462</v>
      </c>
      <c r="N1174" s="58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</row>
    <row r="1175" spans="1:26" ht="19.5" customHeight="1">
      <c r="A1175" s="12" t="str">
        <f t="shared" si="749"/>
        <v/>
      </c>
      <c r="B1175" s="13"/>
      <c r="C1175" s="13"/>
      <c r="D1175" s="14"/>
      <c r="E1175" s="15"/>
      <c r="F1175" s="17"/>
      <c r="G1175" s="17"/>
      <c r="H1175" s="17"/>
      <c r="I1175" s="17"/>
      <c r="J1175" s="17"/>
      <c r="K1175" s="17"/>
      <c r="L1175" s="17"/>
      <c r="M1175" s="17"/>
      <c r="N1175" s="13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9.5" customHeight="1">
      <c r="A1176" s="52" t="str">
        <f t="shared" si="749"/>
        <v>[제 27-5호] 계량기함 550x420x180 [EA]</v>
      </c>
      <c r="B1176" s="58" t="s">
        <v>532</v>
      </c>
      <c r="C1176" s="58"/>
      <c r="D1176" s="59"/>
      <c r="E1176" s="56"/>
      <c r="F1176" s="57"/>
      <c r="G1176" s="57">
        <f t="shared" ref="G1176:G1178" si="881">INT(E1176*F1176)</f>
        <v>0</v>
      </c>
      <c r="H1176" s="57"/>
      <c r="I1176" s="57">
        <f t="shared" ref="I1176:I1178" si="882">INT(E1176*H1176)</f>
        <v>0</v>
      </c>
      <c r="J1176" s="57"/>
      <c r="K1176" s="57" t="str">
        <f t="shared" ref="K1176:K1178" si="883">IF(E1176*J1176&lt;&gt;0,TRUNC(E1176*J1176, 1),"")</f>
        <v/>
      </c>
      <c r="L1176" s="57" t="str">
        <f t="shared" ref="L1176:L1179" si="884">IF((F1176+H1176+J1176)=0, "", (F1176+H1176+J1176))</f>
        <v/>
      </c>
      <c r="M1176" s="57">
        <f t="shared" ref="M1176:M1178" si="885">SUM(G1176,I1176,K1176)</f>
        <v>0</v>
      </c>
      <c r="N1176" s="58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</row>
    <row r="1177" spans="1:26" ht="19.5" customHeight="1">
      <c r="A1177" s="52" t="str">
        <f t="shared" si="749"/>
        <v>계량기함(sus)550x420x180EA</v>
      </c>
      <c r="B1177" s="58" t="s">
        <v>228</v>
      </c>
      <c r="C1177" s="58" t="s">
        <v>230</v>
      </c>
      <c r="D1177" s="59" t="s">
        <v>104</v>
      </c>
      <c r="E1177" s="56">
        <v>1</v>
      </c>
      <c r="F1177" s="57">
        <f>+VLOOKUP(A1177,단가표!$A:$Q,17,FALSE)</f>
        <v>156190</v>
      </c>
      <c r="G1177" s="57">
        <f t="shared" si="881"/>
        <v>156190</v>
      </c>
      <c r="H1177" s="57"/>
      <c r="I1177" s="57">
        <f t="shared" si="882"/>
        <v>0</v>
      </c>
      <c r="J1177" s="57"/>
      <c r="K1177" s="57" t="str">
        <f t="shared" si="883"/>
        <v/>
      </c>
      <c r="L1177" s="57">
        <f t="shared" si="884"/>
        <v>156190</v>
      </c>
      <c r="M1177" s="57">
        <f t="shared" si="885"/>
        <v>156190</v>
      </c>
      <c r="N1177" s="58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</row>
    <row r="1178" spans="1:26" ht="19.5" customHeight="1">
      <c r="A1178" s="52" t="str">
        <f t="shared" si="749"/>
        <v>노 무 비내선전공인</v>
      </c>
      <c r="B1178" s="58" t="s">
        <v>241</v>
      </c>
      <c r="C1178" s="58" t="s">
        <v>242</v>
      </c>
      <c r="D1178" s="59" t="s">
        <v>243</v>
      </c>
      <c r="E1178" s="56">
        <f>+일위수량!E699</f>
        <v>3.6999999999999998E-2</v>
      </c>
      <c r="F1178" s="57"/>
      <c r="G1178" s="57">
        <f t="shared" si="881"/>
        <v>0</v>
      </c>
      <c r="H1178" s="57">
        <f>+VLOOKUP(C1178,단가표!$A:$Q,17,FALSE)</f>
        <v>220079</v>
      </c>
      <c r="I1178" s="57">
        <f t="shared" si="882"/>
        <v>8142</v>
      </c>
      <c r="J1178" s="57"/>
      <c r="K1178" s="57" t="str">
        <f t="shared" si="883"/>
        <v/>
      </c>
      <c r="L1178" s="57">
        <f t="shared" si="884"/>
        <v>220079</v>
      </c>
      <c r="M1178" s="57">
        <f t="shared" si="885"/>
        <v>8142</v>
      </c>
      <c r="N1178" s="58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</row>
    <row r="1179" spans="1:26" ht="19.5" customHeight="1">
      <c r="A1179" s="52" t="str">
        <f t="shared" si="749"/>
        <v>( 합 계 )</v>
      </c>
      <c r="B1179" s="58" t="s">
        <v>244</v>
      </c>
      <c r="C1179" s="58"/>
      <c r="D1179" s="59"/>
      <c r="E1179" s="56"/>
      <c r="F1179" s="57"/>
      <c r="G1179" s="57">
        <f>SUM(G1175:G1178)</f>
        <v>156190</v>
      </c>
      <c r="H1179" s="57"/>
      <c r="I1179" s="57">
        <f>SUM(I1175:I1178)</f>
        <v>8142</v>
      </c>
      <c r="J1179" s="57"/>
      <c r="K1179" s="57">
        <f>SUM(K1170:K1178)</f>
        <v>0</v>
      </c>
      <c r="L1179" s="57" t="str">
        <f t="shared" si="884"/>
        <v/>
      </c>
      <c r="M1179" s="57">
        <f>SUM(M1175:M1178)</f>
        <v>164332</v>
      </c>
      <c r="N1179" s="58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</row>
    <row r="1180" spans="1:26" ht="19.5" customHeight="1">
      <c r="A1180" s="12" t="str">
        <f t="shared" si="749"/>
        <v/>
      </c>
      <c r="B1180" s="13"/>
      <c r="C1180" s="13"/>
      <c r="D1180" s="14"/>
      <c r="E1180" s="15"/>
      <c r="F1180" s="17"/>
      <c r="G1180" s="17"/>
      <c r="H1180" s="17"/>
      <c r="I1180" s="17"/>
      <c r="J1180" s="17"/>
      <c r="K1180" s="17"/>
      <c r="L1180" s="17"/>
      <c r="M1180" s="17"/>
      <c r="N1180" s="13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9.5" customHeight="1">
      <c r="A1181" s="52" t="str">
        <f t="shared" si="749"/>
        <v>[제 27-6호] 계량기함 650x520x180 [EA]</v>
      </c>
      <c r="B1181" s="58" t="s">
        <v>533</v>
      </c>
      <c r="C1181" s="58"/>
      <c r="D1181" s="59"/>
      <c r="E1181" s="56"/>
      <c r="F1181" s="57"/>
      <c r="G1181" s="57">
        <f t="shared" ref="G1181:G1183" si="886">INT(E1181*F1181)</f>
        <v>0</v>
      </c>
      <c r="H1181" s="57"/>
      <c r="I1181" s="57">
        <f t="shared" ref="I1181:I1183" si="887">INT(E1181*H1181)</f>
        <v>0</v>
      </c>
      <c r="J1181" s="57"/>
      <c r="K1181" s="57" t="str">
        <f t="shared" ref="K1181:K1183" si="888">IF(E1181*J1181&lt;&gt;0,TRUNC(E1181*J1181, 1),"")</f>
        <v/>
      </c>
      <c r="L1181" s="57" t="str">
        <f t="shared" ref="L1181:L1184" si="889">IF((F1181+H1181+J1181)=0, "", (F1181+H1181+J1181))</f>
        <v/>
      </c>
      <c r="M1181" s="57">
        <f t="shared" ref="M1181:M1183" si="890">SUM(G1181,I1181,K1181)</f>
        <v>0</v>
      </c>
      <c r="N1181" s="58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</row>
    <row r="1182" spans="1:26" ht="19.5" customHeight="1">
      <c r="A1182" s="52" t="str">
        <f t="shared" si="749"/>
        <v>계량기함(sus)650x520x180EA</v>
      </c>
      <c r="B1182" s="58" t="s">
        <v>228</v>
      </c>
      <c r="C1182" s="58" t="s">
        <v>231</v>
      </c>
      <c r="D1182" s="59" t="s">
        <v>104</v>
      </c>
      <c r="E1182" s="56">
        <v>1</v>
      </c>
      <c r="F1182" s="57">
        <f>+VLOOKUP(A1182,단가표!$A:$Q,17,FALSE)</f>
        <v>256990</v>
      </c>
      <c r="G1182" s="57">
        <f t="shared" si="886"/>
        <v>256990</v>
      </c>
      <c r="H1182" s="57"/>
      <c r="I1182" s="57">
        <f t="shared" si="887"/>
        <v>0</v>
      </c>
      <c r="J1182" s="57"/>
      <c r="K1182" s="57" t="str">
        <f t="shared" si="888"/>
        <v/>
      </c>
      <c r="L1182" s="57">
        <f t="shared" si="889"/>
        <v>256990</v>
      </c>
      <c r="M1182" s="57">
        <f t="shared" si="890"/>
        <v>256990</v>
      </c>
      <c r="N1182" s="58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</row>
    <row r="1183" spans="1:26" ht="19.5" customHeight="1">
      <c r="A1183" s="52" t="str">
        <f t="shared" si="749"/>
        <v>노 무 비내선전공인</v>
      </c>
      <c r="B1183" s="58" t="s">
        <v>241</v>
      </c>
      <c r="C1183" s="58" t="s">
        <v>242</v>
      </c>
      <c r="D1183" s="59" t="s">
        <v>243</v>
      </c>
      <c r="E1183" s="56">
        <f>+일위수량!E702</f>
        <v>3.6999999999999998E-2</v>
      </c>
      <c r="F1183" s="57"/>
      <c r="G1183" s="57">
        <f t="shared" si="886"/>
        <v>0</v>
      </c>
      <c r="H1183" s="57">
        <f>+VLOOKUP(C1183,단가표!$A:$Q,17,FALSE)</f>
        <v>220079</v>
      </c>
      <c r="I1183" s="57">
        <f t="shared" si="887"/>
        <v>8142</v>
      </c>
      <c r="J1183" s="57"/>
      <c r="K1183" s="57" t="str">
        <f t="shared" si="888"/>
        <v/>
      </c>
      <c r="L1183" s="57">
        <f t="shared" si="889"/>
        <v>220079</v>
      </c>
      <c r="M1183" s="57">
        <f t="shared" si="890"/>
        <v>8142</v>
      </c>
      <c r="N1183" s="58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</row>
    <row r="1184" spans="1:26" ht="19.5" customHeight="1">
      <c r="A1184" s="52" t="str">
        <f t="shared" si="749"/>
        <v>( 합 계 )</v>
      </c>
      <c r="B1184" s="58" t="s">
        <v>244</v>
      </c>
      <c r="C1184" s="58"/>
      <c r="D1184" s="59"/>
      <c r="E1184" s="56"/>
      <c r="F1184" s="57"/>
      <c r="G1184" s="57">
        <f>SUM(G1180:G1183)</f>
        <v>256990</v>
      </c>
      <c r="H1184" s="57"/>
      <c r="I1184" s="57">
        <f>SUM(I1180:I1183)</f>
        <v>8142</v>
      </c>
      <c r="J1184" s="57"/>
      <c r="K1184" s="57">
        <f>SUM(K1175:K1183)</f>
        <v>0</v>
      </c>
      <c r="L1184" s="57" t="str">
        <f t="shared" si="889"/>
        <v/>
      </c>
      <c r="M1184" s="57">
        <f>SUM(M1180:M1183)</f>
        <v>265132</v>
      </c>
      <c r="N1184" s="58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</row>
    <row r="1185" spans="1:26" ht="19.5" customHeight="1">
      <c r="A1185" s="12" t="str">
        <f t="shared" si="749"/>
        <v/>
      </c>
      <c r="B1185" s="13"/>
      <c r="C1185" s="13"/>
      <c r="D1185" s="14"/>
      <c r="E1185" s="15"/>
      <c r="F1185" s="17"/>
      <c r="G1185" s="17"/>
      <c r="H1185" s="17"/>
      <c r="I1185" s="17"/>
      <c r="J1185" s="17"/>
      <c r="K1185" s="17"/>
      <c r="L1185" s="17"/>
      <c r="M1185" s="17"/>
      <c r="N1185" s="13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9.5" customHeight="1">
      <c r="A1186" s="52" t="str">
        <f t="shared" si="749"/>
        <v>[제 27-7호] 계량기함 폴대 H1000mm, Φ150 [EA]</v>
      </c>
      <c r="B1186" s="58" t="s">
        <v>534</v>
      </c>
      <c r="C1186" s="58"/>
      <c r="D1186" s="59"/>
      <c r="E1186" s="56"/>
      <c r="F1186" s="57"/>
      <c r="G1186" s="57">
        <f t="shared" ref="G1186:G1189" si="891">INT(E1186*F1186)</f>
        <v>0</v>
      </c>
      <c r="H1186" s="57"/>
      <c r="I1186" s="57">
        <f t="shared" ref="I1186:I1189" si="892">INT(E1186*H1186)</f>
        <v>0</v>
      </c>
      <c r="J1186" s="57"/>
      <c r="K1186" s="57" t="str">
        <f t="shared" ref="K1186:K1189" si="893">IF(E1186*J1186&lt;&gt;0,TRUNC(E1186*J1186, 1),"")</f>
        <v/>
      </c>
      <c r="L1186" s="57" t="str">
        <f t="shared" ref="L1186:L1190" si="894">IF((F1186+H1186+J1186)=0, "", (F1186+H1186+J1186))</f>
        <v/>
      </c>
      <c r="M1186" s="57">
        <f t="shared" ref="M1186:M1189" si="895">SUM(G1186,I1186,K1186)</f>
        <v>0</v>
      </c>
      <c r="N1186" s="58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</row>
    <row r="1187" spans="1:26" ht="19.5" customHeight="1">
      <c r="A1187" s="52" t="str">
        <f t="shared" si="749"/>
        <v>계량기함 폴대H1000mm, Φ150EA</v>
      </c>
      <c r="B1187" s="58" t="s">
        <v>232</v>
      </c>
      <c r="C1187" s="58" t="s">
        <v>233</v>
      </c>
      <c r="D1187" s="59" t="s">
        <v>104</v>
      </c>
      <c r="E1187" s="56">
        <v>1</v>
      </c>
      <c r="F1187" s="57">
        <f>+VLOOKUP(A1187,단가표!$A:$Q,17,FALSE)</f>
        <v>218850</v>
      </c>
      <c r="G1187" s="57">
        <f t="shared" si="891"/>
        <v>218850</v>
      </c>
      <c r="H1187" s="57"/>
      <c r="I1187" s="57">
        <f t="shared" si="892"/>
        <v>0</v>
      </c>
      <c r="J1187" s="57"/>
      <c r="K1187" s="57" t="str">
        <f t="shared" si="893"/>
        <v/>
      </c>
      <c r="L1187" s="57">
        <f t="shared" si="894"/>
        <v>218850</v>
      </c>
      <c r="M1187" s="57">
        <f t="shared" si="895"/>
        <v>218850</v>
      </c>
      <c r="N1187" s="58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</row>
    <row r="1188" spans="1:26" ht="19.5" customHeight="1">
      <c r="A1188" s="52" t="str">
        <f t="shared" si="749"/>
        <v>노 무 비통신외선공인</v>
      </c>
      <c r="B1188" s="58" t="s">
        <v>241</v>
      </c>
      <c r="C1188" s="58" t="s">
        <v>535</v>
      </c>
      <c r="D1188" s="59" t="s">
        <v>243</v>
      </c>
      <c r="E1188" s="56">
        <f>+일위수량!E706</f>
        <v>0.28999999999999998</v>
      </c>
      <c r="F1188" s="57"/>
      <c r="G1188" s="57">
        <f t="shared" si="891"/>
        <v>0</v>
      </c>
      <c r="H1188" s="57">
        <f>+VLOOKUP(C1188,단가표!$A:$Q,17,FALSE)</f>
        <v>288668</v>
      </c>
      <c r="I1188" s="57">
        <f t="shared" si="892"/>
        <v>83713</v>
      </c>
      <c r="J1188" s="57"/>
      <c r="K1188" s="57" t="str">
        <f t="shared" si="893"/>
        <v/>
      </c>
      <c r="L1188" s="57">
        <f t="shared" si="894"/>
        <v>288668</v>
      </c>
      <c r="M1188" s="57">
        <f t="shared" si="895"/>
        <v>83713</v>
      </c>
      <c r="N1188" s="58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</row>
    <row r="1189" spans="1:26" ht="19.5" customHeight="1">
      <c r="A1189" s="52"/>
      <c r="B1189" s="58" t="s">
        <v>241</v>
      </c>
      <c r="C1189" s="58" t="s">
        <v>261</v>
      </c>
      <c r="D1189" s="59" t="s">
        <v>243</v>
      </c>
      <c r="E1189" s="56">
        <f>+일위수량!E707</f>
        <v>0.56000000000000005</v>
      </c>
      <c r="F1189" s="57"/>
      <c r="G1189" s="57">
        <f t="shared" si="891"/>
        <v>0</v>
      </c>
      <c r="H1189" s="57">
        <f>+VLOOKUP(C1189,단가표!$A:$Q,17,FALSE)</f>
        <v>126233</v>
      </c>
      <c r="I1189" s="57">
        <f t="shared" si="892"/>
        <v>70690</v>
      </c>
      <c r="J1189" s="57"/>
      <c r="K1189" s="57" t="str">
        <f t="shared" si="893"/>
        <v/>
      </c>
      <c r="L1189" s="57">
        <f t="shared" si="894"/>
        <v>126233</v>
      </c>
      <c r="M1189" s="57">
        <f t="shared" si="895"/>
        <v>70690</v>
      </c>
      <c r="N1189" s="58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</row>
    <row r="1190" spans="1:26" ht="19.5" customHeight="1">
      <c r="A1190" s="52" t="str">
        <f>+TRIM(CONCATENATE(B1190,C1190,D1190))</f>
        <v>( 합 계 )</v>
      </c>
      <c r="B1190" s="58" t="s">
        <v>244</v>
      </c>
      <c r="C1190" s="58"/>
      <c r="D1190" s="59"/>
      <c r="E1190" s="56"/>
      <c r="F1190" s="57"/>
      <c r="G1190" s="57">
        <f>SUM(G1186:G1189)</f>
        <v>218850</v>
      </c>
      <c r="H1190" s="57"/>
      <c r="I1190" s="57">
        <f>SUM(I1186:I1189)</f>
        <v>154403</v>
      </c>
      <c r="J1190" s="57"/>
      <c r="K1190" s="57">
        <f>SUM(K1180:K1188)</f>
        <v>0</v>
      </c>
      <c r="L1190" s="57" t="str">
        <f t="shared" si="894"/>
        <v/>
      </c>
      <c r="M1190" s="57">
        <f>SUM(M1186:M1189)</f>
        <v>373253</v>
      </c>
      <c r="N1190" s="58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</row>
    <row r="1191" spans="1:26" ht="19.5" customHeight="1">
      <c r="A1191" s="12"/>
      <c r="B1191" s="13"/>
      <c r="C1191" s="13"/>
      <c r="D1191" s="14"/>
      <c r="E1191" s="15"/>
      <c r="F1191" s="17"/>
      <c r="G1191" s="17"/>
      <c r="H1191" s="17"/>
      <c r="I1191" s="17"/>
      <c r="J1191" s="17"/>
      <c r="K1191" s="17"/>
      <c r="L1191" s="17"/>
      <c r="M1191" s="17"/>
      <c r="N1191" s="13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9.5" customHeight="1">
      <c r="A1192" s="12" t="str">
        <f t="shared" ref="A1192:A1194" si="896">+TRIM(CONCATENATE(B1192,C1192,D1192))</f>
        <v>[제 27-8호] 계량기함 폴대 H1000mm, Φ100 [EA]</v>
      </c>
      <c r="B1192" s="58" t="s">
        <v>536</v>
      </c>
      <c r="C1192" s="58"/>
      <c r="D1192" s="59"/>
      <c r="E1192" s="56"/>
      <c r="F1192" s="57"/>
      <c r="G1192" s="57">
        <f t="shared" ref="G1192:G1195" si="897">INT(E1192*F1192)</f>
        <v>0</v>
      </c>
      <c r="H1192" s="57"/>
      <c r="I1192" s="57">
        <f t="shared" ref="I1192:I1195" si="898">INT(E1192*H1192)</f>
        <v>0</v>
      </c>
      <c r="J1192" s="57"/>
      <c r="K1192" s="57" t="str">
        <f t="shared" ref="K1192:K1195" si="899">IF(E1192*J1192&lt;&gt;0,TRUNC(E1192*J1192, 1),"")</f>
        <v/>
      </c>
      <c r="L1192" s="57" t="str">
        <f t="shared" ref="L1192:L1196" si="900">IF((F1192+H1192+J1192)=0, "", (F1192+H1192+J1192))</f>
        <v/>
      </c>
      <c r="M1192" s="57">
        <f t="shared" ref="M1192:M1195" si="901">SUM(G1192,I1192,K1192)</f>
        <v>0</v>
      </c>
      <c r="N1192" s="58"/>
      <c r="O1192" s="86"/>
      <c r="P1192" s="86"/>
      <c r="Q1192" s="86"/>
      <c r="R1192" s="86"/>
      <c r="S1192" s="86"/>
      <c r="T1192" s="86"/>
      <c r="U1192" s="86"/>
      <c r="V1192" s="86"/>
      <c r="W1192" s="86"/>
      <c r="X1192" s="86"/>
      <c r="Y1192" s="86"/>
      <c r="Z1192" s="86"/>
    </row>
    <row r="1193" spans="1:26" ht="19.5" customHeight="1">
      <c r="A1193" s="12" t="str">
        <f t="shared" si="896"/>
        <v>계량기함 폴대H1000mm, Φ100EA</v>
      </c>
      <c r="B1193" s="58" t="s">
        <v>232</v>
      </c>
      <c r="C1193" s="58" t="s">
        <v>234</v>
      </c>
      <c r="D1193" s="59" t="s">
        <v>104</v>
      </c>
      <c r="E1193" s="56">
        <v>1</v>
      </c>
      <c r="F1193" s="57">
        <f>+VLOOKUP(A1193,단가표!$A:$Q,17,FALSE)</f>
        <v>147110</v>
      </c>
      <c r="G1193" s="57">
        <f t="shared" si="897"/>
        <v>147110</v>
      </c>
      <c r="H1193" s="57"/>
      <c r="I1193" s="57">
        <f t="shared" si="898"/>
        <v>0</v>
      </c>
      <c r="J1193" s="57"/>
      <c r="K1193" s="57" t="str">
        <f t="shared" si="899"/>
        <v/>
      </c>
      <c r="L1193" s="57">
        <f t="shared" si="900"/>
        <v>147110</v>
      </c>
      <c r="M1193" s="57">
        <f t="shared" si="901"/>
        <v>147110</v>
      </c>
      <c r="N1193" s="58"/>
      <c r="O1193" s="86"/>
      <c r="P1193" s="86"/>
      <c r="Q1193" s="86"/>
      <c r="R1193" s="86"/>
      <c r="S1193" s="86"/>
      <c r="T1193" s="86"/>
      <c r="U1193" s="86"/>
      <c r="V1193" s="86"/>
      <c r="W1193" s="86"/>
      <c r="X1193" s="86"/>
      <c r="Y1193" s="86"/>
      <c r="Z1193" s="86"/>
    </row>
    <row r="1194" spans="1:26" ht="19.5" customHeight="1">
      <c r="A1194" s="12" t="str">
        <f t="shared" si="896"/>
        <v>노 무 비통신외선공인</v>
      </c>
      <c r="B1194" s="58" t="s">
        <v>241</v>
      </c>
      <c r="C1194" s="58" t="s">
        <v>535</v>
      </c>
      <c r="D1194" s="59" t="s">
        <v>243</v>
      </c>
      <c r="E1194" s="56">
        <f>+일위수량!E711</f>
        <v>0.28999999999999998</v>
      </c>
      <c r="F1194" s="57"/>
      <c r="G1194" s="57">
        <f t="shared" si="897"/>
        <v>0</v>
      </c>
      <c r="H1194" s="57">
        <f>+VLOOKUP(C1194,단가표!$A:$Q,17,FALSE)</f>
        <v>288668</v>
      </c>
      <c r="I1194" s="57">
        <f t="shared" si="898"/>
        <v>83713</v>
      </c>
      <c r="J1194" s="57"/>
      <c r="K1194" s="57" t="str">
        <f t="shared" si="899"/>
        <v/>
      </c>
      <c r="L1194" s="57">
        <f t="shared" si="900"/>
        <v>288668</v>
      </c>
      <c r="M1194" s="57">
        <f t="shared" si="901"/>
        <v>83713</v>
      </c>
      <c r="N1194" s="58"/>
      <c r="O1194" s="86"/>
      <c r="P1194" s="86"/>
      <c r="Q1194" s="86"/>
      <c r="R1194" s="86"/>
      <c r="S1194" s="86"/>
      <c r="T1194" s="86"/>
      <c r="U1194" s="86"/>
      <c r="V1194" s="86"/>
      <c r="W1194" s="86"/>
      <c r="X1194" s="86"/>
      <c r="Y1194" s="86"/>
      <c r="Z1194" s="86"/>
    </row>
    <row r="1195" spans="1:26" ht="19.5" customHeight="1">
      <c r="A1195" s="12"/>
      <c r="B1195" s="58" t="s">
        <v>241</v>
      </c>
      <c r="C1195" s="58" t="s">
        <v>261</v>
      </c>
      <c r="D1195" s="59" t="s">
        <v>243</v>
      </c>
      <c r="E1195" s="56">
        <f>+일위수량!E712</f>
        <v>0.56000000000000005</v>
      </c>
      <c r="F1195" s="57"/>
      <c r="G1195" s="57">
        <f t="shared" si="897"/>
        <v>0</v>
      </c>
      <c r="H1195" s="57">
        <f>+VLOOKUP(C1195,단가표!$A:$Q,17,FALSE)</f>
        <v>126233</v>
      </c>
      <c r="I1195" s="57">
        <f t="shared" si="898"/>
        <v>70690</v>
      </c>
      <c r="J1195" s="57"/>
      <c r="K1195" s="57" t="str">
        <f t="shared" si="899"/>
        <v/>
      </c>
      <c r="L1195" s="57">
        <f t="shared" si="900"/>
        <v>126233</v>
      </c>
      <c r="M1195" s="57">
        <f t="shared" si="901"/>
        <v>70690</v>
      </c>
      <c r="N1195" s="58"/>
      <c r="O1195" s="86"/>
      <c r="P1195" s="86"/>
      <c r="Q1195" s="86"/>
      <c r="R1195" s="86"/>
      <c r="S1195" s="86"/>
      <c r="T1195" s="86"/>
      <c r="U1195" s="86"/>
      <c r="V1195" s="86"/>
      <c r="W1195" s="86"/>
      <c r="X1195" s="86"/>
      <c r="Y1195" s="86"/>
      <c r="Z1195" s="86"/>
    </row>
    <row r="1196" spans="1:26" ht="19.5" customHeight="1">
      <c r="A1196" s="12" t="str">
        <f>+TRIM(CONCATENATE(B1196,C1196,D1196))</f>
        <v>( 합 계 )</v>
      </c>
      <c r="B1196" s="58" t="s">
        <v>244</v>
      </c>
      <c r="C1196" s="58"/>
      <c r="D1196" s="59"/>
      <c r="E1196" s="56"/>
      <c r="F1196" s="57"/>
      <c r="G1196" s="57">
        <f>SUM(G1192:G1195)</f>
        <v>147110</v>
      </c>
      <c r="H1196" s="57"/>
      <c r="I1196" s="57">
        <f>SUM(I1192:I1195)</f>
        <v>154403</v>
      </c>
      <c r="J1196" s="57"/>
      <c r="K1196" s="57">
        <f>SUM(K1185:K1194)</f>
        <v>0</v>
      </c>
      <c r="L1196" s="57" t="str">
        <f t="shared" si="900"/>
        <v/>
      </c>
      <c r="M1196" s="57">
        <f>SUM(M1192:M1195)</f>
        <v>301513</v>
      </c>
      <c r="N1196" s="58"/>
      <c r="O1196" s="86"/>
      <c r="P1196" s="86"/>
      <c r="Q1196" s="86"/>
      <c r="R1196" s="86"/>
      <c r="S1196" s="86"/>
      <c r="T1196" s="86"/>
      <c r="U1196" s="86"/>
      <c r="V1196" s="86"/>
      <c r="W1196" s="86"/>
      <c r="X1196" s="86"/>
      <c r="Y1196" s="86"/>
      <c r="Z1196" s="86"/>
    </row>
    <row r="1197" spans="1:26" ht="19.5" customHeight="1">
      <c r="A1197" s="12"/>
      <c r="B1197" s="13"/>
      <c r="C1197" s="13"/>
      <c r="D1197" s="14"/>
      <c r="E1197" s="15"/>
      <c r="F1197" s="17"/>
      <c r="G1197" s="17"/>
      <c r="H1197" s="17"/>
      <c r="I1197" s="17"/>
      <c r="J1197" s="17"/>
      <c r="K1197" s="17"/>
      <c r="L1197" s="17"/>
      <c r="M1197" s="17"/>
      <c r="N1197" s="13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9.5" customHeight="1">
      <c r="A1198" s="12" t="str">
        <f t="shared" ref="A1198:A1201" si="902">+TRIM(CONCATENATE(B1198,C1198,D1198))</f>
        <v>[제 28호] 현장설계 및 대관업무[개소]</v>
      </c>
      <c r="B1198" s="82" t="s">
        <v>537</v>
      </c>
      <c r="C1198" s="82"/>
      <c r="D1198" s="83" t="s">
        <v>25</v>
      </c>
      <c r="E1198" s="84"/>
      <c r="F1198" s="85"/>
      <c r="G1198" s="85" t="str">
        <f>IF(E1198*F1198&lt;&gt;0, TRUNC(E1198*F1198, 1), "")</f>
        <v/>
      </c>
      <c r="H1198" s="85"/>
      <c r="I1198" s="85" t="str">
        <f>IF(E1198*H1198&lt;&gt;0,TRUNC(E1198*H1198, 1),"")</f>
        <v/>
      </c>
      <c r="J1198" s="85"/>
      <c r="K1198" s="85" t="str">
        <f t="shared" ref="K1198:K1199" si="903">IF(E1198*J1198&lt;&gt;0,TRUNC(E1198*J1198, 1),"")</f>
        <v/>
      </c>
      <c r="L1198" s="85" t="str">
        <f t="shared" ref="L1198:L1199" si="904">IF((F1198+H1198+J1198)=0, "", (F1198+H1198+J1198))</f>
        <v/>
      </c>
      <c r="M1198" s="85" t="str">
        <f>IF(SUM(G1198,I1198,K1198)&lt;&gt;0,TRUNC(SUM(G1198,I1198,K1198),1),"")</f>
        <v/>
      </c>
      <c r="N1198" s="82"/>
      <c r="O1198" s="86"/>
      <c r="P1198" s="86"/>
      <c r="Q1198" s="86"/>
      <c r="R1198" s="86"/>
      <c r="S1198" s="86"/>
      <c r="T1198" s="86"/>
      <c r="U1198" s="86"/>
      <c r="V1198" s="86"/>
      <c r="W1198" s="86"/>
      <c r="X1198" s="86"/>
      <c r="Y1198" s="86"/>
      <c r="Z1198" s="86"/>
    </row>
    <row r="1199" spans="1:26" ht="19.5" customHeight="1">
      <c r="A1199" s="12" t="str">
        <f t="shared" si="902"/>
        <v>노 무 비고급기술자인</v>
      </c>
      <c r="B1199" s="82" t="s">
        <v>241</v>
      </c>
      <c r="C1199" s="82" t="s">
        <v>538</v>
      </c>
      <c r="D1199" s="83" t="s">
        <v>243</v>
      </c>
      <c r="E1199" s="84">
        <f>+일위수량!E719</f>
        <v>1.1875</v>
      </c>
      <c r="F1199" s="85"/>
      <c r="G1199" s="85">
        <f>INT(E1199*F1199)</f>
        <v>0</v>
      </c>
      <c r="H1199" s="85">
        <f>+VLOOKUP(C1199,단가표!$A:$Q,17,FALSE)</f>
        <v>216402</v>
      </c>
      <c r="I1199" s="85">
        <f>INT(E1199*H1199)</f>
        <v>256977</v>
      </c>
      <c r="J1199" s="85"/>
      <c r="K1199" s="85" t="str">
        <f t="shared" si="903"/>
        <v/>
      </c>
      <c r="L1199" s="85">
        <f t="shared" si="904"/>
        <v>216402</v>
      </c>
      <c r="M1199" s="85">
        <f>SUM(G1199,I1199,K1199)</f>
        <v>256977</v>
      </c>
      <c r="N1199" s="82"/>
      <c r="O1199" s="86"/>
      <c r="P1199" s="86"/>
      <c r="Q1199" s="86"/>
      <c r="R1199" s="86"/>
      <c r="S1199" s="86"/>
      <c r="T1199" s="86"/>
      <c r="U1199" s="86"/>
      <c r="V1199" s="86"/>
      <c r="W1199" s="86"/>
      <c r="X1199" s="86"/>
      <c r="Y1199" s="86"/>
      <c r="Z1199" s="86"/>
    </row>
    <row r="1200" spans="1:26" ht="19.5" customHeight="1">
      <c r="A1200" s="12" t="str">
        <f t="shared" si="902"/>
        <v>주) 한국환경공단 내부 규정에 근거한 현장설계 및 대관업무 인건비 공수 적용</v>
      </c>
      <c r="B1200" s="82" t="s">
        <v>539</v>
      </c>
      <c r="C1200" s="82"/>
      <c r="D1200" s="83"/>
      <c r="E1200" s="84"/>
      <c r="F1200" s="85"/>
      <c r="G1200" s="85"/>
      <c r="H1200" s="85"/>
      <c r="I1200" s="85"/>
      <c r="J1200" s="85"/>
      <c r="K1200" s="85"/>
      <c r="L1200" s="85"/>
      <c r="M1200" s="85"/>
      <c r="N1200" s="82"/>
      <c r="O1200" s="86"/>
      <c r="P1200" s="86"/>
      <c r="Q1200" s="86"/>
      <c r="R1200" s="86"/>
      <c r="S1200" s="86"/>
      <c r="T1200" s="86"/>
      <c r="U1200" s="86"/>
      <c r="V1200" s="86"/>
      <c r="W1200" s="86"/>
      <c r="X1200" s="86"/>
      <c r="Y1200" s="86"/>
      <c r="Z1200" s="86"/>
    </row>
    <row r="1201" spans="1:26" ht="19.5" customHeight="1">
      <c r="A1201" s="12" t="str">
        <f t="shared" si="902"/>
        <v>( 합 계 )</v>
      </c>
      <c r="B1201" s="82" t="s">
        <v>244</v>
      </c>
      <c r="C1201" s="82"/>
      <c r="D1201" s="83"/>
      <c r="E1201" s="84"/>
      <c r="F1201" s="85"/>
      <c r="G1201" s="85">
        <f>SUM(G1199)</f>
        <v>0</v>
      </c>
      <c r="H1201" s="85"/>
      <c r="I1201" s="85">
        <f>SUM(I1199)</f>
        <v>256977</v>
      </c>
      <c r="J1201" s="85"/>
      <c r="K1201" s="85">
        <f>SUM(K1199)</f>
        <v>0</v>
      </c>
      <c r="L1201" s="85" t="str">
        <f>IF((F1201+H1201+J1201)=0, "", (F1201+H1201+J1201))</f>
        <v/>
      </c>
      <c r="M1201" s="85">
        <f>SUM(M1199)</f>
        <v>256977</v>
      </c>
      <c r="N1201" s="82"/>
      <c r="O1201" s="86"/>
      <c r="P1201" s="86"/>
      <c r="Q1201" s="86"/>
      <c r="R1201" s="86"/>
      <c r="S1201" s="86"/>
      <c r="T1201" s="86"/>
      <c r="U1201" s="86"/>
      <c r="V1201" s="86"/>
      <c r="W1201" s="86"/>
      <c r="X1201" s="86"/>
      <c r="Y1201" s="86"/>
      <c r="Z1201" s="86"/>
    </row>
    <row r="1202" spans="1:26" ht="19.5" customHeight="1">
      <c r="A1202" s="12"/>
      <c r="B1202" s="36" t="s">
        <v>540</v>
      </c>
      <c r="C1202" s="36"/>
      <c r="D1202" s="37"/>
      <c r="E1202" s="12"/>
      <c r="F1202" s="12"/>
      <c r="G1202" s="12"/>
      <c r="H1202" s="12"/>
      <c r="I1202" s="12"/>
      <c r="J1202" s="12"/>
      <c r="K1202" s="12"/>
      <c r="L1202" s="12"/>
      <c r="M1202" s="12"/>
      <c r="N1202" s="36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9.5" customHeight="1">
      <c r="A1203" s="12"/>
      <c r="B1203" s="36" t="s">
        <v>541</v>
      </c>
      <c r="C1203" s="36"/>
      <c r="D1203" s="37"/>
      <c r="E1203" s="12"/>
      <c r="F1203" s="12"/>
      <c r="G1203" s="12"/>
      <c r="H1203" s="12"/>
      <c r="I1203" s="12"/>
      <c r="J1203" s="12"/>
      <c r="K1203" s="12"/>
      <c r="L1203" s="12"/>
      <c r="M1203" s="12"/>
      <c r="N1203" s="36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9.5" customHeight="1">
      <c r="A1204" s="12"/>
      <c r="B1204" s="36"/>
      <c r="C1204" s="36"/>
      <c r="D1204" s="37"/>
      <c r="E1204" s="12"/>
      <c r="F1204" s="12"/>
      <c r="G1204" s="12"/>
      <c r="H1204" s="12"/>
      <c r="I1204" s="12"/>
      <c r="J1204" s="12"/>
      <c r="K1204" s="12"/>
      <c r="L1204" s="12"/>
      <c r="M1204" s="12"/>
      <c r="N1204" s="36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9.5" customHeight="1">
      <c r="A1205" s="3"/>
      <c r="B1205" s="6"/>
      <c r="C1205" s="6"/>
      <c r="D1205" s="10"/>
      <c r="E1205" s="3"/>
      <c r="F1205" s="3"/>
      <c r="G1205" s="3"/>
      <c r="H1205" s="3"/>
      <c r="I1205" s="3"/>
      <c r="J1205" s="3"/>
      <c r="K1205" s="3"/>
      <c r="L1205" s="3"/>
      <c r="M1205" s="3"/>
      <c r="N1205" s="6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9.5" customHeight="1">
      <c r="A1206" s="3"/>
      <c r="B1206" s="6"/>
      <c r="C1206" s="6"/>
      <c r="D1206" s="10"/>
      <c r="E1206" s="3"/>
      <c r="F1206" s="3"/>
      <c r="G1206" s="3"/>
      <c r="H1206" s="3"/>
      <c r="I1206" s="3"/>
      <c r="J1206" s="3"/>
      <c r="K1206" s="3"/>
      <c r="L1206" s="3"/>
      <c r="M1206" s="3"/>
      <c r="N1206" s="6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9.5" customHeight="1">
      <c r="A1207" s="3"/>
      <c r="B1207" s="6"/>
      <c r="C1207" s="6"/>
      <c r="D1207" s="10"/>
      <c r="E1207" s="3"/>
      <c r="F1207" s="3"/>
      <c r="G1207" s="3"/>
      <c r="H1207" s="3"/>
      <c r="I1207" s="3"/>
      <c r="J1207" s="3"/>
      <c r="K1207" s="3"/>
      <c r="L1207" s="3"/>
      <c r="M1207" s="3"/>
      <c r="N1207" s="6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9.5" customHeight="1">
      <c r="A1208" s="3"/>
      <c r="B1208" s="6"/>
      <c r="C1208" s="6"/>
      <c r="D1208" s="10"/>
      <c r="E1208" s="3"/>
      <c r="F1208" s="3"/>
      <c r="G1208" s="3"/>
      <c r="H1208" s="3"/>
      <c r="I1208" s="3"/>
      <c r="J1208" s="3"/>
      <c r="K1208" s="3"/>
      <c r="L1208" s="3"/>
      <c r="M1208" s="3"/>
      <c r="N1208" s="6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</sheetData>
  <mergeCells count="12">
    <mergeCell ref="M5:M6"/>
    <mergeCell ref="N5:N6"/>
    <mergeCell ref="B1:N1"/>
    <mergeCell ref="B2:N2"/>
    <mergeCell ref="A5:A6"/>
    <mergeCell ref="B5:B6"/>
    <mergeCell ref="C5:C6"/>
    <mergeCell ref="D5:D6"/>
    <mergeCell ref="E5:E6"/>
    <mergeCell ref="F5:G5"/>
    <mergeCell ref="H5:I5"/>
    <mergeCell ref="J5:K5"/>
  </mergeCells>
  <phoneticPr fontId="5" type="noConversion"/>
  <printOptions horizontalCentered="1"/>
  <pageMargins left="0.78740157480314965" right="0.74803149606299213" top="0.70866141732283472" bottom="0.70866141732283472" header="0" footer="0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7409-F5A8-416D-BB84-2B2639D7B895}">
  <sheetPr>
    <tabColor theme="9" tint="0.79998168889431442"/>
  </sheetPr>
  <dimension ref="A1:AB1000"/>
  <sheetViews>
    <sheetView workbookViewId="0">
      <pane ySplit="6" topLeftCell="A16" activePane="bottomLeft" state="frozen"/>
      <selection activeCell="L24" sqref="L24"/>
      <selection pane="bottomLeft" activeCell="L24" sqref="L24"/>
    </sheetView>
  </sheetViews>
  <sheetFormatPr defaultColWidth="12.625" defaultRowHeight="15" customHeight="1"/>
  <cols>
    <col min="1" max="1" width="12.625" style="96" hidden="1" customWidth="1"/>
    <col min="2" max="3" width="24.625" style="96" customWidth="1"/>
    <col min="4" max="4" width="4.875" style="96" customWidth="1"/>
    <col min="5" max="5" width="7.5" style="96" customWidth="1"/>
    <col min="6" max="6" width="5.75" style="96" customWidth="1"/>
    <col min="7" max="7" width="7.5" style="96" customWidth="1"/>
    <col min="8" max="8" width="5.75" style="96" customWidth="1"/>
    <col min="9" max="9" width="4.875" style="96" customWidth="1"/>
    <col min="10" max="10" width="9.25" style="96" customWidth="1"/>
    <col min="11" max="11" width="6.625" style="96" customWidth="1"/>
    <col min="12" max="12" width="5.75" style="96" customWidth="1"/>
    <col min="13" max="13" width="6.625" style="96" customWidth="1"/>
    <col min="14" max="14" width="9.25" style="96" customWidth="1"/>
    <col min="15" max="15" width="6.625" style="96" customWidth="1"/>
    <col min="16" max="24" width="7.875" style="96" customWidth="1"/>
    <col min="25" max="28" width="11.625" style="96" customWidth="1"/>
    <col min="29" max="16384" width="12.625" style="96"/>
  </cols>
  <sheetData>
    <row r="1" spans="1:28" ht="30" customHeight="1">
      <c r="A1" s="95"/>
      <c r="B1" s="538" t="s">
        <v>542</v>
      </c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95"/>
      <c r="Q1" s="95"/>
      <c r="R1" s="95"/>
      <c r="S1" s="95"/>
      <c r="T1" s="95"/>
      <c r="U1" s="95"/>
      <c r="V1" s="95" t="s">
        <v>242</v>
      </c>
      <c r="W1" s="95" t="s">
        <v>292</v>
      </c>
      <c r="X1" s="95" t="s">
        <v>260</v>
      </c>
      <c r="Y1" s="95" t="s">
        <v>261</v>
      </c>
      <c r="Z1" s="95" t="s">
        <v>369</v>
      </c>
      <c r="AA1" s="95" t="s">
        <v>506</v>
      </c>
      <c r="AB1" s="95" t="s">
        <v>373</v>
      </c>
    </row>
    <row r="2" spans="1:28" ht="7.5" customHeight="1">
      <c r="A2" s="95"/>
      <c r="B2" s="540" t="s">
        <v>8</v>
      </c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</row>
    <row r="3" spans="1:28" ht="24.75" customHeight="1">
      <c r="A3" s="97"/>
      <c r="B3" s="98" t="s">
        <v>543</v>
      </c>
      <c r="C3" s="97"/>
      <c r="D3" s="99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</row>
    <row r="4" spans="1:28" ht="24.75" customHeight="1">
      <c r="A4" s="97"/>
      <c r="B4" s="98" t="s">
        <v>802</v>
      </c>
      <c r="C4" s="100"/>
      <c r="D4" s="101"/>
      <c r="E4" s="100"/>
      <c r="F4" s="100"/>
      <c r="G4" s="100"/>
      <c r="H4" s="100"/>
      <c r="I4" s="100"/>
      <c r="J4" s="100"/>
      <c r="K4" s="100"/>
      <c r="L4" s="100"/>
      <c r="M4" s="100"/>
      <c r="N4" s="97"/>
      <c r="O4" s="102" t="s">
        <v>9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</row>
    <row r="5" spans="1:28" ht="19.5" customHeight="1">
      <c r="A5" s="541" t="s">
        <v>10</v>
      </c>
      <c r="B5" s="543" t="s">
        <v>238</v>
      </c>
      <c r="C5" s="543" t="s">
        <v>11</v>
      </c>
      <c r="D5" s="536" t="s">
        <v>12</v>
      </c>
      <c r="E5" s="544" t="s">
        <v>239</v>
      </c>
      <c r="F5" s="545"/>
      <c r="G5" s="545"/>
      <c r="H5" s="546"/>
      <c r="I5" s="543" t="s">
        <v>544</v>
      </c>
      <c r="J5" s="544" t="s">
        <v>545</v>
      </c>
      <c r="K5" s="545"/>
      <c r="L5" s="545"/>
      <c r="M5" s="546"/>
      <c r="N5" s="536" t="s">
        <v>546</v>
      </c>
      <c r="O5" s="536" t="s">
        <v>17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28" ht="19.5" customHeight="1">
      <c r="A6" s="542"/>
      <c r="B6" s="537"/>
      <c r="C6" s="537"/>
      <c r="D6" s="537"/>
      <c r="E6" s="104" t="s">
        <v>547</v>
      </c>
      <c r="F6" s="104" t="s">
        <v>548</v>
      </c>
      <c r="G6" s="104" t="s">
        <v>549</v>
      </c>
      <c r="H6" s="104" t="s">
        <v>550</v>
      </c>
      <c r="I6" s="537"/>
      <c r="J6" s="104" t="s">
        <v>551</v>
      </c>
      <c r="K6" s="104" t="s">
        <v>552</v>
      </c>
      <c r="L6" s="104" t="s">
        <v>553</v>
      </c>
      <c r="M6" s="104" t="s">
        <v>554</v>
      </c>
      <c r="N6" s="537"/>
      <c r="O6" s="537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28" ht="19.5" customHeight="1">
      <c r="A7" s="97" t="str">
        <f t="shared" ref="A7:A261" si="0">+B7&amp;C7&amp;D7</f>
        <v>[ 제 1-1호 ] 강제전선관(노출)  아연도 16 mm [M]</v>
      </c>
      <c r="B7" s="105" t="s">
        <v>555</v>
      </c>
      <c r="C7" s="106"/>
      <c r="D7" s="107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8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</row>
    <row r="8" spans="1:28" ht="19.5" customHeight="1">
      <c r="A8" s="97" t="str">
        <f t="shared" si="0"/>
        <v>강제전선관(노출)아연도 16 mmM</v>
      </c>
      <c r="B8" s="109" t="s">
        <v>20</v>
      </c>
      <c r="C8" s="109" t="s">
        <v>21</v>
      </c>
      <c r="D8" s="110" t="s">
        <v>22</v>
      </c>
      <c r="E8" s="111">
        <v>1</v>
      </c>
      <c r="F8" s="111">
        <f>IF(G8&lt;&gt;0, E8-G8, "")</f>
        <v>0</v>
      </c>
      <c r="G8" s="111">
        <v>1</v>
      </c>
      <c r="H8" s="111">
        <v>10</v>
      </c>
      <c r="I8" s="109" t="s">
        <v>556</v>
      </c>
      <c r="J8" s="111" t="s">
        <v>242</v>
      </c>
      <c r="K8" s="111">
        <v>0.08</v>
      </c>
      <c r="L8" s="111">
        <v>120</v>
      </c>
      <c r="M8" s="111">
        <f t="shared" ref="M8:M9" si="1">IF(G8*K8=0, "", G8*K8*(L8/100))</f>
        <v>9.6000000000000002E-2</v>
      </c>
      <c r="N8" s="111" t="s">
        <v>557</v>
      </c>
      <c r="O8" s="111"/>
      <c r="P8" s="97"/>
      <c r="Q8" s="97"/>
      <c r="R8" s="97"/>
      <c r="S8" s="97"/>
      <c r="T8" s="97"/>
      <c r="U8" s="97"/>
      <c r="V8" s="97">
        <f>M8</f>
        <v>9.6000000000000002E-2</v>
      </c>
      <c r="W8" s="97"/>
      <c r="X8" s="97"/>
      <c r="Y8" s="97"/>
      <c r="Z8" s="97"/>
      <c r="AA8" s="97"/>
      <c r="AB8" s="97"/>
    </row>
    <row r="9" spans="1:28" ht="19.5" customHeight="1">
      <c r="A9" s="97" t="str">
        <f t="shared" si="0"/>
        <v>노 무 비내선전공인</v>
      </c>
      <c r="B9" s="109" t="s">
        <v>241</v>
      </c>
      <c r="C9" s="109" t="s">
        <v>242</v>
      </c>
      <c r="D9" s="110" t="s">
        <v>243</v>
      </c>
      <c r="E9" s="111">
        <f>+F9%*G9</f>
        <v>9.6000000000000002E-2</v>
      </c>
      <c r="F9" s="111">
        <v>100</v>
      </c>
      <c r="G9" s="111">
        <f>SUM(V8)</f>
        <v>9.6000000000000002E-2</v>
      </c>
      <c r="H9" s="111"/>
      <c r="I9" s="109"/>
      <c r="J9" s="111"/>
      <c r="K9" s="111"/>
      <c r="L9" s="111"/>
      <c r="M9" s="111" t="str">
        <f t="shared" si="1"/>
        <v/>
      </c>
      <c r="N9" s="111"/>
      <c r="O9" s="111"/>
      <c r="P9" s="97"/>
      <c r="Q9" s="97"/>
      <c r="R9" s="97"/>
      <c r="S9" s="97"/>
      <c r="T9" s="97"/>
      <c r="U9" s="97" t="s">
        <v>558</v>
      </c>
      <c r="V9" s="97">
        <f>SUM(V8)</f>
        <v>9.6000000000000002E-2</v>
      </c>
      <c r="W9" s="97"/>
      <c r="X9" s="97"/>
      <c r="Y9" s="97"/>
      <c r="Z9" s="97"/>
      <c r="AA9" s="97"/>
      <c r="AB9" s="97"/>
    </row>
    <row r="10" spans="1:28" ht="19.5" customHeight="1">
      <c r="A10" s="97" t="str">
        <f t="shared" si="0"/>
        <v>[ 제 1-2호 ] 강제전선관(노출)  아연도 22 mm [M]</v>
      </c>
      <c r="B10" s="105" t="s">
        <v>559</v>
      </c>
      <c r="C10" s="106"/>
      <c r="D10" s="107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8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 spans="1:28" ht="19.5" customHeight="1">
      <c r="A11" s="97" t="str">
        <f t="shared" si="0"/>
        <v>강제전선관(노출)아연도 22 mmM</v>
      </c>
      <c r="B11" s="109" t="s">
        <v>20</v>
      </c>
      <c r="C11" s="109" t="s">
        <v>23</v>
      </c>
      <c r="D11" s="110" t="s">
        <v>22</v>
      </c>
      <c r="E11" s="111">
        <v>1</v>
      </c>
      <c r="F11" s="111">
        <f>IF(G11&lt;&gt;0, E11-G11, "")</f>
        <v>0</v>
      </c>
      <c r="G11" s="111">
        <v>1</v>
      </c>
      <c r="H11" s="111">
        <v>10</v>
      </c>
      <c r="I11" s="109" t="s">
        <v>556</v>
      </c>
      <c r="J11" s="111" t="s">
        <v>242</v>
      </c>
      <c r="K11" s="111">
        <v>0.11</v>
      </c>
      <c r="L11" s="111">
        <v>120</v>
      </c>
      <c r="M11" s="111">
        <f t="shared" ref="M11:M12" si="2">IF(G11*K11=0, "", G11*K11*(L11/100))</f>
        <v>0.13200000000000001</v>
      </c>
      <c r="N11" s="111" t="s">
        <v>557</v>
      </c>
      <c r="O11" s="111"/>
      <c r="P11" s="97"/>
      <c r="Q11" s="97"/>
      <c r="R11" s="97"/>
      <c r="S11" s="97"/>
      <c r="T11" s="97"/>
      <c r="U11" s="97"/>
      <c r="V11" s="97">
        <f>M11</f>
        <v>0.13200000000000001</v>
      </c>
      <c r="W11" s="97"/>
      <c r="X11" s="97"/>
      <c r="Y11" s="97"/>
      <c r="Z11" s="97"/>
      <c r="AA11" s="97"/>
      <c r="AB11" s="97"/>
    </row>
    <row r="12" spans="1:28" ht="19.5" customHeight="1">
      <c r="A12" s="97" t="str">
        <f t="shared" si="0"/>
        <v>노 무 비내선전공인</v>
      </c>
      <c r="B12" s="109" t="s">
        <v>241</v>
      </c>
      <c r="C12" s="109" t="s">
        <v>242</v>
      </c>
      <c r="D12" s="110" t="s">
        <v>243</v>
      </c>
      <c r="E12" s="111">
        <f>+F12%*G12</f>
        <v>0.13200000000000001</v>
      </c>
      <c r="F12" s="111">
        <v>100</v>
      </c>
      <c r="G12" s="111">
        <f>SUM(V11)</f>
        <v>0.13200000000000001</v>
      </c>
      <c r="H12" s="111"/>
      <c r="I12" s="109"/>
      <c r="J12" s="111"/>
      <c r="K12" s="111"/>
      <c r="L12" s="111"/>
      <c r="M12" s="111" t="str">
        <f t="shared" si="2"/>
        <v/>
      </c>
      <c r="N12" s="111"/>
      <c r="O12" s="111"/>
      <c r="P12" s="97"/>
      <c r="Q12" s="97"/>
      <c r="R12" s="97"/>
      <c r="S12" s="97"/>
      <c r="T12" s="97"/>
      <c r="U12" s="97" t="s">
        <v>558</v>
      </c>
      <c r="V12" s="97">
        <f>SUM(V11)</f>
        <v>0.13200000000000001</v>
      </c>
      <c r="W12" s="97"/>
      <c r="X12" s="97"/>
      <c r="Y12" s="97"/>
      <c r="Z12" s="97"/>
      <c r="AA12" s="97"/>
      <c r="AB12" s="97"/>
    </row>
    <row r="13" spans="1:28" ht="19.5" customHeight="1">
      <c r="A13" s="97" t="str">
        <f t="shared" si="0"/>
        <v>[ 제 1-3호 ] 강제전선관(노출)  아연도 28 mm [M]</v>
      </c>
      <c r="B13" s="105" t="s">
        <v>560</v>
      </c>
      <c r="C13" s="106"/>
      <c r="D13" s="107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8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 spans="1:28" ht="19.5" customHeight="1">
      <c r="A14" s="97" t="str">
        <f t="shared" si="0"/>
        <v>강제전선관(노출)아연도 28 mmM</v>
      </c>
      <c r="B14" s="109" t="s">
        <v>20</v>
      </c>
      <c r="C14" s="109" t="s">
        <v>24</v>
      </c>
      <c r="D14" s="110" t="s">
        <v>22</v>
      </c>
      <c r="E14" s="111">
        <v>1</v>
      </c>
      <c r="F14" s="111">
        <f>IF(G14&lt;&gt;0, E14-G14, "")</f>
        <v>0</v>
      </c>
      <c r="G14" s="111">
        <v>1</v>
      </c>
      <c r="H14" s="111">
        <v>10</v>
      </c>
      <c r="I14" s="109" t="s">
        <v>556</v>
      </c>
      <c r="J14" s="111" t="s">
        <v>242</v>
      </c>
      <c r="K14" s="111">
        <v>0.14000000000000001</v>
      </c>
      <c r="L14" s="111">
        <v>120</v>
      </c>
      <c r="M14" s="111">
        <f t="shared" ref="M14:M15" si="3">IF(G14*K14=0, "", G14*K14*(L14/100))</f>
        <v>0.16800000000000001</v>
      </c>
      <c r="N14" s="111" t="s">
        <v>557</v>
      </c>
      <c r="O14" s="111"/>
      <c r="P14" s="97"/>
      <c r="Q14" s="97"/>
      <c r="R14" s="97"/>
      <c r="S14" s="97"/>
      <c r="T14" s="97"/>
      <c r="U14" s="97"/>
      <c r="V14" s="97">
        <f>M14</f>
        <v>0.16800000000000001</v>
      </c>
      <c r="W14" s="97"/>
      <c r="X14" s="97"/>
      <c r="Y14" s="97"/>
      <c r="Z14" s="97"/>
      <c r="AA14" s="97"/>
      <c r="AB14" s="97"/>
    </row>
    <row r="15" spans="1:28" ht="19.5" customHeight="1">
      <c r="A15" s="97" t="str">
        <f t="shared" si="0"/>
        <v>노 무 비내선전공인</v>
      </c>
      <c r="B15" s="109" t="s">
        <v>241</v>
      </c>
      <c r="C15" s="109" t="s">
        <v>242</v>
      </c>
      <c r="D15" s="110" t="s">
        <v>243</v>
      </c>
      <c r="E15" s="111">
        <f>+F15%*G15</f>
        <v>0.16800000000000001</v>
      </c>
      <c r="F15" s="111">
        <v>100</v>
      </c>
      <c r="G15" s="111">
        <f>SUM(V14)</f>
        <v>0.16800000000000001</v>
      </c>
      <c r="H15" s="111"/>
      <c r="I15" s="109"/>
      <c r="J15" s="111"/>
      <c r="K15" s="111"/>
      <c r="L15" s="111"/>
      <c r="M15" s="111" t="str">
        <f t="shared" si="3"/>
        <v/>
      </c>
      <c r="N15" s="111"/>
      <c r="O15" s="111"/>
      <c r="P15" s="97"/>
      <c r="Q15" s="97"/>
      <c r="R15" s="97"/>
      <c r="S15" s="97"/>
      <c r="T15" s="97"/>
      <c r="U15" s="97" t="s">
        <v>558</v>
      </c>
      <c r="V15" s="97">
        <f>SUM(V14)</f>
        <v>0.16800000000000001</v>
      </c>
      <c r="W15" s="97"/>
      <c r="X15" s="97"/>
      <c r="Y15" s="97"/>
      <c r="Z15" s="97"/>
      <c r="AA15" s="97"/>
      <c r="AB15" s="97"/>
    </row>
    <row r="16" spans="1:28" ht="19.5" customHeight="1">
      <c r="A16" s="112" t="str">
        <f t="shared" si="0"/>
        <v>[ 제 1-4호 ] 강제전선관(노출)  아연도 36 mm [M]</v>
      </c>
      <c r="B16" s="113" t="s">
        <v>561</v>
      </c>
      <c r="C16" s="114"/>
      <c r="D16" s="115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6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</row>
    <row r="17" spans="1:28" ht="19.5" customHeight="1">
      <c r="A17" s="112" t="str">
        <f t="shared" si="0"/>
        <v>강제전선관(노출)아연도 36 mmM</v>
      </c>
      <c r="B17" s="117" t="s">
        <v>20</v>
      </c>
      <c r="C17" s="117" t="s">
        <v>26</v>
      </c>
      <c r="D17" s="118" t="s">
        <v>22</v>
      </c>
      <c r="E17" s="119">
        <v>1</v>
      </c>
      <c r="F17" s="119">
        <f>IF(G17&lt;&gt;0, E17-G17, "")</f>
        <v>0</v>
      </c>
      <c r="G17" s="119">
        <v>1</v>
      </c>
      <c r="H17" s="119">
        <v>10</v>
      </c>
      <c r="I17" s="117" t="s">
        <v>556</v>
      </c>
      <c r="J17" s="119" t="s">
        <v>242</v>
      </c>
      <c r="K17" s="120">
        <v>0.2</v>
      </c>
      <c r="L17" s="119">
        <v>120</v>
      </c>
      <c r="M17" s="119">
        <f t="shared" ref="M17:M18" si="4">IF(G17*K17=0, "", G17*K17*(L17/100))</f>
        <v>0.24</v>
      </c>
      <c r="N17" s="119" t="s">
        <v>557</v>
      </c>
      <c r="O17" s="119"/>
      <c r="P17" s="112"/>
      <c r="Q17" s="112"/>
      <c r="R17" s="112"/>
      <c r="S17" s="112"/>
      <c r="T17" s="112"/>
      <c r="U17" s="112"/>
      <c r="V17" s="112">
        <f>M17</f>
        <v>0.24</v>
      </c>
      <c r="W17" s="112"/>
      <c r="X17" s="112"/>
      <c r="Y17" s="112"/>
      <c r="Z17" s="112"/>
      <c r="AA17" s="112"/>
      <c r="AB17" s="112"/>
    </row>
    <row r="18" spans="1:28" ht="19.5" customHeight="1">
      <c r="A18" s="112" t="str">
        <f t="shared" si="0"/>
        <v>노 무 비내선전공인</v>
      </c>
      <c r="B18" s="117" t="s">
        <v>241</v>
      </c>
      <c r="C18" s="117" t="s">
        <v>242</v>
      </c>
      <c r="D18" s="118" t="s">
        <v>243</v>
      </c>
      <c r="E18" s="119">
        <f>+F18%*G18</f>
        <v>0.24</v>
      </c>
      <c r="F18" s="119">
        <v>100</v>
      </c>
      <c r="G18" s="119">
        <f>SUM(V17)</f>
        <v>0.24</v>
      </c>
      <c r="H18" s="119"/>
      <c r="I18" s="117"/>
      <c r="J18" s="119"/>
      <c r="K18" s="119"/>
      <c r="L18" s="119"/>
      <c r="M18" s="119" t="str">
        <f t="shared" si="4"/>
        <v/>
      </c>
      <c r="N18" s="119"/>
      <c r="O18" s="119"/>
      <c r="P18" s="112"/>
      <c r="Q18" s="112"/>
      <c r="R18" s="112"/>
      <c r="S18" s="112"/>
      <c r="T18" s="112"/>
      <c r="U18" s="112" t="s">
        <v>558</v>
      </c>
      <c r="V18" s="112">
        <f>SUM(V17)</f>
        <v>0.24</v>
      </c>
      <c r="W18" s="112"/>
      <c r="X18" s="112"/>
      <c r="Y18" s="112"/>
      <c r="Z18" s="112"/>
      <c r="AA18" s="112"/>
      <c r="AB18" s="112"/>
    </row>
    <row r="19" spans="1:28" ht="19.5" customHeight="1">
      <c r="A19" s="97" t="str">
        <f t="shared" si="0"/>
        <v>[ 제 1-5호 ] 강제전선관(노출)  아연도 42 mm [M]</v>
      </c>
      <c r="B19" s="105" t="s">
        <v>562</v>
      </c>
      <c r="C19" s="106"/>
      <c r="D19" s="107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8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ht="19.5" customHeight="1">
      <c r="A20" s="97" t="str">
        <f t="shared" si="0"/>
        <v>강제전선관(노출)아연도 42 mmM</v>
      </c>
      <c r="B20" s="109" t="s">
        <v>20</v>
      </c>
      <c r="C20" s="109" t="s">
        <v>27</v>
      </c>
      <c r="D20" s="110" t="s">
        <v>22</v>
      </c>
      <c r="E20" s="111">
        <v>1</v>
      </c>
      <c r="F20" s="111">
        <f>IF(G20&lt;&gt;0, E20-G20, "")</f>
        <v>0</v>
      </c>
      <c r="G20" s="111">
        <v>1</v>
      </c>
      <c r="H20" s="111">
        <v>10</v>
      </c>
      <c r="I20" s="109" t="s">
        <v>556</v>
      </c>
      <c r="J20" s="111" t="s">
        <v>242</v>
      </c>
      <c r="K20" s="111">
        <v>0.25</v>
      </c>
      <c r="L20" s="111">
        <v>120</v>
      </c>
      <c r="M20" s="111">
        <f t="shared" ref="M20:M21" si="5">IF(G20*K20=0, "", G20*K20*(L20/100))</f>
        <v>0.3</v>
      </c>
      <c r="N20" s="111" t="s">
        <v>557</v>
      </c>
      <c r="O20" s="111"/>
      <c r="P20" s="97"/>
      <c r="Q20" s="97"/>
      <c r="R20" s="97"/>
      <c r="S20" s="97"/>
      <c r="T20" s="97"/>
      <c r="U20" s="97"/>
      <c r="V20" s="97">
        <f>M20</f>
        <v>0.3</v>
      </c>
      <c r="W20" s="97"/>
      <c r="X20" s="97"/>
      <c r="Y20" s="97"/>
      <c r="Z20" s="97"/>
      <c r="AA20" s="97"/>
      <c r="AB20" s="97"/>
    </row>
    <row r="21" spans="1:28" ht="19.5" customHeight="1">
      <c r="A21" s="97" t="str">
        <f t="shared" si="0"/>
        <v>노 무 비내선전공인</v>
      </c>
      <c r="B21" s="109" t="s">
        <v>241</v>
      </c>
      <c r="C21" s="109" t="s">
        <v>242</v>
      </c>
      <c r="D21" s="110" t="s">
        <v>243</v>
      </c>
      <c r="E21" s="111">
        <f>+F21%*G21</f>
        <v>0.3</v>
      </c>
      <c r="F21" s="111">
        <v>100</v>
      </c>
      <c r="G21" s="111">
        <f>SUM(V20)</f>
        <v>0.3</v>
      </c>
      <c r="H21" s="111"/>
      <c r="I21" s="109"/>
      <c r="J21" s="111"/>
      <c r="K21" s="111"/>
      <c r="L21" s="111"/>
      <c r="M21" s="111" t="str">
        <f t="shared" si="5"/>
        <v/>
      </c>
      <c r="N21" s="111"/>
      <c r="O21" s="111"/>
      <c r="P21" s="97"/>
      <c r="Q21" s="97"/>
      <c r="R21" s="97"/>
      <c r="S21" s="97"/>
      <c r="T21" s="97"/>
      <c r="U21" s="97" t="s">
        <v>558</v>
      </c>
      <c r="V21" s="97">
        <f>SUM(V20)</f>
        <v>0.3</v>
      </c>
      <c r="W21" s="97"/>
      <c r="X21" s="97"/>
      <c r="Y21" s="97"/>
      <c r="Z21" s="97"/>
      <c r="AA21" s="97"/>
      <c r="AB21" s="97"/>
    </row>
    <row r="22" spans="1:28" ht="19.5" customHeight="1">
      <c r="A22" s="97" t="str">
        <f t="shared" si="0"/>
        <v>[ 제 1-6호 ] 강제전선관(노출)  아연도 54 mm [M]</v>
      </c>
      <c r="B22" s="105" t="s">
        <v>563</v>
      </c>
      <c r="C22" s="106"/>
      <c r="D22" s="107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8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  <row r="23" spans="1:28" ht="19.5" customHeight="1">
      <c r="A23" s="97" t="str">
        <f t="shared" si="0"/>
        <v>강제전선관(노출)아연도 54 mmM</v>
      </c>
      <c r="B23" s="109" t="s">
        <v>20</v>
      </c>
      <c r="C23" s="109" t="s">
        <v>28</v>
      </c>
      <c r="D23" s="110" t="s">
        <v>22</v>
      </c>
      <c r="E23" s="111">
        <v>1</v>
      </c>
      <c r="F23" s="111">
        <f>IF(G23&lt;&gt;0, E23-G23, "")</f>
        <v>0</v>
      </c>
      <c r="G23" s="111">
        <v>1</v>
      </c>
      <c r="H23" s="111">
        <v>10</v>
      </c>
      <c r="I23" s="109" t="s">
        <v>556</v>
      </c>
      <c r="J23" s="111" t="s">
        <v>242</v>
      </c>
      <c r="K23" s="111">
        <v>0.34</v>
      </c>
      <c r="L23" s="111">
        <v>120</v>
      </c>
      <c r="M23" s="111">
        <f t="shared" ref="M23:M24" si="6">IF(G23*K23=0, "", G23*K23*(L23/100))</f>
        <v>0.40800000000000003</v>
      </c>
      <c r="N23" s="111" t="s">
        <v>557</v>
      </c>
      <c r="O23" s="111"/>
      <c r="P23" s="97"/>
      <c r="Q23" s="97"/>
      <c r="R23" s="97"/>
      <c r="S23" s="97"/>
      <c r="T23" s="97"/>
      <c r="U23" s="97"/>
      <c r="V23" s="97">
        <f>M23</f>
        <v>0.40800000000000003</v>
      </c>
      <c r="W23" s="97"/>
      <c r="X23" s="97"/>
      <c r="Y23" s="97"/>
      <c r="Z23" s="97"/>
      <c r="AA23" s="97"/>
      <c r="AB23" s="97"/>
    </row>
    <row r="24" spans="1:28" ht="19.5" customHeight="1">
      <c r="A24" s="97" t="str">
        <f t="shared" si="0"/>
        <v>노 무 비내선전공인</v>
      </c>
      <c r="B24" s="109" t="s">
        <v>241</v>
      </c>
      <c r="C24" s="109" t="s">
        <v>242</v>
      </c>
      <c r="D24" s="110" t="s">
        <v>243</v>
      </c>
      <c r="E24" s="111">
        <f>+F24%*G24</f>
        <v>0.40800000000000003</v>
      </c>
      <c r="F24" s="111">
        <v>100</v>
      </c>
      <c r="G24" s="111">
        <f>SUM(V23)</f>
        <v>0.40800000000000003</v>
      </c>
      <c r="H24" s="111"/>
      <c r="I24" s="109"/>
      <c r="J24" s="111"/>
      <c r="K24" s="111"/>
      <c r="L24" s="111"/>
      <c r="M24" s="111" t="str">
        <f t="shared" si="6"/>
        <v/>
      </c>
      <c r="N24" s="111"/>
      <c r="O24" s="111"/>
      <c r="P24" s="97"/>
      <c r="Q24" s="97"/>
      <c r="R24" s="97"/>
      <c r="S24" s="97"/>
      <c r="T24" s="97"/>
      <c r="U24" s="97" t="s">
        <v>558</v>
      </c>
      <c r="V24" s="97">
        <f>SUM(V23)</f>
        <v>0.40800000000000003</v>
      </c>
      <c r="W24" s="97"/>
      <c r="X24" s="97"/>
      <c r="Y24" s="97"/>
      <c r="Z24" s="97"/>
      <c r="AA24" s="97"/>
      <c r="AB24" s="97"/>
    </row>
    <row r="25" spans="1:28" ht="19.5" customHeight="1">
      <c r="A25" s="97" t="str">
        <f t="shared" si="0"/>
        <v>[ 제 1-7호 ] 강제전선관(노출)  아연도 70 mm [M]</v>
      </c>
      <c r="B25" s="105" t="s">
        <v>564</v>
      </c>
      <c r="C25" s="106"/>
      <c r="D25" s="107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8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</row>
    <row r="26" spans="1:28" ht="19.5" customHeight="1">
      <c r="A26" s="97" t="str">
        <f t="shared" si="0"/>
        <v>강제전선관(노출)아연도 70 mmM</v>
      </c>
      <c r="B26" s="109" t="s">
        <v>20</v>
      </c>
      <c r="C26" s="109" t="s">
        <v>29</v>
      </c>
      <c r="D26" s="110" t="s">
        <v>22</v>
      </c>
      <c r="E26" s="111">
        <v>1</v>
      </c>
      <c r="F26" s="111">
        <f>IF(G26&lt;&gt;0, E26-G26, "")</f>
        <v>0</v>
      </c>
      <c r="G26" s="111">
        <v>1</v>
      </c>
      <c r="H26" s="111">
        <v>10</v>
      </c>
      <c r="I26" s="109" t="s">
        <v>556</v>
      </c>
      <c r="J26" s="111" t="s">
        <v>242</v>
      </c>
      <c r="K26" s="111">
        <v>0.44</v>
      </c>
      <c r="L26" s="111">
        <v>120</v>
      </c>
      <c r="M26" s="111">
        <f t="shared" ref="M26:M27" si="7">IF(G26*K26=0, "", G26*K26*(L26/100))</f>
        <v>0.52800000000000002</v>
      </c>
      <c r="N26" s="111" t="s">
        <v>557</v>
      </c>
      <c r="O26" s="111"/>
      <c r="P26" s="97"/>
      <c r="Q26" s="97"/>
      <c r="R26" s="97"/>
      <c r="S26" s="97"/>
      <c r="T26" s="97"/>
      <c r="U26" s="97"/>
      <c r="V26" s="97">
        <f>M26</f>
        <v>0.52800000000000002</v>
      </c>
      <c r="W26" s="97"/>
      <c r="X26" s="97"/>
      <c r="Y26" s="97"/>
      <c r="Z26" s="97"/>
      <c r="AA26" s="97"/>
      <c r="AB26" s="97"/>
    </row>
    <row r="27" spans="1:28" ht="19.5" customHeight="1">
      <c r="A27" s="97" t="str">
        <f t="shared" si="0"/>
        <v>노 무 비내선전공인</v>
      </c>
      <c r="B27" s="109" t="s">
        <v>241</v>
      </c>
      <c r="C27" s="109" t="s">
        <v>242</v>
      </c>
      <c r="D27" s="110" t="s">
        <v>243</v>
      </c>
      <c r="E27" s="111">
        <f>+F27%*G27</f>
        <v>0.52800000000000002</v>
      </c>
      <c r="F27" s="111">
        <v>100</v>
      </c>
      <c r="G27" s="111">
        <f>SUM(V26)</f>
        <v>0.52800000000000002</v>
      </c>
      <c r="H27" s="111"/>
      <c r="I27" s="109"/>
      <c r="J27" s="111"/>
      <c r="K27" s="111"/>
      <c r="L27" s="111"/>
      <c r="M27" s="111" t="str">
        <f t="shared" si="7"/>
        <v/>
      </c>
      <c r="N27" s="111"/>
      <c r="O27" s="111"/>
      <c r="P27" s="97"/>
      <c r="Q27" s="97"/>
      <c r="R27" s="97"/>
      <c r="S27" s="97"/>
      <c r="T27" s="97"/>
      <c r="U27" s="97" t="s">
        <v>558</v>
      </c>
      <c r="V27" s="97">
        <f>SUM(V26)</f>
        <v>0.52800000000000002</v>
      </c>
      <c r="W27" s="97"/>
      <c r="X27" s="97"/>
      <c r="Y27" s="97"/>
      <c r="Z27" s="97"/>
      <c r="AA27" s="97"/>
      <c r="AB27" s="97"/>
    </row>
    <row r="28" spans="1:28" ht="19.5" customHeight="1">
      <c r="A28" s="97" t="str">
        <f t="shared" si="0"/>
        <v>[ 제 1-8호 ] 강제전선관(노출)  아연도 82 mm [M]</v>
      </c>
      <c r="B28" s="105" t="s">
        <v>565</v>
      </c>
      <c r="C28" s="106"/>
      <c r="D28" s="107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8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</row>
    <row r="29" spans="1:28" ht="19.5" customHeight="1">
      <c r="A29" s="97" t="str">
        <f t="shared" si="0"/>
        <v>강제전선관(노출)아연도 82 mmM</v>
      </c>
      <c r="B29" s="109" t="s">
        <v>20</v>
      </c>
      <c r="C29" s="109" t="s">
        <v>30</v>
      </c>
      <c r="D29" s="110" t="s">
        <v>22</v>
      </c>
      <c r="E29" s="111">
        <v>1</v>
      </c>
      <c r="F29" s="111">
        <f>IF(G29&lt;&gt;0, E29-G29, "")</f>
        <v>0</v>
      </c>
      <c r="G29" s="111">
        <v>1</v>
      </c>
      <c r="H29" s="111">
        <v>10</v>
      </c>
      <c r="I29" s="109" t="s">
        <v>556</v>
      </c>
      <c r="J29" s="111" t="s">
        <v>242</v>
      </c>
      <c r="K29" s="111">
        <v>0.54</v>
      </c>
      <c r="L29" s="111">
        <v>120</v>
      </c>
      <c r="M29" s="111">
        <f t="shared" ref="M29:M30" si="8">IF(G29*K29=0, "", G29*K29*(L29/100))</f>
        <v>0.64800000000000002</v>
      </c>
      <c r="N29" s="111" t="s">
        <v>557</v>
      </c>
      <c r="O29" s="111"/>
      <c r="P29" s="97"/>
      <c r="Q29" s="97"/>
      <c r="R29" s="97"/>
      <c r="S29" s="97"/>
      <c r="T29" s="97"/>
      <c r="U29" s="97"/>
      <c r="V29" s="97">
        <f>M29</f>
        <v>0.64800000000000002</v>
      </c>
      <c r="W29" s="97"/>
      <c r="X29" s="97"/>
      <c r="Y29" s="97"/>
      <c r="Z29" s="97"/>
      <c r="AA29" s="97"/>
      <c r="AB29" s="97"/>
    </row>
    <row r="30" spans="1:28" ht="19.5" customHeight="1">
      <c r="A30" s="97" t="str">
        <f t="shared" si="0"/>
        <v>노 무 비내선전공인</v>
      </c>
      <c r="B30" s="109" t="s">
        <v>241</v>
      </c>
      <c r="C30" s="109" t="s">
        <v>242</v>
      </c>
      <c r="D30" s="110" t="s">
        <v>243</v>
      </c>
      <c r="E30" s="111">
        <f>+F30%*G30</f>
        <v>0.64800000000000002</v>
      </c>
      <c r="F30" s="111">
        <v>100</v>
      </c>
      <c r="G30" s="111">
        <f>SUM(V29)</f>
        <v>0.64800000000000002</v>
      </c>
      <c r="H30" s="111"/>
      <c r="I30" s="109"/>
      <c r="J30" s="111"/>
      <c r="K30" s="111"/>
      <c r="L30" s="111"/>
      <c r="M30" s="111" t="str">
        <f t="shared" si="8"/>
        <v/>
      </c>
      <c r="N30" s="111"/>
      <c r="O30" s="111"/>
      <c r="P30" s="97"/>
      <c r="Q30" s="97"/>
      <c r="R30" s="97"/>
      <c r="S30" s="97"/>
      <c r="T30" s="97"/>
      <c r="U30" s="97" t="s">
        <v>558</v>
      </c>
      <c r="V30" s="97">
        <f>SUM(V29)</f>
        <v>0.64800000000000002</v>
      </c>
      <c r="W30" s="97"/>
      <c r="X30" s="97"/>
      <c r="Y30" s="97"/>
      <c r="Z30" s="97"/>
      <c r="AA30" s="97"/>
      <c r="AB30" s="97"/>
    </row>
    <row r="31" spans="1:28" ht="19.5" customHeight="1">
      <c r="A31" s="97" t="str">
        <f t="shared" si="0"/>
        <v>[ 제 1-9호 ] 강제전선관(노출)  아연도 104 mm [M]</v>
      </c>
      <c r="B31" s="105" t="s">
        <v>566</v>
      </c>
      <c r="C31" s="106"/>
      <c r="D31" s="107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8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</row>
    <row r="32" spans="1:28" ht="19.5" customHeight="1">
      <c r="A32" s="97" t="str">
        <f t="shared" si="0"/>
        <v>강제전선관(노출)아연도 104 mmM</v>
      </c>
      <c r="B32" s="109" t="s">
        <v>20</v>
      </c>
      <c r="C32" s="109" t="s">
        <v>31</v>
      </c>
      <c r="D32" s="110" t="s">
        <v>22</v>
      </c>
      <c r="E32" s="111">
        <v>1</v>
      </c>
      <c r="F32" s="111">
        <f>IF(G32&lt;&gt;0, E32-G32, "")</f>
        <v>0</v>
      </c>
      <c r="G32" s="111">
        <v>1</v>
      </c>
      <c r="H32" s="111">
        <v>10</v>
      </c>
      <c r="I32" s="109" t="s">
        <v>556</v>
      </c>
      <c r="J32" s="111" t="s">
        <v>242</v>
      </c>
      <c r="K32" s="111">
        <v>0.71</v>
      </c>
      <c r="L32" s="111">
        <v>120</v>
      </c>
      <c r="M32" s="111">
        <f t="shared" ref="M32:M33" si="9">IF(G32*K32=0, "", G32*K32*(L32/100))</f>
        <v>0.85199999999999998</v>
      </c>
      <c r="N32" s="111" t="s">
        <v>557</v>
      </c>
      <c r="O32" s="111"/>
      <c r="P32" s="97"/>
      <c r="Q32" s="97"/>
      <c r="R32" s="97"/>
      <c r="S32" s="97"/>
      <c r="T32" s="97"/>
      <c r="U32" s="97"/>
      <c r="V32" s="97">
        <f>M32</f>
        <v>0.85199999999999998</v>
      </c>
      <c r="W32" s="97"/>
      <c r="X32" s="97"/>
      <c r="Y32" s="97"/>
      <c r="Z32" s="97"/>
      <c r="AA32" s="97"/>
      <c r="AB32" s="97"/>
    </row>
    <row r="33" spans="1:28" ht="19.5" customHeight="1">
      <c r="A33" s="97" t="str">
        <f t="shared" si="0"/>
        <v>노 무 비내선전공인</v>
      </c>
      <c r="B33" s="109" t="s">
        <v>241</v>
      </c>
      <c r="C33" s="109" t="s">
        <v>242</v>
      </c>
      <c r="D33" s="110" t="s">
        <v>243</v>
      </c>
      <c r="E33" s="111">
        <f>+F33%*G33</f>
        <v>0.85199999999999998</v>
      </c>
      <c r="F33" s="111">
        <v>100</v>
      </c>
      <c r="G33" s="111">
        <f>SUM(V32)</f>
        <v>0.85199999999999998</v>
      </c>
      <c r="H33" s="111"/>
      <c r="I33" s="109"/>
      <c r="J33" s="111"/>
      <c r="K33" s="111"/>
      <c r="L33" s="111"/>
      <c r="M33" s="111" t="str">
        <f t="shared" si="9"/>
        <v/>
      </c>
      <c r="N33" s="111"/>
      <c r="O33" s="111"/>
      <c r="P33" s="97"/>
      <c r="Q33" s="97"/>
      <c r="R33" s="97"/>
      <c r="S33" s="97"/>
      <c r="T33" s="97"/>
      <c r="U33" s="97" t="s">
        <v>558</v>
      </c>
      <c r="V33" s="97">
        <f>SUM(V32)</f>
        <v>0.85199999999999998</v>
      </c>
      <c r="W33" s="97"/>
      <c r="X33" s="97"/>
      <c r="Y33" s="97"/>
      <c r="Z33" s="97"/>
      <c r="AA33" s="97"/>
      <c r="AB33" s="97"/>
    </row>
    <row r="34" spans="1:28" ht="19.5" customHeight="1">
      <c r="A34" s="97" t="str">
        <f t="shared" si="0"/>
        <v>[제 2-1호] 경질비닐전선관  HI 22 mm [M]</v>
      </c>
      <c r="B34" s="109" t="s">
        <v>253</v>
      </c>
      <c r="C34" s="109"/>
      <c r="D34" s="110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8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</row>
    <row r="35" spans="1:28" ht="19.5" customHeight="1">
      <c r="A35" s="97" t="str">
        <f t="shared" si="0"/>
        <v>경질비닐전선관HI 22 mmM</v>
      </c>
      <c r="B35" s="121" t="s">
        <v>32</v>
      </c>
      <c r="C35" s="121" t="s">
        <v>33</v>
      </c>
      <c r="D35" s="110" t="s">
        <v>22</v>
      </c>
      <c r="E35" s="111">
        <v>1</v>
      </c>
      <c r="F35" s="111">
        <f>IF(G35&lt;&gt;0, E35-G35, "")</f>
        <v>0</v>
      </c>
      <c r="G35" s="111">
        <v>1</v>
      </c>
      <c r="H35" s="111">
        <v>10</v>
      </c>
      <c r="I35" s="109" t="s">
        <v>556</v>
      </c>
      <c r="J35" s="111" t="s">
        <v>242</v>
      </c>
      <c r="K35" s="111">
        <v>0.06</v>
      </c>
      <c r="L35" s="111">
        <v>100</v>
      </c>
      <c r="M35" s="111">
        <f t="shared" ref="M35:M36" si="10">IF(G35*K35=0, "", G35*K35*(L35/100))</f>
        <v>0.06</v>
      </c>
      <c r="N35" s="111" t="s">
        <v>557</v>
      </c>
      <c r="O35" s="111"/>
      <c r="P35" s="97"/>
      <c r="Q35" s="97"/>
      <c r="R35" s="97"/>
      <c r="S35" s="97"/>
      <c r="T35" s="97"/>
      <c r="U35" s="97"/>
      <c r="V35" s="97">
        <f>M35</f>
        <v>0.06</v>
      </c>
      <c r="W35" s="97"/>
      <c r="X35" s="97"/>
      <c r="Y35" s="97"/>
      <c r="Z35" s="97"/>
      <c r="AA35" s="97"/>
      <c r="AB35" s="97"/>
    </row>
    <row r="36" spans="1:28" ht="19.5" customHeight="1">
      <c r="A36" s="97" t="str">
        <f t="shared" si="0"/>
        <v>노 무 비내선전공인</v>
      </c>
      <c r="B36" s="109" t="s">
        <v>241</v>
      </c>
      <c r="C36" s="109" t="s">
        <v>242</v>
      </c>
      <c r="D36" s="110" t="s">
        <v>243</v>
      </c>
      <c r="E36" s="111">
        <f>+F36%*G36</f>
        <v>0.06</v>
      </c>
      <c r="F36" s="111">
        <v>100</v>
      </c>
      <c r="G36" s="111">
        <f>SUM(V35)</f>
        <v>0.06</v>
      </c>
      <c r="H36" s="111"/>
      <c r="I36" s="109"/>
      <c r="J36" s="111"/>
      <c r="K36" s="111"/>
      <c r="L36" s="111"/>
      <c r="M36" s="111" t="str">
        <f t="shared" si="10"/>
        <v/>
      </c>
      <c r="N36" s="111"/>
      <c r="O36" s="111"/>
      <c r="P36" s="97"/>
      <c r="Q36" s="97"/>
      <c r="R36" s="97"/>
      <c r="S36" s="97"/>
      <c r="T36" s="97"/>
      <c r="U36" s="97" t="s">
        <v>558</v>
      </c>
      <c r="V36" s="97">
        <f>SUM(V35)</f>
        <v>0.06</v>
      </c>
      <c r="W36" s="97"/>
      <c r="X36" s="97"/>
      <c r="Y36" s="97"/>
      <c r="Z36" s="97"/>
      <c r="AA36" s="97"/>
      <c r="AB36" s="97"/>
    </row>
    <row r="37" spans="1:28" ht="19.5" customHeight="1">
      <c r="A37" s="97" t="str">
        <f t="shared" si="0"/>
        <v>[제 2-2호] 경질비닐전선관  HI 28 mm [M]</v>
      </c>
      <c r="B37" s="109" t="s">
        <v>254</v>
      </c>
      <c r="C37" s="109"/>
      <c r="D37" s="110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8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</row>
    <row r="38" spans="1:28" ht="19.5" customHeight="1">
      <c r="A38" s="97" t="str">
        <f t="shared" si="0"/>
        <v>경질비닐전선관HI 28 mmM</v>
      </c>
      <c r="B38" s="121" t="s">
        <v>32</v>
      </c>
      <c r="C38" s="121" t="s">
        <v>34</v>
      </c>
      <c r="D38" s="110" t="s">
        <v>22</v>
      </c>
      <c r="E38" s="111">
        <v>1</v>
      </c>
      <c r="F38" s="111">
        <f>IF(G38&lt;&gt;0, E38-G38, "")</f>
        <v>0</v>
      </c>
      <c r="G38" s="111">
        <v>1</v>
      </c>
      <c r="H38" s="111">
        <v>10</v>
      </c>
      <c r="I38" s="109" t="s">
        <v>556</v>
      </c>
      <c r="J38" s="111" t="s">
        <v>242</v>
      </c>
      <c r="K38" s="111">
        <v>0.08</v>
      </c>
      <c r="L38" s="111">
        <v>100</v>
      </c>
      <c r="M38" s="111">
        <f t="shared" ref="M38:M39" si="11">IF(G38*K38=0, "", G38*K38*(L38/100))</f>
        <v>0.08</v>
      </c>
      <c r="N38" s="111" t="s">
        <v>557</v>
      </c>
      <c r="O38" s="111"/>
      <c r="P38" s="97"/>
      <c r="Q38" s="97"/>
      <c r="R38" s="97"/>
      <c r="S38" s="97"/>
      <c r="T38" s="97"/>
      <c r="U38" s="97"/>
      <c r="V38" s="97">
        <f>M38</f>
        <v>0.08</v>
      </c>
      <c r="W38" s="97"/>
      <c r="X38" s="97"/>
      <c r="Y38" s="97"/>
      <c r="Z38" s="97"/>
      <c r="AA38" s="97"/>
      <c r="AB38" s="97"/>
    </row>
    <row r="39" spans="1:28" ht="19.5" customHeight="1">
      <c r="A39" s="97" t="str">
        <f t="shared" si="0"/>
        <v>노 무 비내선전공인</v>
      </c>
      <c r="B39" s="109" t="s">
        <v>241</v>
      </c>
      <c r="C39" s="109" t="s">
        <v>242</v>
      </c>
      <c r="D39" s="110" t="s">
        <v>243</v>
      </c>
      <c r="E39" s="111">
        <f>+F39%*G39</f>
        <v>0.08</v>
      </c>
      <c r="F39" s="111">
        <v>100</v>
      </c>
      <c r="G39" s="111">
        <f>SUM(V38)</f>
        <v>0.08</v>
      </c>
      <c r="H39" s="111"/>
      <c r="I39" s="109"/>
      <c r="J39" s="111"/>
      <c r="K39" s="111"/>
      <c r="L39" s="111"/>
      <c r="M39" s="111" t="str">
        <f t="shared" si="11"/>
        <v/>
      </c>
      <c r="N39" s="111"/>
      <c r="O39" s="111"/>
      <c r="P39" s="97"/>
      <c r="Q39" s="97"/>
      <c r="R39" s="97"/>
      <c r="S39" s="97"/>
      <c r="T39" s="97"/>
      <c r="U39" s="97" t="s">
        <v>558</v>
      </c>
      <c r="V39" s="97">
        <f>SUM(V38)</f>
        <v>0.08</v>
      </c>
      <c r="W39" s="97"/>
      <c r="X39" s="97"/>
      <c r="Y39" s="97"/>
      <c r="Z39" s="97"/>
      <c r="AA39" s="97"/>
      <c r="AB39" s="97"/>
    </row>
    <row r="40" spans="1:28" ht="19.5" customHeight="1">
      <c r="A40" s="97" t="str">
        <f t="shared" si="0"/>
        <v>[제 2-3호] 경질비닐전선관  HI 36 mm [M]</v>
      </c>
      <c r="B40" s="109" t="s">
        <v>255</v>
      </c>
      <c r="C40" s="109"/>
      <c r="D40" s="110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8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</row>
    <row r="41" spans="1:28" ht="19.5" customHeight="1">
      <c r="A41" s="97" t="str">
        <f t="shared" si="0"/>
        <v>경질비닐전선관HI 36 mmM</v>
      </c>
      <c r="B41" s="121" t="s">
        <v>32</v>
      </c>
      <c r="C41" s="121" t="s">
        <v>35</v>
      </c>
      <c r="D41" s="110" t="s">
        <v>22</v>
      </c>
      <c r="E41" s="111">
        <v>1</v>
      </c>
      <c r="F41" s="111">
        <f>IF(G41&lt;&gt;0, E41-G41, "")</f>
        <v>0</v>
      </c>
      <c r="G41" s="111">
        <v>1</v>
      </c>
      <c r="H41" s="111">
        <v>10</v>
      </c>
      <c r="I41" s="109" t="s">
        <v>556</v>
      </c>
      <c r="J41" s="111" t="s">
        <v>242</v>
      </c>
      <c r="K41" s="122">
        <v>0.1</v>
      </c>
      <c r="L41" s="111">
        <v>100</v>
      </c>
      <c r="M41" s="122">
        <f t="shared" ref="M41:M42" si="12">IF(G41*K41=0, "", G41*K41*(L41/100))</f>
        <v>0.1</v>
      </c>
      <c r="N41" s="111" t="s">
        <v>557</v>
      </c>
      <c r="O41" s="111"/>
      <c r="P41" s="97"/>
      <c r="Q41" s="97"/>
      <c r="R41" s="97"/>
      <c r="S41" s="97"/>
      <c r="T41" s="97"/>
      <c r="U41" s="97"/>
      <c r="V41" s="123">
        <f>M41</f>
        <v>0.1</v>
      </c>
      <c r="W41" s="97"/>
      <c r="X41" s="97"/>
      <c r="Y41" s="97"/>
      <c r="Z41" s="97"/>
      <c r="AA41" s="97"/>
      <c r="AB41" s="97"/>
    </row>
    <row r="42" spans="1:28" ht="19.5" customHeight="1">
      <c r="A42" s="97" t="str">
        <f t="shared" si="0"/>
        <v>노 무 비내선전공인</v>
      </c>
      <c r="B42" s="109" t="s">
        <v>241</v>
      </c>
      <c r="C42" s="109" t="s">
        <v>242</v>
      </c>
      <c r="D42" s="110" t="s">
        <v>243</v>
      </c>
      <c r="E42" s="111">
        <f>+F42%*G42</f>
        <v>0.1</v>
      </c>
      <c r="F42" s="111">
        <v>100</v>
      </c>
      <c r="G42" s="122">
        <f>SUM(V41)</f>
        <v>0.1</v>
      </c>
      <c r="H42" s="111"/>
      <c r="I42" s="109"/>
      <c r="J42" s="111"/>
      <c r="K42" s="111"/>
      <c r="L42" s="111"/>
      <c r="M42" s="111" t="str">
        <f t="shared" si="12"/>
        <v/>
      </c>
      <c r="N42" s="111"/>
      <c r="O42" s="111"/>
      <c r="P42" s="97"/>
      <c r="Q42" s="97"/>
      <c r="R42" s="97"/>
      <c r="S42" s="97"/>
      <c r="T42" s="97"/>
      <c r="U42" s="97" t="s">
        <v>558</v>
      </c>
      <c r="V42" s="123">
        <f>SUM(V41)</f>
        <v>0.1</v>
      </c>
      <c r="W42" s="97"/>
      <c r="X42" s="97"/>
      <c r="Y42" s="97"/>
      <c r="Z42" s="97"/>
      <c r="AA42" s="97"/>
      <c r="AB42" s="97"/>
    </row>
    <row r="43" spans="1:28" ht="19.5" customHeight="1">
      <c r="A43" s="97" t="str">
        <f t="shared" si="0"/>
        <v>[제 2-4호] 경질비닐전선관  HI 42 mm [M]</v>
      </c>
      <c r="B43" s="109" t="s">
        <v>256</v>
      </c>
      <c r="C43" s="109"/>
      <c r="D43" s="110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8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</row>
    <row r="44" spans="1:28" ht="19.5" customHeight="1">
      <c r="A44" s="97" t="str">
        <f t="shared" si="0"/>
        <v>경질비닐전선관HI 42 mmM</v>
      </c>
      <c r="B44" s="121" t="s">
        <v>32</v>
      </c>
      <c r="C44" s="121" t="s">
        <v>36</v>
      </c>
      <c r="D44" s="110" t="s">
        <v>22</v>
      </c>
      <c r="E44" s="111">
        <v>1</v>
      </c>
      <c r="F44" s="111">
        <f>IF(G44&lt;&gt;0, E44-G44, "")</f>
        <v>0</v>
      </c>
      <c r="G44" s="111">
        <v>1</v>
      </c>
      <c r="H44" s="111">
        <v>10</v>
      </c>
      <c r="I44" s="109" t="s">
        <v>556</v>
      </c>
      <c r="J44" s="111" t="s">
        <v>242</v>
      </c>
      <c r="K44" s="111">
        <v>0.13</v>
      </c>
      <c r="L44" s="111">
        <v>100</v>
      </c>
      <c r="M44" s="111">
        <f t="shared" ref="M44:M45" si="13">IF(G44*K44=0, "", G44*K44*(L44/100))</f>
        <v>0.13</v>
      </c>
      <c r="N44" s="111" t="s">
        <v>557</v>
      </c>
      <c r="O44" s="111"/>
      <c r="P44" s="97"/>
      <c r="Q44" s="97"/>
      <c r="R44" s="97"/>
      <c r="S44" s="97"/>
      <c r="T44" s="97"/>
      <c r="U44" s="97"/>
      <c r="V44" s="97">
        <f>M44</f>
        <v>0.13</v>
      </c>
      <c r="W44" s="97"/>
      <c r="X44" s="97"/>
      <c r="Y44" s="97"/>
      <c r="Z44" s="97"/>
      <c r="AA44" s="97"/>
      <c r="AB44" s="97"/>
    </row>
    <row r="45" spans="1:28" ht="19.5" customHeight="1">
      <c r="A45" s="97" t="str">
        <f t="shared" si="0"/>
        <v>노 무 비내선전공인</v>
      </c>
      <c r="B45" s="109" t="s">
        <v>241</v>
      </c>
      <c r="C45" s="109" t="s">
        <v>242</v>
      </c>
      <c r="D45" s="110" t="s">
        <v>243</v>
      </c>
      <c r="E45" s="111">
        <f>+F45%*G45</f>
        <v>0.13</v>
      </c>
      <c r="F45" s="111">
        <v>100</v>
      </c>
      <c r="G45" s="111">
        <f>SUM(V44)</f>
        <v>0.13</v>
      </c>
      <c r="H45" s="111"/>
      <c r="I45" s="109"/>
      <c r="J45" s="111"/>
      <c r="K45" s="111"/>
      <c r="L45" s="111"/>
      <c r="M45" s="111" t="str">
        <f t="shared" si="13"/>
        <v/>
      </c>
      <c r="N45" s="111"/>
      <c r="O45" s="111"/>
      <c r="P45" s="97"/>
      <c r="Q45" s="97"/>
      <c r="R45" s="97"/>
      <c r="S45" s="97"/>
      <c r="T45" s="97"/>
      <c r="U45" s="97" t="s">
        <v>558</v>
      </c>
      <c r="V45" s="97">
        <f>SUM(V44)</f>
        <v>0.13</v>
      </c>
      <c r="W45" s="97"/>
      <c r="X45" s="97"/>
      <c r="Y45" s="97"/>
      <c r="Z45" s="97"/>
      <c r="AA45" s="97"/>
      <c r="AB45" s="97"/>
    </row>
    <row r="46" spans="1:28" ht="19.5" customHeight="1">
      <c r="A46" s="97" t="str">
        <f t="shared" si="0"/>
        <v>[제 2-5] 경질비닐전선관  HI 54 mm [M]</v>
      </c>
      <c r="B46" s="109" t="s">
        <v>567</v>
      </c>
      <c r="C46" s="109"/>
      <c r="D46" s="110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8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</row>
    <row r="47" spans="1:28" ht="19.5" customHeight="1">
      <c r="A47" s="97" t="str">
        <f t="shared" si="0"/>
        <v>경질비닐전선관HI 54 mmM</v>
      </c>
      <c r="B47" s="121" t="s">
        <v>32</v>
      </c>
      <c r="C47" s="121" t="s">
        <v>37</v>
      </c>
      <c r="D47" s="110" t="s">
        <v>22</v>
      </c>
      <c r="E47" s="111">
        <v>1</v>
      </c>
      <c r="F47" s="111">
        <f>IF(G47&lt;&gt;0, E47-G47, "")</f>
        <v>0</v>
      </c>
      <c r="G47" s="111">
        <v>1</v>
      </c>
      <c r="H47" s="111">
        <v>10</v>
      </c>
      <c r="I47" s="109" t="s">
        <v>556</v>
      </c>
      <c r="J47" s="111" t="s">
        <v>242</v>
      </c>
      <c r="K47" s="111">
        <v>0.19</v>
      </c>
      <c r="L47" s="111">
        <v>100</v>
      </c>
      <c r="M47" s="111">
        <f t="shared" ref="M47:M48" si="14">IF(G47*K47=0, "", G47*K47*(L47/100))</f>
        <v>0.19</v>
      </c>
      <c r="N47" s="111" t="s">
        <v>557</v>
      </c>
      <c r="O47" s="111"/>
      <c r="P47" s="97"/>
      <c r="Q47" s="97"/>
      <c r="R47" s="97"/>
      <c r="S47" s="97"/>
      <c r="T47" s="97"/>
      <c r="U47" s="97"/>
      <c r="V47" s="97">
        <f>M47</f>
        <v>0.19</v>
      </c>
      <c r="W47" s="97"/>
      <c r="X47" s="97"/>
      <c r="Y47" s="97"/>
      <c r="Z47" s="97"/>
      <c r="AA47" s="97"/>
      <c r="AB47" s="97"/>
    </row>
    <row r="48" spans="1:28" ht="19.5" customHeight="1">
      <c r="A48" s="97" t="str">
        <f t="shared" si="0"/>
        <v>노 무 비내선전공인</v>
      </c>
      <c r="B48" s="109" t="s">
        <v>241</v>
      </c>
      <c r="C48" s="109" t="s">
        <v>242</v>
      </c>
      <c r="D48" s="110" t="s">
        <v>243</v>
      </c>
      <c r="E48" s="111">
        <f>+F48%*G48</f>
        <v>0.19</v>
      </c>
      <c r="F48" s="111">
        <v>100</v>
      </c>
      <c r="G48" s="111">
        <f>SUM(V47)</f>
        <v>0.19</v>
      </c>
      <c r="H48" s="111"/>
      <c r="I48" s="109"/>
      <c r="J48" s="111"/>
      <c r="K48" s="111"/>
      <c r="L48" s="111"/>
      <c r="M48" s="111" t="str">
        <f t="shared" si="14"/>
        <v/>
      </c>
      <c r="N48" s="111"/>
      <c r="O48" s="111"/>
      <c r="P48" s="97"/>
      <c r="Q48" s="97"/>
      <c r="R48" s="97"/>
      <c r="S48" s="97"/>
      <c r="T48" s="97"/>
      <c r="U48" s="97" t="s">
        <v>558</v>
      </c>
      <c r="V48" s="97">
        <f>SUM(V47)</f>
        <v>0.19</v>
      </c>
      <c r="W48" s="97"/>
      <c r="X48" s="97"/>
      <c r="Y48" s="97"/>
      <c r="Z48" s="97"/>
      <c r="AA48" s="97"/>
      <c r="AB48" s="97"/>
    </row>
    <row r="49" spans="1:28" ht="19.5" customHeight="1">
      <c r="A49" s="97" t="str">
        <f t="shared" si="0"/>
        <v>[제 2-6] 경질비닐전선관  HI 16 mm [M]</v>
      </c>
      <c r="B49" s="109" t="s">
        <v>568</v>
      </c>
      <c r="C49" s="109"/>
      <c r="D49" s="110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8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</row>
    <row r="50" spans="1:28" ht="19.5" customHeight="1">
      <c r="A50" s="97" t="str">
        <f t="shared" si="0"/>
        <v>경질비닐전선관HI 16 mmM</v>
      </c>
      <c r="B50" s="121" t="s">
        <v>32</v>
      </c>
      <c r="C50" s="121" t="s">
        <v>38</v>
      </c>
      <c r="D50" s="110" t="s">
        <v>22</v>
      </c>
      <c r="E50" s="111">
        <v>1</v>
      </c>
      <c r="F50" s="111">
        <f>IF(G50&lt;&gt;0, E50-G50, "")</f>
        <v>0</v>
      </c>
      <c r="G50" s="111">
        <v>1</v>
      </c>
      <c r="H50" s="111">
        <v>10</v>
      </c>
      <c r="I50" s="109" t="s">
        <v>556</v>
      </c>
      <c r="J50" s="111" t="s">
        <v>242</v>
      </c>
      <c r="K50" s="111">
        <v>0.05</v>
      </c>
      <c r="L50" s="111">
        <v>100</v>
      </c>
      <c r="M50" s="111">
        <f t="shared" ref="M50:M51" si="15">IF(G50*K50=0, "", G50*K50*(L50/100))</f>
        <v>0.05</v>
      </c>
      <c r="N50" s="111" t="s">
        <v>557</v>
      </c>
      <c r="O50" s="111"/>
      <c r="P50" s="97"/>
      <c r="Q50" s="97"/>
      <c r="R50" s="97"/>
      <c r="S50" s="97"/>
      <c r="T50" s="97"/>
      <c r="U50" s="97"/>
      <c r="V50" s="97">
        <f>M50</f>
        <v>0.05</v>
      </c>
      <c r="W50" s="97"/>
      <c r="X50" s="97"/>
      <c r="Y50" s="97"/>
      <c r="Z50" s="97"/>
      <c r="AA50" s="97"/>
      <c r="AB50" s="97"/>
    </row>
    <row r="51" spans="1:28" ht="19.5" customHeight="1">
      <c r="A51" s="97" t="str">
        <f t="shared" si="0"/>
        <v>노 무 비내선전공인</v>
      </c>
      <c r="B51" s="109" t="s">
        <v>241</v>
      </c>
      <c r="C51" s="109" t="s">
        <v>242</v>
      </c>
      <c r="D51" s="110" t="s">
        <v>243</v>
      </c>
      <c r="E51" s="111">
        <f>+F51%*G51</f>
        <v>0.05</v>
      </c>
      <c r="F51" s="111">
        <v>100</v>
      </c>
      <c r="G51" s="111">
        <f>SUM(V50)</f>
        <v>0.05</v>
      </c>
      <c r="H51" s="111"/>
      <c r="I51" s="109"/>
      <c r="J51" s="111"/>
      <c r="K51" s="111"/>
      <c r="L51" s="111"/>
      <c r="M51" s="111" t="str">
        <f t="shared" si="15"/>
        <v/>
      </c>
      <c r="N51" s="111"/>
      <c r="O51" s="111"/>
      <c r="P51" s="97"/>
      <c r="Q51" s="97"/>
      <c r="R51" s="97"/>
      <c r="S51" s="97"/>
      <c r="T51" s="97"/>
      <c r="U51" s="97" t="s">
        <v>558</v>
      </c>
      <c r="V51" s="97">
        <f>SUM(V50)</f>
        <v>0.05</v>
      </c>
      <c r="W51" s="97"/>
      <c r="X51" s="97"/>
      <c r="Y51" s="97"/>
      <c r="Z51" s="97"/>
      <c r="AA51" s="97"/>
      <c r="AB51" s="97"/>
    </row>
    <row r="52" spans="1:28" ht="19.5" customHeight="1">
      <c r="A52" s="97" t="str">
        <f t="shared" si="0"/>
        <v>[ 제 3-1호 ] 파상형 폴리에틸렌 전선관  30㎜ [M]</v>
      </c>
      <c r="B52" s="105" t="s">
        <v>569</v>
      </c>
      <c r="C52" s="106"/>
      <c r="D52" s="107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8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</row>
    <row r="53" spans="1:28" ht="19.5" customHeight="1">
      <c r="A53" s="97" t="str">
        <f t="shared" si="0"/>
        <v>파상형 폴리에틸렌 전선관30㎜M</v>
      </c>
      <c r="B53" s="109" t="s">
        <v>39</v>
      </c>
      <c r="C53" s="109" t="s">
        <v>40</v>
      </c>
      <c r="D53" s="110" t="s">
        <v>22</v>
      </c>
      <c r="E53" s="111">
        <v>1</v>
      </c>
      <c r="F53" s="111">
        <f t="shared" ref="F53:F54" si="16">IF(G53&lt;&gt;0, E53-G53, "")</f>
        <v>0</v>
      </c>
      <c r="G53" s="111">
        <v>1</v>
      </c>
      <c r="H53" s="111">
        <v>3</v>
      </c>
      <c r="I53" s="109" t="s">
        <v>570</v>
      </c>
      <c r="J53" s="111" t="s">
        <v>260</v>
      </c>
      <c r="K53" s="111">
        <v>6.0000000000000001E-3</v>
      </c>
      <c r="L53" s="111">
        <v>100</v>
      </c>
      <c r="M53" s="111">
        <f t="shared" ref="M53:M56" si="17">IF(G53*K53=0, "", G53*K53*(L53/100))</f>
        <v>6.0000000000000001E-3</v>
      </c>
      <c r="N53" s="111" t="s">
        <v>571</v>
      </c>
      <c r="O53" s="111"/>
      <c r="P53" s="97"/>
      <c r="Q53" s="97"/>
      <c r="R53" s="97"/>
      <c r="S53" s="97"/>
      <c r="T53" s="97"/>
      <c r="U53" s="97"/>
      <c r="V53" s="97"/>
      <c r="W53" s="97"/>
      <c r="X53" s="97">
        <f>M53</f>
        <v>6.0000000000000001E-3</v>
      </c>
      <c r="Y53" s="97">
        <f>M54</f>
        <v>1.4E-2</v>
      </c>
      <c r="Z53" s="97"/>
      <c r="AA53" s="97"/>
      <c r="AB53" s="97"/>
    </row>
    <row r="54" spans="1:28" ht="19.5" customHeight="1">
      <c r="A54" s="97" t="str">
        <f t="shared" si="0"/>
        <v/>
      </c>
      <c r="B54" s="109"/>
      <c r="C54" s="109"/>
      <c r="D54" s="110"/>
      <c r="E54" s="111">
        <v>1</v>
      </c>
      <c r="F54" s="111">
        <f t="shared" si="16"/>
        <v>0</v>
      </c>
      <c r="G54" s="111">
        <v>1</v>
      </c>
      <c r="H54" s="111">
        <v>3</v>
      </c>
      <c r="I54" s="109" t="s">
        <v>572</v>
      </c>
      <c r="J54" s="111" t="s">
        <v>261</v>
      </c>
      <c r="K54" s="111">
        <v>1.4E-2</v>
      </c>
      <c r="L54" s="111">
        <v>100</v>
      </c>
      <c r="M54" s="111">
        <f t="shared" si="17"/>
        <v>1.4E-2</v>
      </c>
      <c r="N54" s="111" t="s">
        <v>571</v>
      </c>
      <c r="O54" s="111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</row>
    <row r="55" spans="1:28" ht="19.5" customHeight="1">
      <c r="A55" s="97" t="str">
        <f t="shared" si="0"/>
        <v>노 무 비배전전공인</v>
      </c>
      <c r="B55" s="109" t="s">
        <v>241</v>
      </c>
      <c r="C55" s="109" t="s">
        <v>260</v>
      </c>
      <c r="D55" s="110" t="s">
        <v>243</v>
      </c>
      <c r="E55" s="111">
        <f t="shared" ref="E55:E56" si="18">+F55%*G55</f>
        <v>6.0000000000000001E-3</v>
      </c>
      <c r="F55" s="111">
        <v>100</v>
      </c>
      <c r="G55" s="111">
        <f>SUM(X53:X54)</f>
        <v>6.0000000000000001E-3</v>
      </c>
      <c r="H55" s="111"/>
      <c r="I55" s="109"/>
      <c r="J55" s="111"/>
      <c r="K55" s="111"/>
      <c r="L55" s="111"/>
      <c r="M55" s="111" t="str">
        <f t="shared" si="17"/>
        <v/>
      </c>
      <c r="N55" s="111"/>
      <c r="O55" s="111"/>
      <c r="P55" s="97"/>
      <c r="Q55" s="97"/>
      <c r="R55" s="97"/>
      <c r="S55" s="97"/>
      <c r="T55" s="97"/>
      <c r="U55" s="97" t="s">
        <v>558</v>
      </c>
      <c r="V55" s="97"/>
      <c r="W55" s="97"/>
      <c r="X55" s="97">
        <f t="shared" ref="X55:Y55" si="19">SUM(X53:X54)</f>
        <v>6.0000000000000001E-3</v>
      </c>
      <c r="Y55" s="97">
        <f t="shared" si="19"/>
        <v>1.4E-2</v>
      </c>
      <c r="Z55" s="97"/>
      <c r="AA55" s="97"/>
      <c r="AB55" s="97"/>
    </row>
    <row r="56" spans="1:28" ht="19.5" customHeight="1">
      <c r="A56" s="97" t="str">
        <f t="shared" si="0"/>
        <v>노 무 비보통인부인</v>
      </c>
      <c r="B56" s="109" t="s">
        <v>241</v>
      </c>
      <c r="C56" s="109" t="s">
        <v>261</v>
      </c>
      <c r="D56" s="110" t="s">
        <v>243</v>
      </c>
      <c r="E56" s="111">
        <f t="shared" si="18"/>
        <v>1.4E-2</v>
      </c>
      <c r="F56" s="111">
        <v>100</v>
      </c>
      <c r="G56" s="111">
        <f>SUM(Y53:Y54)</f>
        <v>1.4E-2</v>
      </c>
      <c r="H56" s="111"/>
      <c r="I56" s="109"/>
      <c r="J56" s="111"/>
      <c r="K56" s="111"/>
      <c r="L56" s="111"/>
      <c r="M56" s="111" t="str">
        <f t="shared" si="17"/>
        <v/>
      </c>
      <c r="N56" s="111"/>
      <c r="O56" s="111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</row>
    <row r="57" spans="1:28" ht="19.5" customHeight="1">
      <c r="A57" s="97" t="str">
        <f t="shared" si="0"/>
        <v>[ 제 3-2호 ] 파상형 폴리에틸렌 전선관  40㎜ [M]</v>
      </c>
      <c r="B57" s="105" t="s">
        <v>573</v>
      </c>
      <c r="C57" s="106"/>
      <c r="D57" s="107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8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</row>
    <row r="58" spans="1:28" ht="19.5" customHeight="1">
      <c r="A58" s="97" t="str">
        <f t="shared" si="0"/>
        <v>파상형 폴리에틸렌 전선관40㎜M</v>
      </c>
      <c r="B58" s="109" t="s">
        <v>39</v>
      </c>
      <c r="C58" s="109" t="s">
        <v>41</v>
      </c>
      <c r="D58" s="110" t="s">
        <v>22</v>
      </c>
      <c r="E58" s="111">
        <v>1</v>
      </c>
      <c r="F58" s="111">
        <f t="shared" ref="F58:F59" si="20">IF(G58&lt;&gt;0, E58-G58, "")</f>
        <v>0</v>
      </c>
      <c r="G58" s="111">
        <v>1</v>
      </c>
      <c r="H58" s="111">
        <v>3</v>
      </c>
      <c r="I58" s="109" t="s">
        <v>570</v>
      </c>
      <c r="J58" s="111" t="s">
        <v>260</v>
      </c>
      <c r="K58" s="111">
        <v>7.0000000000000001E-3</v>
      </c>
      <c r="L58" s="111">
        <v>100</v>
      </c>
      <c r="M58" s="111">
        <f t="shared" ref="M58:M61" si="21">IF(G58*K58=0, "", G58*K58*(L58/100))</f>
        <v>7.0000000000000001E-3</v>
      </c>
      <c r="N58" s="111" t="s">
        <v>571</v>
      </c>
      <c r="O58" s="111"/>
      <c r="P58" s="97"/>
      <c r="Q58" s="97"/>
      <c r="R58" s="97"/>
      <c r="S58" s="97"/>
      <c r="T58" s="97"/>
      <c r="U58" s="97"/>
      <c r="V58" s="97"/>
      <c r="W58" s="97"/>
      <c r="X58" s="97">
        <f>M58</f>
        <v>7.0000000000000001E-3</v>
      </c>
      <c r="Y58" s="97">
        <f>M59</f>
        <v>1.7999999999999999E-2</v>
      </c>
      <c r="Z58" s="97"/>
      <c r="AA58" s="97"/>
      <c r="AB58" s="97"/>
    </row>
    <row r="59" spans="1:28" ht="19.5" customHeight="1">
      <c r="A59" s="97" t="str">
        <f t="shared" si="0"/>
        <v/>
      </c>
      <c r="B59" s="109"/>
      <c r="C59" s="109"/>
      <c r="D59" s="110"/>
      <c r="E59" s="111">
        <v>1</v>
      </c>
      <c r="F59" s="111">
        <f t="shared" si="20"/>
        <v>0</v>
      </c>
      <c r="G59" s="111">
        <v>1</v>
      </c>
      <c r="H59" s="111">
        <v>3</v>
      </c>
      <c r="I59" s="109" t="s">
        <v>572</v>
      </c>
      <c r="J59" s="111" t="s">
        <v>261</v>
      </c>
      <c r="K59" s="111">
        <v>1.7999999999999999E-2</v>
      </c>
      <c r="L59" s="111">
        <v>100</v>
      </c>
      <c r="M59" s="111">
        <f t="shared" si="21"/>
        <v>1.7999999999999999E-2</v>
      </c>
      <c r="N59" s="111" t="s">
        <v>571</v>
      </c>
      <c r="O59" s="111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</row>
    <row r="60" spans="1:28" ht="19.5" customHeight="1">
      <c r="A60" s="97" t="str">
        <f t="shared" si="0"/>
        <v>노 무 비배전전공인</v>
      </c>
      <c r="B60" s="109" t="s">
        <v>241</v>
      </c>
      <c r="C60" s="109" t="s">
        <v>260</v>
      </c>
      <c r="D60" s="110" t="s">
        <v>243</v>
      </c>
      <c r="E60" s="111">
        <f t="shared" ref="E60:E61" si="22">+F60%*G60</f>
        <v>7.0000000000000001E-3</v>
      </c>
      <c r="F60" s="111">
        <v>100</v>
      </c>
      <c r="G60" s="111">
        <f>SUM(X58:X59)</f>
        <v>7.0000000000000001E-3</v>
      </c>
      <c r="H60" s="111"/>
      <c r="I60" s="109"/>
      <c r="J60" s="111"/>
      <c r="K60" s="111"/>
      <c r="L60" s="111"/>
      <c r="M60" s="111" t="str">
        <f t="shared" si="21"/>
        <v/>
      </c>
      <c r="N60" s="111"/>
      <c r="O60" s="111"/>
      <c r="P60" s="97"/>
      <c r="Q60" s="97"/>
      <c r="R60" s="97"/>
      <c r="S60" s="97"/>
      <c r="T60" s="97"/>
      <c r="U60" s="97" t="s">
        <v>558</v>
      </c>
      <c r="V60" s="97"/>
      <c r="W60" s="97"/>
      <c r="X60" s="97">
        <f t="shared" ref="X60:Y60" si="23">SUM(X58:X59)</f>
        <v>7.0000000000000001E-3</v>
      </c>
      <c r="Y60" s="97">
        <f t="shared" si="23"/>
        <v>1.7999999999999999E-2</v>
      </c>
      <c r="Z60" s="97"/>
      <c r="AA60" s="97"/>
      <c r="AB60" s="97"/>
    </row>
    <row r="61" spans="1:28" ht="19.5" customHeight="1">
      <c r="A61" s="97" t="str">
        <f t="shared" si="0"/>
        <v>노 무 비보통인부인</v>
      </c>
      <c r="B61" s="109" t="s">
        <v>241</v>
      </c>
      <c r="C61" s="109" t="s">
        <v>261</v>
      </c>
      <c r="D61" s="110" t="s">
        <v>243</v>
      </c>
      <c r="E61" s="111">
        <f t="shared" si="22"/>
        <v>1.7999999999999999E-2</v>
      </c>
      <c r="F61" s="111">
        <v>100</v>
      </c>
      <c r="G61" s="111">
        <f>SUM(Y58:Y59)</f>
        <v>1.7999999999999999E-2</v>
      </c>
      <c r="H61" s="111"/>
      <c r="I61" s="109"/>
      <c r="J61" s="111"/>
      <c r="K61" s="111"/>
      <c r="L61" s="111"/>
      <c r="M61" s="111" t="str">
        <f t="shared" si="21"/>
        <v/>
      </c>
      <c r="N61" s="111"/>
      <c r="O61" s="111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</row>
    <row r="62" spans="1:28" ht="19.5" customHeight="1">
      <c r="A62" s="97" t="str">
        <f t="shared" si="0"/>
        <v>[ 제 3-3호 ] 파상형 폴리에틸렌 전선관  50㎜ [M]</v>
      </c>
      <c r="B62" s="105" t="s">
        <v>574</v>
      </c>
      <c r="C62" s="106"/>
      <c r="D62" s="107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8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</row>
    <row r="63" spans="1:28" ht="19.5" customHeight="1">
      <c r="A63" s="97" t="str">
        <f t="shared" si="0"/>
        <v>파상형 폴리에틸렌 전선관50㎜M</v>
      </c>
      <c r="B63" s="109" t="s">
        <v>39</v>
      </c>
      <c r="C63" s="109" t="s">
        <v>42</v>
      </c>
      <c r="D63" s="110" t="s">
        <v>22</v>
      </c>
      <c r="E63" s="111">
        <v>1</v>
      </c>
      <c r="F63" s="111">
        <f t="shared" ref="F63:F64" si="24">IF(G63&lt;&gt;0, E63-G63, "")</f>
        <v>0</v>
      </c>
      <c r="G63" s="111">
        <v>1</v>
      </c>
      <c r="H63" s="111">
        <v>3</v>
      </c>
      <c r="I63" s="109" t="s">
        <v>570</v>
      </c>
      <c r="J63" s="111" t="s">
        <v>260</v>
      </c>
      <c r="K63" s="111">
        <v>7.0000000000000001E-3</v>
      </c>
      <c r="L63" s="111">
        <v>100</v>
      </c>
      <c r="M63" s="111">
        <f t="shared" ref="M63:M66" si="25">IF(G63*K63=0, "", G63*K63*(L63/100))</f>
        <v>7.0000000000000001E-3</v>
      </c>
      <c r="N63" s="111" t="s">
        <v>571</v>
      </c>
      <c r="O63" s="111"/>
      <c r="P63" s="97"/>
      <c r="Q63" s="97"/>
      <c r="R63" s="97"/>
      <c r="S63" s="97"/>
      <c r="T63" s="97"/>
      <c r="U63" s="97"/>
      <c r="V63" s="97"/>
      <c r="W63" s="97"/>
      <c r="X63" s="97">
        <f>M63</f>
        <v>7.0000000000000001E-3</v>
      </c>
      <c r="Y63" s="97">
        <f>M64</f>
        <v>1.7999999999999999E-2</v>
      </c>
      <c r="Z63" s="97"/>
      <c r="AA63" s="97"/>
      <c r="AB63" s="97"/>
    </row>
    <row r="64" spans="1:28" ht="19.5" customHeight="1">
      <c r="A64" s="97" t="str">
        <f t="shared" si="0"/>
        <v/>
      </c>
      <c r="B64" s="109"/>
      <c r="C64" s="109"/>
      <c r="D64" s="110"/>
      <c r="E64" s="111">
        <v>1</v>
      </c>
      <c r="F64" s="111">
        <f t="shared" si="24"/>
        <v>0</v>
      </c>
      <c r="G64" s="111">
        <v>1</v>
      </c>
      <c r="H64" s="111">
        <v>3</v>
      </c>
      <c r="I64" s="109" t="s">
        <v>572</v>
      </c>
      <c r="J64" s="111" t="s">
        <v>261</v>
      </c>
      <c r="K64" s="111">
        <v>1.7999999999999999E-2</v>
      </c>
      <c r="L64" s="111">
        <v>100</v>
      </c>
      <c r="M64" s="111">
        <f t="shared" si="25"/>
        <v>1.7999999999999999E-2</v>
      </c>
      <c r="N64" s="111" t="s">
        <v>571</v>
      </c>
      <c r="O64" s="111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</row>
    <row r="65" spans="1:28" ht="19.5" customHeight="1">
      <c r="A65" s="97" t="str">
        <f t="shared" si="0"/>
        <v>노 무 비배전전공인</v>
      </c>
      <c r="B65" s="109" t="s">
        <v>241</v>
      </c>
      <c r="C65" s="109" t="s">
        <v>260</v>
      </c>
      <c r="D65" s="110" t="s">
        <v>243</v>
      </c>
      <c r="E65" s="111">
        <f t="shared" ref="E65:E66" si="26">+F65%*G65</f>
        <v>7.0000000000000001E-3</v>
      </c>
      <c r="F65" s="111">
        <v>100</v>
      </c>
      <c r="G65" s="111">
        <f>SUM(X63:X64)</f>
        <v>7.0000000000000001E-3</v>
      </c>
      <c r="H65" s="111"/>
      <c r="I65" s="109"/>
      <c r="J65" s="111"/>
      <c r="K65" s="111"/>
      <c r="L65" s="111"/>
      <c r="M65" s="111" t="str">
        <f t="shared" si="25"/>
        <v/>
      </c>
      <c r="N65" s="111"/>
      <c r="O65" s="111"/>
      <c r="P65" s="97"/>
      <c r="Q65" s="97"/>
      <c r="R65" s="97"/>
      <c r="S65" s="97"/>
      <c r="T65" s="97"/>
      <c r="U65" s="97" t="s">
        <v>558</v>
      </c>
      <c r="V65" s="97"/>
      <c r="W65" s="97"/>
      <c r="X65" s="97">
        <f t="shared" ref="X65:Y65" si="27">SUM(X63:X64)</f>
        <v>7.0000000000000001E-3</v>
      </c>
      <c r="Y65" s="97">
        <f t="shared" si="27"/>
        <v>1.7999999999999999E-2</v>
      </c>
      <c r="Z65" s="97"/>
      <c r="AA65" s="97"/>
      <c r="AB65" s="97"/>
    </row>
    <row r="66" spans="1:28" ht="19.5" customHeight="1">
      <c r="A66" s="97" t="str">
        <f t="shared" si="0"/>
        <v>노 무 비보통인부인</v>
      </c>
      <c r="B66" s="109" t="s">
        <v>241</v>
      </c>
      <c r="C66" s="109" t="s">
        <v>261</v>
      </c>
      <c r="D66" s="110" t="s">
        <v>243</v>
      </c>
      <c r="E66" s="111">
        <f t="shared" si="26"/>
        <v>1.7999999999999999E-2</v>
      </c>
      <c r="F66" s="111">
        <v>100</v>
      </c>
      <c r="G66" s="111">
        <f>SUM(Y63:Y64)</f>
        <v>1.7999999999999999E-2</v>
      </c>
      <c r="H66" s="111"/>
      <c r="I66" s="109"/>
      <c r="J66" s="111"/>
      <c r="K66" s="111"/>
      <c r="L66" s="111"/>
      <c r="M66" s="111" t="str">
        <f t="shared" si="25"/>
        <v/>
      </c>
      <c r="N66" s="111"/>
      <c r="O66" s="111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</row>
    <row r="67" spans="1:28" ht="19.5" customHeight="1">
      <c r="A67" s="97" t="str">
        <f t="shared" si="0"/>
        <v>[제 3-4호] 파상형 폴리에틸렌 전선관  65㎜ [M]</v>
      </c>
      <c r="B67" s="109" t="s">
        <v>264</v>
      </c>
      <c r="C67" s="109"/>
      <c r="D67" s="110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8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</row>
    <row r="68" spans="1:28" ht="19.5" customHeight="1">
      <c r="A68" s="97" t="str">
        <f t="shared" si="0"/>
        <v>파상형 폴리에틸렌 전선관65㎜M</v>
      </c>
      <c r="B68" s="124" t="s">
        <v>39</v>
      </c>
      <c r="C68" s="124" t="s">
        <v>43</v>
      </c>
      <c r="D68" s="110" t="s">
        <v>22</v>
      </c>
      <c r="E68" s="111">
        <v>1</v>
      </c>
      <c r="F68" s="111">
        <f t="shared" ref="F68:F69" si="28">IF(G68&lt;&gt;0, E68-G68, "")</f>
        <v>0</v>
      </c>
      <c r="G68" s="111">
        <v>1</v>
      </c>
      <c r="H68" s="111">
        <v>3</v>
      </c>
      <c r="I68" s="109" t="s">
        <v>570</v>
      </c>
      <c r="J68" s="111" t="s">
        <v>260</v>
      </c>
      <c r="K68" s="111">
        <v>8.9999999999999993E-3</v>
      </c>
      <c r="L68" s="111">
        <v>100</v>
      </c>
      <c r="M68" s="111">
        <f t="shared" ref="M68:M71" si="29">IF(G68*K68=0, "", G68*K68*(L68/100))</f>
        <v>8.9999999999999993E-3</v>
      </c>
      <c r="N68" s="111" t="s">
        <v>571</v>
      </c>
      <c r="O68" s="111"/>
      <c r="P68" s="97"/>
      <c r="Q68" s="97"/>
      <c r="R68" s="97"/>
      <c r="S68" s="97"/>
      <c r="T68" s="97"/>
      <c r="U68" s="97"/>
      <c r="V68" s="97"/>
      <c r="W68" s="97"/>
      <c r="X68" s="97">
        <f>M68</f>
        <v>8.9999999999999993E-3</v>
      </c>
      <c r="Y68" s="97">
        <f>M69</f>
        <v>2.1999999999999999E-2</v>
      </c>
      <c r="Z68" s="97"/>
      <c r="AA68" s="97"/>
      <c r="AB68" s="97"/>
    </row>
    <row r="69" spans="1:28" ht="19.5" customHeight="1">
      <c r="A69" s="97" t="str">
        <f t="shared" si="0"/>
        <v/>
      </c>
      <c r="B69" s="109"/>
      <c r="C69" s="109"/>
      <c r="D69" s="110"/>
      <c r="E69" s="111">
        <v>1</v>
      </c>
      <c r="F69" s="111">
        <f t="shared" si="28"/>
        <v>0</v>
      </c>
      <c r="G69" s="111">
        <v>1</v>
      </c>
      <c r="H69" s="111">
        <v>3</v>
      </c>
      <c r="I69" s="109" t="s">
        <v>572</v>
      </c>
      <c r="J69" s="111" t="s">
        <v>261</v>
      </c>
      <c r="K69" s="111">
        <v>2.1999999999999999E-2</v>
      </c>
      <c r="L69" s="111">
        <v>100</v>
      </c>
      <c r="M69" s="111">
        <f t="shared" si="29"/>
        <v>2.1999999999999999E-2</v>
      </c>
      <c r="N69" s="111" t="s">
        <v>571</v>
      </c>
      <c r="O69" s="111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</row>
    <row r="70" spans="1:28" ht="19.5" customHeight="1">
      <c r="A70" s="97" t="str">
        <f t="shared" si="0"/>
        <v>노 무 비배전전공인</v>
      </c>
      <c r="B70" s="109" t="s">
        <v>241</v>
      </c>
      <c r="C70" s="109" t="s">
        <v>260</v>
      </c>
      <c r="D70" s="110" t="s">
        <v>243</v>
      </c>
      <c r="E70" s="111">
        <f t="shared" ref="E70:E71" si="30">+F70%*G70</f>
        <v>8.9999999999999993E-3</v>
      </c>
      <c r="F70" s="111">
        <v>100</v>
      </c>
      <c r="G70" s="111">
        <f>SUM(X68:X69)</f>
        <v>8.9999999999999993E-3</v>
      </c>
      <c r="H70" s="111"/>
      <c r="I70" s="109"/>
      <c r="J70" s="111"/>
      <c r="K70" s="111"/>
      <c r="L70" s="111"/>
      <c r="M70" s="111" t="str">
        <f t="shared" si="29"/>
        <v/>
      </c>
      <c r="N70" s="111"/>
      <c r="O70" s="111"/>
      <c r="P70" s="97"/>
      <c r="Q70" s="97"/>
      <c r="R70" s="97"/>
      <c r="S70" s="97"/>
      <c r="T70" s="97"/>
      <c r="U70" s="97" t="s">
        <v>558</v>
      </c>
      <c r="V70" s="97"/>
      <c r="W70" s="97"/>
      <c r="X70" s="97">
        <f t="shared" ref="X70:Y70" si="31">SUM(X68:X69)</f>
        <v>8.9999999999999993E-3</v>
      </c>
      <c r="Y70" s="97">
        <f t="shared" si="31"/>
        <v>2.1999999999999999E-2</v>
      </c>
      <c r="Z70" s="97"/>
      <c r="AA70" s="97"/>
      <c r="AB70" s="97"/>
    </row>
    <row r="71" spans="1:28" ht="19.5" customHeight="1">
      <c r="A71" s="97" t="str">
        <f t="shared" si="0"/>
        <v>노 무 비보통인부인</v>
      </c>
      <c r="B71" s="109" t="s">
        <v>241</v>
      </c>
      <c r="C71" s="109" t="s">
        <v>261</v>
      </c>
      <c r="D71" s="110" t="s">
        <v>243</v>
      </c>
      <c r="E71" s="111">
        <f t="shared" si="30"/>
        <v>2.1999999999999999E-2</v>
      </c>
      <c r="F71" s="111">
        <v>100</v>
      </c>
      <c r="G71" s="111">
        <f>SUM(Y68:Y69)</f>
        <v>2.1999999999999999E-2</v>
      </c>
      <c r="H71" s="111"/>
      <c r="I71" s="109"/>
      <c r="J71" s="111"/>
      <c r="K71" s="111"/>
      <c r="L71" s="111"/>
      <c r="M71" s="111" t="str">
        <f t="shared" si="29"/>
        <v/>
      </c>
      <c r="N71" s="111"/>
      <c r="O71" s="111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</row>
    <row r="72" spans="1:28" ht="19.5" customHeight="1">
      <c r="A72" s="97" t="str">
        <f t="shared" si="0"/>
        <v>[제 3-5호] 파상형 폴리에틸렌 전선관  80㎜ [M]</v>
      </c>
      <c r="B72" s="109" t="s">
        <v>265</v>
      </c>
      <c r="C72" s="109"/>
      <c r="D72" s="110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8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</row>
    <row r="73" spans="1:28" ht="19.5" customHeight="1">
      <c r="A73" s="97" t="str">
        <f t="shared" si="0"/>
        <v>파상형 폴리에틸렌 전선관80㎜M</v>
      </c>
      <c r="B73" s="124" t="s">
        <v>39</v>
      </c>
      <c r="C73" s="124" t="s">
        <v>44</v>
      </c>
      <c r="D73" s="125" t="s">
        <v>22</v>
      </c>
      <c r="E73" s="111">
        <v>1</v>
      </c>
      <c r="F73" s="111">
        <f t="shared" ref="F73:F74" si="32">IF(G73&lt;&gt;0, E73-G73, "")</f>
        <v>0</v>
      </c>
      <c r="G73" s="111">
        <v>1</v>
      </c>
      <c r="H73" s="111">
        <v>3</v>
      </c>
      <c r="I73" s="109" t="s">
        <v>570</v>
      </c>
      <c r="J73" s="111" t="s">
        <v>260</v>
      </c>
      <c r="K73" s="111">
        <v>8.9999999999999993E-3</v>
      </c>
      <c r="L73" s="111">
        <v>100</v>
      </c>
      <c r="M73" s="111">
        <f t="shared" ref="M73:M76" si="33">IF(G73*K73=0, "", G73*K73*(L73/100))</f>
        <v>8.9999999999999993E-3</v>
      </c>
      <c r="N73" s="111" t="s">
        <v>571</v>
      </c>
      <c r="O73" s="111"/>
      <c r="P73" s="97"/>
      <c r="Q73" s="97"/>
      <c r="R73" s="97"/>
      <c r="S73" s="97"/>
      <c r="T73" s="97"/>
      <c r="U73" s="97"/>
      <c r="V73" s="97"/>
      <c r="W73" s="97"/>
      <c r="X73" s="97">
        <f>M73</f>
        <v>8.9999999999999993E-3</v>
      </c>
      <c r="Y73" s="97">
        <f>M74</f>
        <v>2.1999999999999999E-2</v>
      </c>
      <c r="Z73" s="97"/>
      <c r="AA73" s="97"/>
      <c r="AB73" s="97"/>
    </row>
    <row r="74" spans="1:28" ht="19.5" customHeight="1">
      <c r="A74" s="97" t="str">
        <f t="shared" si="0"/>
        <v/>
      </c>
      <c r="B74" s="109"/>
      <c r="C74" s="109"/>
      <c r="D74" s="110"/>
      <c r="E74" s="111">
        <v>1</v>
      </c>
      <c r="F74" s="111">
        <f t="shared" si="32"/>
        <v>0</v>
      </c>
      <c r="G74" s="111">
        <v>1</v>
      </c>
      <c r="H74" s="111">
        <v>3</v>
      </c>
      <c r="I74" s="109" t="s">
        <v>572</v>
      </c>
      <c r="J74" s="111" t="s">
        <v>261</v>
      </c>
      <c r="K74" s="111">
        <v>2.1999999999999999E-2</v>
      </c>
      <c r="L74" s="111">
        <v>100</v>
      </c>
      <c r="M74" s="111">
        <f t="shared" si="33"/>
        <v>2.1999999999999999E-2</v>
      </c>
      <c r="N74" s="111" t="s">
        <v>571</v>
      </c>
      <c r="O74" s="111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</row>
    <row r="75" spans="1:28" ht="19.5" customHeight="1">
      <c r="A75" s="97" t="str">
        <f t="shared" si="0"/>
        <v>노 무 비배전전공인</v>
      </c>
      <c r="B75" s="109" t="s">
        <v>241</v>
      </c>
      <c r="C75" s="109" t="s">
        <v>260</v>
      </c>
      <c r="D75" s="110" t="s">
        <v>243</v>
      </c>
      <c r="E75" s="111">
        <f t="shared" ref="E75:E76" si="34">+F75%*G75</f>
        <v>8.9999999999999993E-3</v>
      </c>
      <c r="F75" s="111">
        <v>100</v>
      </c>
      <c r="G75" s="111">
        <f>SUM(X73:X74)</f>
        <v>8.9999999999999993E-3</v>
      </c>
      <c r="H75" s="111"/>
      <c r="I75" s="109"/>
      <c r="J75" s="111"/>
      <c r="K75" s="111"/>
      <c r="L75" s="111"/>
      <c r="M75" s="111" t="str">
        <f t="shared" si="33"/>
        <v/>
      </c>
      <c r="N75" s="111"/>
      <c r="O75" s="111"/>
      <c r="P75" s="97"/>
      <c r="Q75" s="97"/>
      <c r="R75" s="97"/>
      <c r="S75" s="97"/>
      <c r="T75" s="97"/>
      <c r="U75" s="97" t="s">
        <v>558</v>
      </c>
      <c r="V75" s="97"/>
      <c r="W75" s="97"/>
      <c r="X75" s="97">
        <f t="shared" ref="X75:Y75" si="35">SUM(X73:X74)</f>
        <v>8.9999999999999993E-3</v>
      </c>
      <c r="Y75" s="97">
        <f t="shared" si="35"/>
        <v>2.1999999999999999E-2</v>
      </c>
      <c r="Z75" s="97"/>
      <c r="AA75" s="97"/>
      <c r="AB75" s="97"/>
    </row>
    <row r="76" spans="1:28" ht="19.5" customHeight="1">
      <c r="A76" s="97" t="str">
        <f t="shared" si="0"/>
        <v>노 무 비보통인부인</v>
      </c>
      <c r="B76" s="109" t="s">
        <v>241</v>
      </c>
      <c r="C76" s="109" t="s">
        <v>261</v>
      </c>
      <c r="D76" s="110" t="s">
        <v>243</v>
      </c>
      <c r="E76" s="111">
        <f t="shared" si="34"/>
        <v>2.1999999999999999E-2</v>
      </c>
      <c r="F76" s="111">
        <v>100</v>
      </c>
      <c r="G76" s="111">
        <f>SUM(Y73:Y74)</f>
        <v>2.1999999999999999E-2</v>
      </c>
      <c r="H76" s="111"/>
      <c r="I76" s="109"/>
      <c r="J76" s="111"/>
      <c r="K76" s="111"/>
      <c r="L76" s="111"/>
      <c r="M76" s="111" t="str">
        <f t="shared" si="33"/>
        <v/>
      </c>
      <c r="N76" s="111"/>
      <c r="O76" s="111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</row>
    <row r="77" spans="1:28" ht="19.5" customHeight="1">
      <c r="A77" s="97" t="str">
        <f t="shared" si="0"/>
        <v>[제 3-6호] 파상형 폴리에틸렌 전선관  100㎜ [M]</v>
      </c>
      <c r="B77" s="109" t="s">
        <v>266</v>
      </c>
      <c r="C77" s="109"/>
      <c r="D77" s="110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8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</row>
    <row r="78" spans="1:28" ht="19.5" customHeight="1">
      <c r="A78" s="97" t="str">
        <f t="shared" si="0"/>
        <v>파상형 폴리에틸렌 전선관100㎜M</v>
      </c>
      <c r="B78" s="124" t="s">
        <v>39</v>
      </c>
      <c r="C78" s="124" t="s">
        <v>45</v>
      </c>
      <c r="D78" s="125" t="s">
        <v>22</v>
      </c>
      <c r="E78" s="111">
        <v>1</v>
      </c>
      <c r="F78" s="111">
        <f t="shared" ref="F78:F79" si="36">IF(G78&lt;&gt;0, E78-G78, "")</f>
        <v>0</v>
      </c>
      <c r="G78" s="111">
        <v>1</v>
      </c>
      <c r="H78" s="111">
        <v>3</v>
      </c>
      <c r="I78" s="109" t="s">
        <v>570</v>
      </c>
      <c r="J78" s="111" t="s">
        <v>260</v>
      </c>
      <c r="K78" s="111">
        <v>1.2E-2</v>
      </c>
      <c r="L78" s="111">
        <v>100</v>
      </c>
      <c r="M78" s="111">
        <f t="shared" ref="M78:M81" si="37">IF(G78*K78=0, "", G78*K78*(L78/100))</f>
        <v>1.2E-2</v>
      </c>
      <c r="N78" s="111" t="s">
        <v>571</v>
      </c>
      <c r="O78" s="111"/>
      <c r="P78" s="97"/>
      <c r="Q78" s="97"/>
      <c r="R78" s="97"/>
      <c r="S78" s="97"/>
      <c r="T78" s="97"/>
      <c r="U78" s="97"/>
      <c r="V78" s="97"/>
      <c r="W78" s="97"/>
      <c r="X78" s="97">
        <f>M78</f>
        <v>1.2E-2</v>
      </c>
      <c r="Y78" s="97">
        <f>M79</f>
        <v>3.5999999999999997E-2</v>
      </c>
      <c r="Z78" s="97"/>
      <c r="AA78" s="97"/>
      <c r="AB78" s="97"/>
    </row>
    <row r="79" spans="1:28" ht="19.5" customHeight="1">
      <c r="A79" s="97" t="str">
        <f t="shared" si="0"/>
        <v/>
      </c>
      <c r="B79" s="109"/>
      <c r="C79" s="109"/>
      <c r="D79" s="110"/>
      <c r="E79" s="111">
        <v>1</v>
      </c>
      <c r="F79" s="111">
        <f t="shared" si="36"/>
        <v>0</v>
      </c>
      <c r="G79" s="111">
        <v>1</v>
      </c>
      <c r="H79" s="111">
        <v>3</v>
      </c>
      <c r="I79" s="109" t="s">
        <v>572</v>
      </c>
      <c r="J79" s="111" t="s">
        <v>261</v>
      </c>
      <c r="K79" s="111">
        <v>3.5999999999999997E-2</v>
      </c>
      <c r="L79" s="111">
        <v>100</v>
      </c>
      <c r="M79" s="111">
        <f t="shared" si="37"/>
        <v>3.5999999999999997E-2</v>
      </c>
      <c r="N79" s="111" t="s">
        <v>571</v>
      </c>
      <c r="O79" s="111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</row>
    <row r="80" spans="1:28" ht="19.5" customHeight="1">
      <c r="A80" s="97" t="str">
        <f t="shared" si="0"/>
        <v>노 무 비배전전공인</v>
      </c>
      <c r="B80" s="109" t="s">
        <v>241</v>
      </c>
      <c r="C80" s="109" t="s">
        <v>260</v>
      </c>
      <c r="D80" s="110" t="s">
        <v>243</v>
      </c>
      <c r="E80" s="111">
        <f t="shared" ref="E80:E81" si="38">+F80%*G80</f>
        <v>1.2E-2</v>
      </c>
      <c r="F80" s="111">
        <v>100</v>
      </c>
      <c r="G80" s="111">
        <f>SUM(X78:X79)</f>
        <v>1.2E-2</v>
      </c>
      <c r="H80" s="111"/>
      <c r="I80" s="109"/>
      <c r="J80" s="111"/>
      <c r="K80" s="111"/>
      <c r="L80" s="111"/>
      <c r="M80" s="111" t="str">
        <f t="shared" si="37"/>
        <v/>
      </c>
      <c r="N80" s="111"/>
      <c r="O80" s="111"/>
      <c r="P80" s="97"/>
      <c r="Q80" s="97"/>
      <c r="R80" s="97"/>
      <c r="S80" s="97"/>
      <c r="T80" s="97"/>
      <c r="U80" s="97" t="s">
        <v>558</v>
      </c>
      <c r="V80" s="97"/>
      <c r="W80" s="97"/>
      <c r="X80" s="97">
        <f t="shared" ref="X80:Y80" si="39">SUM(X78:X79)</f>
        <v>1.2E-2</v>
      </c>
      <c r="Y80" s="97">
        <f t="shared" si="39"/>
        <v>3.5999999999999997E-2</v>
      </c>
      <c r="Z80" s="97"/>
      <c r="AA80" s="97"/>
      <c r="AB80" s="97"/>
    </row>
    <row r="81" spans="1:28" ht="19.5" customHeight="1">
      <c r="A81" s="97" t="str">
        <f t="shared" si="0"/>
        <v>노 무 비보통인부인</v>
      </c>
      <c r="B81" s="109" t="s">
        <v>241</v>
      </c>
      <c r="C81" s="109" t="s">
        <v>261</v>
      </c>
      <c r="D81" s="110" t="s">
        <v>243</v>
      </c>
      <c r="E81" s="111">
        <f t="shared" si="38"/>
        <v>3.5999999999999997E-2</v>
      </c>
      <c r="F81" s="111">
        <v>100</v>
      </c>
      <c r="G81" s="111">
        <f>SUM(Y78:Y79)</f>
        <v>3.5999999999999997E-2</v>
      </c>
      <c r="H81" s="111"/>
      <c r="I81" s="109"/>
      <c r="J81" s="111"/>
      <c r="K81" s="111"/>
      <c r="L81" s="111"/>
      <c r="M81" s="111" t="str">
        <f t="shared" si="37"/>
        <v/>
      </c>
      <c r="N81" s="111"/>
      <c r="O81" s="111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</row>
    <row r="82" spans="1:28" ht="19.5" customHeight="1">
      <c r="A82" s="97" t="str">
        <f t="shared" si="0"/>
        <v>[ 제 4-1호 ] 1종금속제가요전선관  16 mm 일반-방수 [M]</v>
      </c>
      <c r="B82" s="105" t="s">
        <v>575</v>
      </c>
      <c r="C82" s="106"/>
      <c r="D82" s="107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8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</row>
    <row r="83" spans="1:28" ht="19.5" customHeight="1">
      <c r="A83" s="97" t="str">
        <f t="shared" si="0"/>
        <v>1종금속제가요전선관16 mm 일반-방수M</v>
      </c>
      <c r="B83" s="109" t="s">
        <v>47</v>
      </c>
      <c r="C83" s="109" t="s">
        <v>48</v>
      </c>
      <c r="D83" s="110" t="s">
        <v>22</v>
      </c>
      <c r="E83" s="111">
        <v>1</v>
      </c>
      <c r="F83" s="111">
        <f>IF(G83&lt;&gt;0, E83-G83, "")</f>
        <v>0</v>
      </c>
      <c r="G83" s="111">
        <v>1</v>
      </c>
      <c r="H83" s="111">
        <v>10</v>
      </c>
      <c r="I83" s="109" t="s">
        <v>556</v>
      </c>
      <c r="J83" s="111" t="s">
        <v>242</v>
      </c>
      <c r="K83" s="111">
        <v>4.3999999999999997E-2</v>
      </c>
      <c r="L83" s="111">
        <v>100</v>
      </c>
      <c r="M83" s="111">
        <f t="shared" ref="M83:M84" si="40">IF(G83*K83=0, "", G83*K83*(L83/100))</f>
        <v>4.3999999999999997E-2</v>
      </c>
      <c r="N83" s="111" t="s">
        <v>557</v>
      </c>
      <c r="O83" s="111"/>
      <c r="P83" s="97"/>
      <c r="Q83" s="97"/>
      <c r="R83" s="97"/>
      <c r="S83" s="97"/>
      <c r="T83" s="97"/>
      <c r="U83" s="97"/>
      <c r="V83" s="97">
        <f>M83</f>
        <v>4.3999999999999997E-2</v>
      </c>
      <c r="W83" s="97"/>
      <c r="X83" s="97"/>
      <c r="Y83" s="97"/>
      <c r="Z83" s="97"/>
      <c r="AA83" s="97"/>
      <c r="AB83" s="97"/>
    </row>
    <row r="84" spans="1:28" ht="19.5" customHeight="1">
      <c r="A84" s="97" t="str">
        <f t="shared" si="0"/>
        <v>노 무 비내선전공인</v>
      </c>
      <c r="B84" s="109" t="s">
        <v>241</v>
      </c>
      <c r="C84" s="109" t="s">
        <v>242</v>
      </c>
      <c r="D84" s="110" t="s">
        <v>243</v>
      </c>
      <c r="E84" s="111">
        <f>+F84%*G84</f>
        <v>4.3999999999999997E-2</v>
      </c>
      <c r="F84" s="111">
        <v>100</v>
      </c>
      <c r="G84" s="111">
        <f>SUM(V83)</f>
        <v>4.3999999999999997E-2</v>
      </c>
      <c r="H84" s="111"/>
      <c r="I84" s="109"/>
      <c r="J84" s="111"/>
      <c r="K84" s="111"/>
      <c r="L84" s="111"/>
      <c r="M84" s="111" t="str">
        <f t="shared" si="40"/>
        <v/>
      </c>
      <c r="N84" s="111"/>
      <c r="O84" s="111"/>
      <c r="P84" s="97"/>
      <c r="Q84" s="97"/>
      <c r="R84" s="97"/>
      <c r="S84" s="97"/>
      <c r="T84" s="97"/>
      <c r="U84" s="97" t="s">
        <v>558</v>
      </c>
      <c r="V84" s="97">
        <f>SUM(V83)</f>
        <v>4.3999999999999997E-2</v>
      </c>
      <c r="W84" s="97"/>
      <c r="X84" s="97"/>
      <c r="Y84" s="97"/>
      <c r="Z84" s="97"/>
      <c r="AA84" s="97"/>
      <c r="AB84" s="97"/>
    </row>
    <row r="85" spans="1:28" ht="19.5" customHeight="1">
      <c r="A85" s="97" t="str">
        <f t="shared" si="0"/>
        <v>[ 제 4-2호 ] 1종금속제가요전선관  22 mm 일반-방수 [M]</v>
      </c>
      <c r="B85" s="105" t="s">
        <v>576</v>
      </c>
      <c r="C85" s="106"/>
      <c r="D85" s="107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8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</row>
    <row r="86" spans="1:28" ht="19.5" customHeight="1">
      <c r="A86" s="97" t="str">
        <f t="shared" si="0"/>
        <v>1종금속제가요전선관22 mm 일반-방수M</v>
      </c>
      <c r="B86" s="109" t="s">
        <v>47</v>
      </c>
      <c r="C86" s="109" t="s">
        <v>49</v>
      </c>
      <c r="D86" s="110" t="s">
        <v>22</v>
      </c>
      <c r="E86" s="111">
        <v>1</v>
      </c>
      <c r="F86" s="111">
        <f>IF(G86&lt;&gt;0, E86-G86, "")</f>
        <v>0</v>
      </c>
      <c r="G86" s="111">
        <v>1</v>
      </c>
      <c r="H86" s="111">
        <v>10</v>
      </c>
      <c r="I86" s="109" t="s">
        <v>556</v>
      </c>
      <c r="J86" s="111" t="s">
        <v>242</v>
      </c>
      <c r="K86" s="111">
        <v>5.8999999999999997E-2</v>
      </c>
      <c r="L86" s="111">
        <v>100</v>
      </c>
      <c r="M86" s="111">
        <f t="shared" ref="M86:M87" si="41">IF(G86*K86=0, "", G86*K86*(L86/100))</f>
        <v>5.8999999999999997E-2</v>
      </c>
      <c r="N86" s="111" t="s">
        <v>557</v>
      </c>
      <c r="O86" s="111"/>
      <c r="P86" s="97"/>
      <c r="Q86" s="97"/>
      <c r="R86" s="97"/>
      <c r="S86" s="97"/>
      <c r="T86" s="97"/>
      <c r="U86" s="97"/>
      <c r="V86" s="97">
        <f>M86</f>
        <v>5.8999999999999997E-2</v>
      </c>
      <c r="W86" s="97"/>
      <c r="X86" s="97"/>
      <c r="Y86" s="97"/>
      <c r="Z86" s="97"/>
      <c r="AA86" s="97"/>
      <c r="AB86" s="97"/>
    </row>
    <row r="87" spans="1:28" ht="19.5" customHeight="1">
      <c r="A87" s="97" t="str">
        <f t="shared" si="0"/>
        <v>노 무 비내선전공인</v>
      </c>
      <c r="B87" s="109" t="s">
        <v>241</v>
      </c>
      <c r="C87" s="109" t="s">
        <v>242</v>
      </c>
      <c r="D87" s="110" t="s">
        <v>243</v>
      </c>
      <c r="E87" s="111">
        <f>+F87%*G87</f>
        <v>5.8999999999999997E-2</v>
      </c>
      <c r="F87" s="111">
        <v>100</v>
      </c>
      <c r="G87" s="111">
        <f>SUM(V86)</f>
        <v>5.8999999999999997E-2</v>
      </c>
      <c r="H87" s="111"/>
      <c r="I87" s="109"/>
      <c r="J87" s="111"/>
      <c r="K87" s="111"/>
      <c r="L87" s="111"/>
      <c r="M87" s="111" t="str">
        <f t="shared" si="41"/>
        <v/>
      </c>
      <c r="N87" s="111"/>
      <c r="O87" s="111"/>
      <c r="P87" s="97"/>
      <c r="Q87" s="97"/>
      <c r="R87" s="97"/>
      <c r="S87" s="97"/>
      <c r="T87" s="97"/>
      <c r="U87" s="97" t="s">
        <v>558</v>
      </c>
      <c r="V87" s="97">
        <f>SUM(V86)</f>
        <v>5.8999999999999997E-2</v>
      </c>
      <c r="W87" s="97"/>
      <c r="X87" s="97"/>
      <c r="Y87" s="97"/>
      <c r="Z87" s="97"/>
      <c r="AA87" s="97"/>
      <c r="AB87" s="97"/>
    </row>
    <row r="88" spans="1:28" ht="19.5" customHeight="1">
      <c r="A88" s="97" t="str">
        <f t="shared" si="0"/>
        <v>[ 제 4-3호 ] 1종금속제가요전선관  28 mm 일반-방수 [M]</v>
      </c>
      <c r="B88" s="105" t="s">
        <v>577</v>
      </c>
      <c r="C88" s="106"/>
      <c r="D88" s="107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8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</row>
    <row r="89" spans="1:28" ht="19.5" customHeight="1">
      <c r="A89" s="97" t="str">
        <f t="shared" si="0"/>
        <v>1종금속제가요전선관28 mm 일반-방수M</v>
      </c>
      <c r="B89" s="109" t="s">
        <v>47</v>
      </c>
      <c r="C89" s="109" t="s">
        <v>50</v>
      </c>
      <c r="D89" s="110" t="s">
        <v>22</v>
      </c>
      <c r="E89" s="111">
        <v>1</v>
      </c>
      <c r="F89" s="111">
        <f>IF(G89&lt;&gt;0, E89-G89, "")</f>
        <v>0</v>
      </c>
      <c r="G89" s="111">
        <v>1</v>
      </c>
      <c r="H89" s="111">
        <v>10</v>
      </c>
      <c r="I89" s="109" t="s">
        <v>556</v>
      </c>
      <c r="J89" s="111" t="s">
        <v>242</v>
      </c>
      <c r="K89" s="111">
        <v>7.1999999999999995E-2</v>
      </c>
      <c r="L89" s="111">
        <v>100</v>
      </c>
      <c r="M89" s="111">
        <f t="shared" ref="M89:M90" si="42">IF(G89*K89=0, "", G89*K89*(L89/100))</f>
        <v>7.1999999999999995E-2</v>
      </c>
      <c r="N89" s="111" t="s">
        <v>557</v>
      </c>
      <c r="O89" s="111"/>
      <c r="P89" s="97"/>
      <c r="Q89" s="97"/>
      <c r="R89" s="97"/>
      <c r="S89" s="97"/>
      <c r="T89" s="97"/>
      <c r="U89" s="97"/>
      <c r="V89" s="97">
        <f>M89</f>
        <v>7.1999999999999995E-2</v>
      </c>
      <c r="W89" s="97"/>
      <c r="X89" s="97"/>
      <c r="Y89" s="97"/>
      <c r="Z89" s="97"/>
      <c r="AA89" s="97"/>
      <c r="AB89" s="97"/>
    </row>
    <row r="90" spans="1:28" ht="19.5" customHeight="1">
      <c r="A90" s="97" t="str">
        <f t="shared" si="0"/>
        <v>노 무 비내선전공인</v>
      </c>
      <c r="B90" s="109" t="s">
        <v>241</v>
      </c>
      <c r="C90" s="109" t="s">
        <v>242</v>
      </c>
      <c r="D90" s="110" t="s">
        <v>243</v>
      </c>
      <c r="E90" s="111">
        <f>+F90%*G90</f>
        <v>7.1999999999999995E-2</v>
      </c>
      <c r="F90" s="111">
        <v>100</v>
      </c>
      <c r="G90" s="111">
        <f>SUM(V89)</f>
        <v>7.1999999999999995E-2</v>
      </c>
      <c r="H90" s="111"/>
      <c r="I90" s="109"/>
      <c r="J90" s="111"/>
      <c r="K90" s="111"/>
      <c r="L90" s="111"/>
      <c r="M90" s="111" t="str">
        <f t="shared" si="42"/>
        <v/>
      </c>
      <c r="N90" s="111"/>
      <c r="O90" s="111"/>
      <c r="P90" s="97"/>
      <c r="Q90" s="97"/>
      <c r="R90" s="97"/>
      <c r="S90" s="97"/>
      <c r="T90" s="97"/>
      <c r="U90" s="97" t="s">
        <v>558</v>
      </c>
      <c r="V90" s="97">
        <f>SUM(V89)</f>
        <v>7.1999999999999995E-2</v>
      </c>
      <c r="W90" s="97"/>
      <c r="X90" s="97"/>
      <c r="Y90" s="97"/>
      <c r="Z90" s="97"/>
      <c r="AA90" s="97"/>
      <c r="AB90" s="97"/>
    </row>
    <row r="91" spans="1:28" ht="19.5" customHeight="1">
      <c r="A91" s="112" t="str">
        <f t="shared" si="0"/>
        <v>[ 제 4-4호 ] 1종금속제가요전선관  36 mm 일반-방수 [M]</v>
      </c>
      <c r="B91" s="113" t="s">
        <v>578</v>
      </c>
      <c r="C91" s="114"/>
      <c r="D91" s="115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6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</row>
    <row r="92" spans="1:28" ht="19.5" customHeight="1">
      <c r="A92" s="112" t="str">
        <f t="shared" si="0"/>
        <v>1종금속제가요전선관36 mm 일반-방수M</v>
      </c>
      <c r="B92" s="117" t="s">
        <v>47</v>
      </c>
      <c r="C92" s="117" t="s">
        <v>51</v>
      </c>
      <c r="D92" s="118" t="s">
        <v>22</v>
      </c>
      <c r="E92" s="119">
        <v>1</v>
      </c>
      <c r="F92" s="119">
        <f>IF(G92&lt;&gt;0, E92-G92, "")</f>
        <v>0</v>
      </c>
      <c r="G92" s="119">
        <v>1</v>
      </c>
      <c r="H92" s="119">
        <v>10</v>
      </c>
      <c r="I92" s="117" t="s">
        <v>556</v>
      </c>
      <c r="J92" s="119" t="s">
        <v>242</v>
      </c>
      <c r="K92" s="119">
        <v>8.6999999999999994E-2</v>
      </c>
      <c r="L92" s="119">
        <v>100</v>
      </c>
      <c r="M92" s="119">
        <f t="shared" ref="M92:M93" si="43">IF(G92*K92=0, "", G92*K92*(L92/100))</f>
        <v>8.6999999999999994E-2</v>
      </c>
      <c r="N92" s="119" t="s">
        <v>557</v>
      </c>
      <c r="O92" s="119"/>
      <c r="P92" s="112"/>
      <c r="Q92" s="112"/>
      <c r="R92" s="112"/>
      <c r="S92" s="112"/>
      <c r="T92" s="112"/>
      <c r="U92" s="112"/>
      <c r="V92" s="112">
        <f>M92</f>
        <v>8.6999999999999994E-2</v>
      </c>
      <c r="W92" s="112"/>
      <c r="X92" s="112"/>
      <c r="Y92" s="112"/>
      <c r="Z92" s="112"/>
      <c r="AA92" s="112"/>
      <c r="AB92" s="112"/>
    </row>
    <row r="93" spans="1:28" ht="19.5" customHeight="1">
      <c r="A93" s="112" t="str">
        <f t="shared" si="0"/>
        <v>노 무 비내선전공인</v>
      </c>
      <c r="B93" s="117" t="s">
        <v>241</v>
      </c>
      <c r="C93" s="117" t="s">
        <v>242</v>
      </c>
      <c r="D93" s="118" t="s">
        <v>243</v>
      </c>
      <c r="E93" s="119">
        <f>+F93%*G93</f>
        <v>8.6999999999999994E-2</v>
      </c>
      <c r="F93" s="119">
        <v>100</v>
      </c>
      <c r="G93" s="119">
        <f>SUM(V92)</f>
        <v>8.6999999999999994E-2</v>
      </c>
      <c r="H93" s="119"/>
      <c r="I93" s="117"/>
      <c r="J93" s="119"/>
      <c r="K93" s="119"/>
      <c r="L93" s="119"/>
      <c r="M93" s="119" t="str">
        <f t="shared" si="43"/>
        <v/>
      </c>
      <c r="N93" s="119"/>
      <c r="O93" s="119"/>
      <c r="P93" s="112"/>
      <c r="Q93" s="112"/>
      <c r="R93" s="112"/>
      <c r="S93" s="112"/>
      <c r="T93" s="112"/>
      <c r="U93" s="112" t="s">
        <v>558</v>
      </c>
      <c r="V93" s="112">
        <f>SUM(V92)</f>
        <v>8.6999999999999994E-2</v>
      </c>
      <c r="W93" s="112"/>
      <c r="X93" s="112"/>
      <c r="Y93" s="112"/>
      <c r="Z93" s="112"/>
      <c r="AA93" s="112"/>
      <c r="AB93" s="112"/>
    </row>
    <row r="94" spans="1:28" ht="19.5" customHeight="1">
      <c r="A94" s="97" t="str">
        <f t="shared" si="0"/>
        <v>[ 제 4-5호 ] 1종금속제가요전선관  42 mm 일반-방수 [M]</v>
      </c>
      <c r="B94" s="105" t="s">
        <v>579</v>
      </c>
      <c r="C94" s="106"/>
      <c r="D94" s="107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8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</row>
    <row r="95" spans="1:28" ht="19.5" customHeight="1">
      <c r="A95" s="97" t="str">
        <f t="shared" si="0"/>
        <v>1종금속제가요전선관42 mm 일반-방수M</v>
      </c>
      <c r="B95" s="109" t="s">
        <v>47</v>
      </c>
      <c r="C95" s="109" t="s">
        <v>52</v>
      </c>
      <c r="D95" s="110" t="s">
        <v>22</v>
      </c>
      <c r="E95" s="111">
        <v>1</v>
      </c>
      <c r="F95" s="111">
        <f>IF(G95&lt;&gt;0, E95-G95, "")</f>
        <v>0</v>
      </c>
      <c r="G95" s="111">
        <v>1</v>
      </c>
      <c r="H95" s="111">
        <v>10</v>
      </c>
      <c r="I95" s="109" t="s">
        <v>556</v>
      </c>
      <c r="J95" s="111" t="s">
        <v>242</v>
      </c>
      <c r="K95" s="111">
        <v>0.104</v>
      </c>
      <c r="L95" s="111">
        <v>100</v>
      </c>
      <c r="M95" s="111">
        <f t="shared" ref="M95:M96" si="44">IF(G95*K95=0, "", G95*K95*(L95/100))</f>
        <v>0.104</v>
      </c>
      <c r="N95" s="111" t="s">
        <v>557</v>
      </c>
      <c r="O95" s="111"/>
      <c r="P95" s="97"/>
      <c r="Q95" s="97"/>
      <c r="R95" s="97"/>
      <c r="S95" s="97"/>
      <c r="T95" s="97"/>
      <c r="U95" s="97"/>
      <c r="V95" s="97">
        <f>M95</f>
        <v>0.104</v>
      </c>
      <c r="W95" s="97"/>
      <c r="X95" s="97"/>
      <c r="Y95" s="97"/>
      <c r="Z95" s="97"/>
      <c r="AA95" s="97"/>
      <c r="AB95" s="97"/>
    </row>
    <row r="96" spans="1:28" ht="19.5" customHeight="1">
      <c r="A96" s="97" t="str">
        <f t="shared" si="0"/>
        <v>노 무 비내선전공인</v>
      </c>
      <c r="B96" s="109" t="s">
        <v>241</v>
      </c>
      <c r="C96" s="109" t="s">
        <v>242</v>
      </c>
      <c r="D96" s="110" t="s">
        <v>243</v>
      </c>
      <c r="E96" s="111">
        <f>+F96%*G96</f>
        <v>0.104</v>
      </c>
      <c r="F96" s="111">
        <v>100</v>
      </c>
      <c r="G96" s="111">
        <f>SUM(V95)</f>
        <v>0.104</v>
      </c>
      <c r="H96" s="111"/>
      <c r="I96" s="109"/>
      <c r="J96" s="111"/>
      <c r="K96" s="111"/>
      <c r="L96" s="111"/>
      <c r="M96" s="111" t="str">
        <f t="shared" si="44"/>
        <v/>
      </c>
      <c r="N96" s="111"/>
      <c r="O96" s="111"/>
      <c r="P96" s="97"/>
      <c r="Q96" s="97"/>
      <c r="R96" s="97"/>
      <c r="S96" s="97"/>
      <c r="T96" s="97"/>
      <c r="U96" s="97" t="s">
        <v>558</v>
      </c>
      <c r="V96" s="97">
        <f>SUM(V95)</f>
        <v>0.104</v>
      </c>
      <c r="W96" s="97"/>
      <c r="X96" s="97"/>
      <c r="Y96" s="97"/>
      <c r="Z96" s="97"/>
      <c r="AA96" s="97"/>
      <c r="AB96" s="97"/>
    </row>
    <row r="97" spans="1:28" ht="19.5" customHeight="1">
      <c r="A97" s="97" t="str">
        <f t="shared" si="0"/>
        <v>[ 제 4-6호 ] 1종금속제가요전선관  54 mm 일반-방수 [M]</v>
      </c>
      <c r="B97" s="105" t="s">
        <v>580</v>
      </c>
      <c r="C97" s="106"/>
      <c r="D97" s="107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8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</row>
    <row r="98" spans="1:28" ht="19.5" customHeight="1">
      <c r="A98" s="97" t="str">
        <f t="shared" si="0"/>
        <v>1종금속제가요전선관54 mm 일반-방수M</v>
      </c>
      <c r="B98" s="109" t="s">
        <v>47</v>
      </c>
      <c r="C98" s="109" t="s">
        <v>53</v>
      </c>
      <c r="D98" s="110" t="s">
        <v>22</v>
      </c>
      <c r="E98" s="111">
        <v>1</v>
      </c>
      <c r="F98" s="111">
        <f>IF(G98&lt;&gt;0, E98-G98, "")</f>
        <v>0</v>
      </c>
      <c r="G98" s="111">
        <v>1</v>
      </c>
      <c r="H98" s="111">
        <v>10</v>
      </c>
      <c r="I98" s="109" t="s">
        <v>556</v>
      </c>
      <c r="J98" s="111" t="s">
        <v>242</v>
      </c>
      <c r="K98" s="111">
        <v>0.13600000000000001</v>
      </c>
      <c r="L98" s="111">
        <v>100</v>
      </c>
      <c r="M98" s="111">
        <f t="shared" ref="M98:M99" si="45">IF(G98*K98=0, "", G98*K98*(L98/100))</f>
        <v>0.13600000000000001</v>
      </c>
      <c r="N98" s="111" t="s">
        <v>557</v>
      </c>
      <c r="O98" s="111"/>
      <c r="P98" s="97"/>
      <c r="Q98" s="97"/>
      <c r="R98" s="97"/>
      <c r="S98" s="97"/>
      <c r="T98" s="97"/>
      <c r="U98" s="97"/>
      <c r="V98" s="97">
        <f>M98</f>
        <v>0.13600000000000001</v>
      </c>
      <c r="W98" s="97"/>
      <c r="X98" s="97"/>
      <c r="Y98" s="97"/>
      <c r="Z98" s="97"/>
      <c r="AA98" s="97"/>
      <c r="AB98" s="97"/>
    </row>
    <row r="99" spans="1:28" ht="19.5" customHeight="1">
      <c r="A99" s="97" t="str">
        <f t="shared" si="0"/>
        <v>노 무 비내선전공인</v>
      </c>
      <c r="B99" s="109" t="s">
        <v>241</v>
      </c>
      <c r="C99" s="109" t="s">
        <v>242</v>
      </c>
      <c r="D99" s="110" t="s">
        <v>243</v>
      </c>
      <c r="E99" s="111">
        <f>+F99%*G99</f>
        <v>0.13600000000000001</v>
      </c>
      <c r="F99" s="111">
        <v>100</v>
      </c>
      <c r="G99" s="111">
        <f>SUM(V98)</f>
        <v>0.13600000000000001</v>
      </c>
      <c r="H99" s="111"/>
      <c r="I99" s="109"/>
      <c r="J99" s="111"/>
      <c r="K99" s="111"/>
      <c r="L99" s="111"/>
      <c r="M99" s="111" t="str">
        <f t="shared" si="45"/>
        <v/>
      </c>
      <c r="N99" s="111"/>
      <c r="O99" s="111"/>
      <c r="P99" s="97"/>
      <c r="Q99" s="97"/>
      <c r="R99" s="97"/>
      <c r="S99" s="97"/>
      <c r="T99" s="97"/>
      <c r="U99" s="97" t="s">
        <v>558</v>
      </c>
      <c r="V99" s="97">
        <f>SUM(V98)</f>
        <v>0.13600000000000001</v>
      </c>
      <c r="W99" s="97"/>
      <c r="X99" s="97"/>
      <c r="Y99" s="97"/>
      <c r="Z99" s="97"/>
      <c r="AA99" s="97"/>
      <c r="AB99" s="97"/>
    </row>
    <row r="100" spans="1:28" ht="19.5" customHeight="1">
      <c r="A100" s="97" t="str">
        <f t="shared" si="0"/>
        <v>[ 제 4-7호 ] 1종금속제가요전선관  70 mm 일반-방수 [M]</v>
      </c>
      <c r="B100" s="105" t="s">
        <v>581</v>
      </c>
      <c r="C100" s="106"/>
      <c r="D100" s="107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8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</row>
    <row r="101" spans="1:28" ht="19.5" customHeight="1">
      <c r="A101" s="97" t="str">
        <f t="shared" si="0"/>
        <v>1종금속제가요전선관70 mm 일반-방수M</v>
      </c>
      <c r="B101" s="109" t="s">
        <v>47</v>
      </c>
      <c r="C101" s="109" t="s">
        <v>54</v>
      </c>
      <c r="D101" s="110" t="s">
        <v>22</v>
      </c>
      <c r="E101" s="111">
        <v>1</v>
      </c>
      <c r="F101" s="111">
        <f>IF(G101&lt;&gt;0, E101-G101, "")</f>
        <v>0</v>
      </c>
      <c r="G101" s="111">
        <v>1</v>
      </c>
      <c r="H101" s="111">
        <v>10</v>
      </c>
      <c r="I101" s="109" t="s">
        <v>556</v>
      </c>
      <c r="J101" s="111" t="s">
        <v>242</v>
      </c>
      <c r="K101" s="111">
        <v>0.156</v>
      </c>
      <c r="L101" s="111">
        <v>100</v>
      </c>
      <c r="M101" s="111">
        <f t="shared" ref="M101:M102" si="46">IF(G101*K101=0, "", G101*K101*(L101/100))</f>
        <v>0.156</v>
      </c>
      <c r="N101" s="111" t="s">
        <v>557</v>
      </c>
      <c r="O101" s="111"/>
      <c r="P101" s="97"/>
      <c r="Q101" s="97"/>
      <c r="R101" s="97"/>
      <c r="S101" s="97"/>
      <c r="T101" s="97"/>
      <c r="U101" s="97"/>
      <c r="V101" s="97">
        <f>M101</f>
        <v>0.156</v>
      </c>
      <c r="W101" s="97"/>
      <c r="X101" s="97"/>
      <c r="Y101" s="97"/>
      <c r="Z101" s="97"/>
      <c r="AA101" s="97"/>
      <c r="AB101" s="97"/>
    </row>
    <row r="102" spans="1:28" ht="19.5" customHeight="1">
      <c r="A102" s="97" t="str">
        <f t="shared" si="0"/>
        <v>노 무 비내선전공인</v>
      </c>
      <c r="B102" s="109" t="s">
        <v>241</v>
      </c>
      <c r="C102" s="109" t="s">
        <v>242</v>
      </c>
      <c r="D102" s="110" t="s">
        <v>243</v>
      </c>
      <c r="E102" s="111">
        <f>+F102%*G102</f>
        <v>0.156</v>
      </c>
      <c r="F102" s="111">
        <v>100</v>
      </c>
      <c r="G102" s="111">
        <f>SUM(V101)</f>
        <v>0.156</v>
      </c>
      <c r="H102" s="111"/>
      <c r="I102" s="109"/>
      <c r="J102" s="111"/>
      <c r="K102" s="111"/>
      <c r="L102" s="111"/>
      <c r="M102" s="111" t="str">
        <f t="shared" si="46"/>
        <v/>
      </c>
      <c r="N102" s="111"/>
      <c r="O102" s="111"/>
      <c r="P102" s="97"/>
      <c r="Q102" s="97"/>
      <c r="R102" s="97"/>
      <c r="S102" s="97"/>
      <c r="T102" s="97"/>
      <c r="U102" s="97" t="s">
        <v>558</v>
      </c>
      <c r="V102" s="97">
        <f>SUM(V101)</f>
        <v>0.156</v>
      </c>
      <c r="W102" s="97"/>
      <c r="X102" s="97"/>
      <c r="Y102" s="97"/>
      <c r="Z102" s="97"/>
      <c r="AA102" s="97"/>
      <c r="AB102" s="97"/>
    </row>
    <row r="103" spans="1:28" ht="19.5" customHeight="1">
      <c r="A103" s="97" t="str">
        <f t="shared" si="0"/>
        <v>[ 제 4-8호 ] 1종금속제가요전선관  82 mm 일반-방수 [M]</v>
      </c>
      <c r="B103" s="105" t="s">
        <v>582</v>
      </c>
      <c r="C103" s="106"/>
      <c r="D103" s="107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8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</row>
    <row r="104" spans="1:28" ht="19.5" customHeight="1">
      <c r="A104" s="97" t="str">
        <f t="shared" si="0"/>
        <v>1종금속제가요전선관82 mm 일반-방수M</v>
      </c>
      <c r="B104" s="109" t="s">
        <v>47</v>
      </c>
      <c r="C104" s="109" t="s">
        <v>55</v>
      </c>
      <c r="D104" s="110" t="s">
        <v>22</v>
      </c>
      <c r="E104" s="111">
        <v>1</v>
      </c>
      <c r="F104" s="111">
        <f>IF(G104&lt;&gt;0, E104-G104, "")</f>
        <v>0</v>
      </c>
      <c r="G104" s="111">
        <v>1</v>
      </c>
      <c r="H104" s="111">
        <v>10</v>
      </c>
      <c r="I104" s="109" t="s">
        <v>556</v>
      </c>
      <c r="J104" s="111" t="s">
        <v>242</v>
      </c>
      <c r="K104" s="111">
        <v>0.17599999999999999</v>
      </c>
      <c r="L104" s="111">
        <v>100</v>
      </c>
      <c r="M104" s="111">
        <f t="shared" ref="M104:M105" si="47">IF(G104*K104=0, "", G104*K104*(L104/100))</f>
        <v>0.17599999999999999</v>
      </c>
      <c r="N104" s="111" t="s">
        <v>557</v>
      </c>
      <c r="O104" s="111"/>
      <c r="P104" s="97"/>
      <c r="Q104" s="97"/>
      <c r="R104" s="97"/>
      <c r="S104" s="97"/>
      <c r="T104" s="97"/>
      <c r="U104" s="97"/>
      <c r="V104" s="97">
        <f>M104</f>
        <v>0.17599999999999999</v>
      </c>
      <c r="W104" s="97"/>
      <c r="X104" s="97"/>
      <c r="Y104" s="97"/>
      <c r="Z104" s="97"/>
      <c r="AA104" s="97"/>
      <c r="AB104" s="97"/>
    </row>
    <row r="105" spans="1:28" ht="19.5" customHeight="1">
      <c r="A105" s="97" t="str">
        <f t="shared" si="0"/>
        <v>노 무 비내선전공인</v>
      </c>
      <c r="B105" s="109" t="s">
        <v>241</v>
      </c>
      <c r="C105" s="109" t="s">
        <v>242</v>
      </c>
      <c r="D105" s="110" t="s">
        <v>243</v>
      </c>
      <c r="E105" s="111">
        <f>+F105%*G105</f>
        <v>0.17599999999999999</v>
      </c>
      <c r="F105" s="111">
        <v>100</v>
      </c>
      <c r="G105" s="111">
        <f>SUM(V104)</f>
        <v>0.17599999999999999</v>
      </c>
      <c r="H105" s="111"/>
      <c r="I105" s="109"/>
      <c r="J105" s="111"/>
      <c r="K105" s="111"/>
      <c r="L105" s="111"/>
      <c r="M105" s="111" t="str">
        <f t="shared" si="47"/>
        <v/>
      </c>
      <c r="N105" s="111"/>
      <c r="O105" s="111"/>
      <c r="P105" s="97"/>
      <c r="Q105" s="97"/>
      <c r="R105" s="97"/>
      <c r="S105" s="97"/>
      <c r="T105" s="97"/>
      <c r="U105" s="97" t="s">
        <v>558</v>
      </c>
      <c r="V105" s="97">
        <f>SUM(V104)</f>
        <v>0.17599999999999999</v>
      </c>
      <c r="W105" s="97"/>
      <c r="X105" s="97"/>
      <c r="Y105" s="97"/>
      <c r="Z105" s="97"/>
      <c r="AA105" s="97"/>
      <c r="AB105" s="97"/>
    </row>
    <row r="106" spans="1:28" ht="19.5" customHeight="1">
      <c r="A106" s="97" t="str">
        <f t="shared" si="0"/>
        <v>[ 제 4-9호 ] 1종금속제가요전선관  104 mm 일반-방수 [M]</v>
      </c>
      <c r="B106" s="105" t="s">
        <v>583</v>
      </c>
      <c r="C106" s="106"/>
      <c r="D106" s="107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8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</row>
    <row r="107" spans="1:28" ht="19.5" customHeight="1">
      <c r="A107" s="97" t="str">
        <f t="shared" si="0"/>
        <v>1종금속제가요전선관104 mm 일반-방수M</v>
      </c>
      <c r="B107" s="109" t="s">
        <v>47</v>
      </c>
      <c r="C107" s="109" t="s">
        <v>56</v>
      </c>
      <c r="D107" s="110" t="s">
        <v>22</v>
      </c>
      <c r="E107" s="111">
        <v>1</v>
      </c>
      <c r="F107" s="111">
        <f>IF(G107&lt;&gt;0, E107-G107, "")</f>
        <v>0</v>
      </c>
      <c r="G107" s="111">
        <v>1</v>
      </c>
      <c r="H107" s="111">
        <v>10</v>
      </c>
      <c r="I107" s="109" t="s">
        <v>556</v>
      </c>
      <c r="J107" s="111" t="s">
        <v>242</v>
      </c>
      <c r="K107" s="111">
        <v>0.216</v>
      </c>
      <c r="L107" s="111">
        <v>100</v>
      </c>
      <c r="M107" s="111">
        <f t="shared" ref="M107:M108" si="48">IF(G107*K107=0, "", G107*K107*(L107/100))</f>
        <v>0.216</v>
      </c>
      <c r="N107" s="111" t="s">
        <v>557</v>
      </c>
      <c r="O107" s="111"/>
      <c r="P107" s="97"/>
      <c r="Q107" s="97"/>
      <c r="R107" s="97"/>
      <c r="S107" s="97"/>
      <c r="T107" s="97"/>
      <c r="U107" s="97"/>
      <c r="V107" s="97">
        <f>M107</f>
        <v>0.216</v>
      </c>
      <c r="W107" s="97"/>
      <c r="X107" s="97"/>
      <c r="Y107" s="97"/>
      <c r="Z107" s="97"/>
      <c r="AA107" s="97"/>
      <c r="AB107" s="97"/>
    </row>
    <row r="108" spans="1:28" ht="19.5" customHeight="1">
      <c r="A108" s="97" t="str">
        <f t="shared" si="0"/>
        <v>노 무 비내선전공인</v>
      </c>
      <c r="B108" s="109" t="s">
        <v>241</v>
      </c>
      <c r="C108" s="109" t="s">
        <v>242</v>
      </c>
      <c r="D108" s="110" t="s">
        <v>243</v>
      </c>
      <c r="E108" s="111">
        <f>+F108%*G108</f>
        <v>0.216</v>
      </c>
      <c r="F108" s="111">
        <v>100</v>
      </c>
      <c r="G108" s="111">
        <f>SUM(V107)</f>
        <v>0.216</v>
      </c>
      <c r="H108" s="111"/>
      <c r="I108" s="109"/>
      <c r="J108" s="111"/>
      <c r="K108" s="111"/>
      <c r="L108" s="111"/>
      <c r="M108" s="111" t="str">
        <f t="shared" si="48"/>
        <v/>
      </c>
      <c r="N108" s="111"/>
      <c r="O108" s="111"/>
      <c r="P108" s="97"/>
      <c r="Q108" s="97"/>
      <c r="R108" s="97"/>
      <c r="S108" s="97"/>
      <c r="T108" s="97"/>
      <c r="U108" s="97" t="s">
        <v>558</v>
      </c>
      <c r="V108" s="97">
        <f>SUM(V107)</f>
        <v>0.216</v>
      </c>
      <c r="W108" s="97"/>
      <c r="X108" s="97"/>
      <c r="Y108" s="97"/>
      <c r="Z108" s="97"/>
      <c r="AA108" s="97"/>
      <c r="AB108" s="97"/>
    </row>
    <row r="109" spans="1:28" ht="19.5" customHeight="1">
      <c r="A109" s="126" t="str">
        <f t="shared" si="0"/>
        <v>[ 제 4-10호 ] 나사없는전선관 E-25 [M]</v>
      </c>
      <c r="B109" s="127" t="s">
        <v>276</v>
      </c>
      <c r="C109" s="128"/>
      <c r="D109" s="129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30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</row>
    <row r="110" spans="1:28" ht="19.5" customHeight="1">
      <c r="A110" s="126" t="str">
        <f t="shared" si="0"/>
        <v>나사없는전선관E-25M</v>
      </c>
      <c r="B110" s="131" t="s">
        <v>57</v>
      </c>
      <c r="C110" s="132" t="s">
        <v>58</v>
      </c>
      <c r="D110" s="133" t="s">
        <v>22</v>
      </c>
      <c r="E110" s="134">
        <v>1</v>
      </c>
      <c r="F110" s="134">
        <f>IF(G110&lt;&gt;0, E110-G110, "")</f>
        <v>0</v>
      </c>
      <c r="G110" s="134">
        <v>1</v>
      </c>
      <c r="H110" s="134">
        <v>10</v>
      </c>
      <c r="I110" s="135" t="s">
        <v>556</v>
      </c>
      <c r="J110" s="134" t="s">
        <v>242</v>
      </c>
      <c r="K110" s="134">
        <v>0.06</v>
      </c>
      <c r="L110" s="134">
        <v>100</v>
      </c>
      <c r="M110" s="134">
        <f t="shared" ref="M110:M111" si="49">IF(G110*K110=0, "", G110*K110*(L110/100))</f>
        <v>0.06</v>
      </c>
      <c r="N110" s="134" t="s">
        <v>557</v>
      </c>
      <c r="O110" s="134"/>
      <c r="P110" s="126"/>
      <c r="Q110" s="126"/>
      <c r="R110" s="126"/>
      <c r="S110" s="126"/>
      <c r="T110" s="126"/>
      <c r="U110" s="126"/>
      <c r="V110" s="126">
        <f>M110</f>
        <v>0.06</v>
      </c>
      <c r="W110" s="126"/>
      <c r="X110" s="126"/>
      <c r="Y110" s="126"/>
      <c r="Z110" s="126"/>
      <c r="AA110" s="126"/>
      <c r="AB110" s="126"/>
    </row>
    <row r="111" spans="1:28" ht="19.5" customHeight="1">
      <c r="A111" s="126" t="str">
        <f t="shared" si="0"/>
        <v>노 무 비내선전공인</v>
      </c>
      <c r="B111" s="135" t="s">
        <v>241</v>
      </c>
      <c r="C111" s="135" t="s">
        <v>242</v>
      </c>
      <c r="D111" s="136" t="s">
        <v>243</v>
      </c>
      <c r="E111" s="134">
        <f>+F111%*G111</f>
        <v>0.06</v>
      </c>
      <c r="F111" s="134">
        <v>100</v>
      </c>
      <c r="G111" s="134">
        <f>SUM(V110)</f>
        <v>0.06</v>
      </c>
      <c r="H111" s="134"/>
      <c r="I111" s="135"/>
      <c r="J111" s="134"/>
      <c r="K111" s="134"/>
      <c r="L111" s="134"/>
      <c r="M111" s="134" t="str">
        <f t="shared" si="49"/>
        <v/>
      </c>
      <c r="N111" s="134"/>
      <c r="O111" s="134"/>
      <c r="P111" s="126"/>
      <c r="Q111" s="126"/>
      <c r="R111" s="126"/>
      <c r="S111" s="126"/>
      <c r="T111" s="126"/>
      <c r="U111" s="126" t="s">
        <v>558</v>
      </c>
      <c r="V111" s="126">
        <f>SUM(V110)</f>
        <v>0.06</v>
      </c>
      <c r="W111" s="126"/>
      <c r="X111" s="126"/>
      <c r="Y111" s="126"/>
      <c r="Z111" s="126"/>
      <c r="AA111" s="126"/>
      <c r="AB111" s="126"/>
    </row>
    <row r="112" spans="1:28" ht="19.5" customHeight="1">
      <c r="A112" s="126" t="str">
        <f t="shared" si="0"/>
        <v>[ 제 4-11호 ] 나사없는전선관 E-31 [M]</v>
      </c>
      <c r="B112" s="127" t="s">
        <v>277</v>
      </c>
      <c r="C112" s="128"/>
      <c r="D112" s="129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30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</row>
    <row r="113" spans="1:28" ht="19.5" customHeight="1">
      <c r="A113" s="126" t="str">
        <f t="shared" si="0"/>
        <v>나사없는전선관E-31M</v>
      </c>
      <c r="B113" s="131" t="s">
        <v>57</v>
      </c>
      <c r="C113" s="132" t="s">
        <v>59</v>
      </c>
      <c r="D113" s="133" t="s">
        <v>22</v>
      </c>
      <c r="E113" s="134">
        <v>1</v>
      </c>
      <c r="F113" s="134">
        <f>IF(G113&lt;&gt;0, E113-G113, "")</f>
        <v>0</v>
      </c>
      <c r="G113" s="134">
        <v>1</v>
      </c>
      <c r="H113" s="134">
        <v>10</v>
      </c>
      <c r="I113" s="135" t="s">
        <v>556</v>
      </c>
      <c r="J113" s="134" t="s">
        <v>242</v>
      </c>
      <c r="K113" s="134">
        <v>0.08</v>
      </c>
      <c r="L113" s="134">
        <v>100</v>
      </c>
      <c r="M113" s="134">
        <f t="shared" ref="M113:M114" si="50">IF(G113*K113=0, "", G113*K113*(L113/100))</f>
        <v>0.08</v>
      </c>
      <c r="N113" s="134" t="s">
        <v>557</v>
      </c>
      <c r="O113" s="134"/>
      <c r="P113" s="126"/>
      <c r="Q113" s="126"/>
      <c r="R113" s="126"/>
      <c r="S113" s="126"/>
      <c r="T113" s="126"/>
      <c r="U113" s="126"/>
      <c r="V113" s="126">
        <f>M113</f>
        <v>0.08</v>
      </c>
      <c r="W113" s="126"/>
      <c r="X113" s="126"/>
      <c r="Y113" s="126"/>
      <c r="Z113" s="126"/>
      <c r="AA113" s="126"/>
      <c r="AB113" s="126"/>
    </row>
    <row r="114" spans="1:28" ht="19.5" customHeight="1">
      <c r="A114" s="126" t="str">
        <f t="shared" si="0"/>
        <v>노 무 비내선전공인</v>
      </c>
      <c r="B114" s="135" t="s">
        <v>241</v>
      </c>
      <c r="C114" s="135" t="s">
        <v>242</v>
      </c>
      <c r="D114" s="136" t="s">
        <v>243</v>
      </c>
      <c r="E114" s="134">
        <f>+F114%*G114</f>
        <v>0.08</v>
      </c>
      <c r="F114" s="134">
        <v>100</v>
      </c>
      <c r="G114" s="134">
        <f>SUM(V113)</f>
        <v>0.08</v>
      </c>
      <c r="H114" s="134"/>
      <c r="I114" s="135"/>
      <c r="J114" s="134"/>
      <c r="K114" s="134"/>
      <c r="L114" s="134"/>
      <c r="M114" s="134" t="str">
        <f t="shared" si="50"/>
        <v/>
      </c>
      <c r="N114" s="134"/>
      <c r="O114" s="134"/>
      <c r="P114" s="126"/>
      <c r="Q114" s="126"/>
      <c r="R114" s="126"/>
      <c r="S114" s="126"/>
      <c r="T114" s="126"/>
      <c r="U114" s="126" t="s">
        <v>558</v>
      </c>
      <c r="V114" s="126">
        <f>SUM(V113)</f>
        <v>0.08</v>
      </c>
      <c r="W114" s="126"/>
      <c r="X114" s="126"/>
      <c r="Y114" s="126"/>
      <c r="Z114" s="126"/>
      <c r="AA114" s="126"/>
      <c r="AB114" s="126"/>
    </row>
    <row r="115" spans="1:28" ht="19.5" customHeight="1">
      <c r="A115" s="126" t="str">
        <f t="shared" si="0"/>
        <v>[ 제 4-12호 ] 나사없는전선관 E-39 [M]</v>
      </c>
      <c r="B115" s="127" t="s">
        <v>278</v>
      </c>
      <c r="C115" s="128"/>
      <c r="D115" s="129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30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</row>
    <row r="116" spans="1:28" ht="19.5" customHeight="1">
      <c r="A116" s="126" t="str">
        <f t="shared" si="0"/>
        <v>나사없는전선관E-39M</v>
      </c>
      <c r="B116" s="131" t="s">
        <v>57</v>
      </c>
      <c r="C116" s="132" t="s">
        <v>60</v>
      </c>
      <c r="D116" s="133" t="s">
        <v>22</v>
      </c>
      <c r="E116" s="134">
        <v>1</v>
      </c>
      <c r="F116" s="134">
        <f>IF(G116&lt;&gt;0, E116-G116, "")</f>
        <v>0</v>
      </c>
      <c r="G116" s="134">
        <v>1</v>
      </c>
      <c r="H116" s="134">
        <v>10</v>
      </c>
      <c r="I116" s="135" t="s">
        <v>556</v>
      </c>
      <c r="J116" s="134" t="s">
        <v>242</v>
      </c>
      <c r="K116" s="134">
        <v>0.1</v>
      </c>
      <c r="L116" s="134">
        <v>100</v>
      </c>
      <c r="M116" s="134">
        <f t="shared" ref="M116:M117" si="51">IF(G116*K116=0, "", G116*K116*(L116/100))</f>
        <v>0.1</v>
      </c>
      <c r="N116" s="134" t="s">
        <v>557</v>
      </c>
      <c r="O116" s="134"/>
      <c r="P116" s="126"/>
      <c r="Q116" s="126"/>
      <c r="R116" s="126"/>
      <c r="S116" s="126"/>
      <c r="T116" s="126"/>
      <c r="U116" s="126"/>
      <c r="V116" s="126">
        <f>M116</f>
        <v>0.1</v>
      </c>
      <c r="W116" s="126"/>
      <c r="X116" s="126"/>
      <c r="Y116" s="126"/>
      <c r="Z116" s="126"/>
      <c r="AA116" s="126"/>
      <c r="AB116" s="126"/>
    </row>
    <row r="117" spans="1:28" ht="19.5" customHeight="1">
      <c r="A117" s="126" t="str">
        <f t="shared" si="0"/>
        <v>노 무 비내선전공인</v>
      </c>
      <c r="B117" s="135" t="s">
        <v>241</v>
      </c>
      <c r="C117" s="135" t="s">
        <v>242</v>
      </c>
      <c r="D117" s="136" t="s">
        <v>243</v>
      </c>
      <c r="E117" s="134">
        <f>+F117%*G117</f>
        <v>0.1</v>
      </c>
      <c r="F117" s="134">
        <v>100</v>
      </c>
      <c r="G117" s="134">
        <f>SUM(V116)</f>
        <v>0.1</v>
      </c>
      <c r="H117" s="134"/>
      <c r="I117" s="135"/>
      <c r="J117" s="134"/>
      <c r="K117" s="134"/>
      <c r="L117" s="134"/>
      <c r="M117" s="134" t="str">
        <f t="shared" si="51"/>
        <v/>
      </c>
      <c r="N117" s="134"/>
      <c r="O117" s="134"/>
      <c r="P117" s="126"/>
      <c r="Q117" s="126"/>
      <c r="R117" s="126"/>
      <c r="S117" s="126"/>
      <c r="T117" s="126"/>
      <c r="U117" s="126" t="s">
        <v>558</v>
      </c>
      <c r="V117" s="126">
        <f>SUM(V116)</f>
        <v>0.1</v>
      </c>
      <c r="W117" s="126"/>
      <c r="X117" s="126"/>
      <c r="Y117" s="126"/>
      <c r="Z117" s="126"/>
      <c r="AA117" s="126"/>
      <c r="AB117" s="126"/>
    </row>
    <row r="118" spans="1:28" ht="19.5" customHeight="1">
      <c r="A118" s="97" t="str">
        <f t="shared" si="0"/>
        <v>[ 제 5-1호 ] 접지용비닐절연전선(F-GV)  2.5㎟ [M]</v>
      </c>
      <c r="B118" s="105" t="s">
        <v>584</v>
      </c>
      <c r="C118" s="106"/>
      <c r="D118" s="107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8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</row>
    <row r="119" spans="1:28" ht="19.5" customHeight="1">
      <c r="A119" s="97" t="str">
        <f t="shared" si="0"/>
        <v>접지용비닐절연전선(F-GV)2.5㎟M</v>
      </c>
      <c r="B119" s="109" t="s">
        <v>61</v>
      </c>
      <c r="C119" s="109" t="s">
        <v>62</v>
      </c>
      <c r="D119" s="110" t="s">
        <v>22</v>
      </c>
      <c r="E119" s="111">
        <v>1</v>
      </c>
      <c r="F119" s="111">
        <f>IF(G119&lt;&gt;0, E119-G119, "")</f>
        <v>0</v>
      </c>
      <c r="G119" s="111">
        <v>1</v>
      </c>
      <c r="H119" s="111">
        <v>10</v>
      </c>
      <c r="I119" s="109" t="s">
        <v>556</v>
      </c>
      <c r="J119" s="111" t="s">
        <v>242</v>
      </c>
      <c r="K119" s="111">
        <v>6.0000000000000001E-3</v>
      </c>
      <c r="L119" s="111">
        <v>150</v>
      </c>
      <c r="M119" s="111">
        <f t="shared" ref="M119:M120" si="52">IF(G119*K119=0, "", G119*K119*(L119/100))</f>
        <v>9.0000000000000011E-3</v>
      </c>
      <c r="N119" s="111" t="s">
        <v>585</v>
      </c>
      <c r="O119" s="111"/>
      <c r="P119" s="97"/>
      <c r="Q119" s="97"/>
      <c r="R119" s="97"/>
      <c r="S119" s="97"/>
      <c r="T119" s="97"/>
      <c r="U119" s="97"/>
      <c r="V119" s="97">
        <f>M119</f>
        <v>9.0000000000000011E-3</v>
      </c>
      <c r="W119" s="97"/>
      <c r="X119" s="97"/>
      <c r="Y119" s="97"/>
      <c r="Z119" s="97"/>
      <c r="AA119" s="97"/>
      <c r="AB119" s="97"/>
    </row>
    <row r="120" spans="1:28" ht="19.5" customHeight="1">
      <c r="A120" s="97" t="str">
        <f t="shared" si="0"/>
        <v>노 무 비내선전공인</v>
      </c>
      <c r="B120" s="109" t="s">
        <v>241</v>
      </c>
      <c r="C120" s="109" t="s">
        <v>242</v>
      </c>
      <c r="D120" s="110" t="s">
        <v>243</v>
      </c>
      <c r="E120" s="111">
        <f>+F120%*G120</f>
        <v>9.0000000000000011E-3</v>
      </c>
      <c r="F120" s="111">
        <v>100</v>
      </c>
      <c r="G120" s="111">
        <f>SUM(V119)</f>
        <v>9.0000000000000011E-3</v>
      </c>
      <c r="H120" s="111"/>
      <c r="I120" s="109"/>
      <c r="J120" s="111"/>
      <c r="K120" s="111"/>
      <c r="L120" s="111"/>
      <c r="M120" s="111" t="str">
        <f t="shared" si="52"/>
        <v/>
      </c>
      <c r="N120" s="111"/>
      <c r="O120" s="111"/>
      <c r="P120" s="97"/>
      <c r="Q120" s="97"/>
      <c r="R120" s="97"/>
      <c r="S120" s="97"/>
      <c r="T120" s="97"/>
      <c r="U120" s="97" t="s">
        <v>558</v>
      </c>
      <c r="V120" s="97">
        <f>SUM(V119)</f>
        <v>9.0000000000000011E-3</v>
      </c>
      <c r="W120" s="97"/>
      <c r="X120" s="97"/>
      <c r="Y120" s="97"/>
      <c r="Z120" s="97"/>
      <c r="AA120" s="97"/>
      <c r="AB120" s="97"/>
    </row>
    <row r="121" spans="1:28" ht="19.5" customHeight="1">
      <c r="A121" s="97" t="str">
        <f t="shared" si="0"/>
        <v>[ 제 5-2호 ] 접지용비닐절연전선(F-GV)  4㎟ [M]</v>
      </c>
      <c r="B121" s="105" t="s">
        <v>586</v>
      </c>
      <c r="C121" s="106"/>
      <c r="D121" s="107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8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</row>
    <row r="122" spans="1:28" ht="19.5" customHeight="1">
      <c r="A122" s="97" t="str">
        <f t="shared" si="0"/>
        <v>접지용비닐절연전선(F-GV)4㎟M</v>
      </c>
      <c r="B122" s="109" t="s">
        <v>61</v>
      </c>
      <c r="C122" s="109" t="s">
        <v>63</v>
      </c>
      <c r="D122" s="110" t="s">
        <v>22</v>
      </c>
      <c r="E122" s="111">
        <v>1</v>
      </c>
      <c r="F122" s="111">
        <f>IF(G122&lt;&gt;0, E122-G122, "")</f>
        <v>0</v>
      </c>
      <c r="G122" s="111">
        <v>1</v>
      </c>
      <c r="H122" s="111">
        <v>10</v>
      </c>
      <c r="I122" s="109" t="s">
        <v>556</v>
      </c>
      <c r="J122" s="111" t="s">
        <v>242</v>
      </c>
      <c r="K122" s="111">
        <v>6.0000000000000001E-3</v>
      </c>
      <c r="L122" s="111">
        <v>150</v>
      </c>
      <c r="M122" s="111">
        <f t="shared" ref="M122:M123" si="53">IF(G122*K122=0, "", G122*K122*(L122/100))</f>
        <v>9.0000000000000011E-3</v>
      </c>
      <c r="N122" s="111" t="s">
        <v>585</v>
      </c>
      <c r="O122" s="111"/>
      <c r="P122" s="97"/>
      <c r="Q122" s="97"/>
      <c r="R122" s="97"/>
      <c r="S122" s="97"/>
      <c r="T122" s="97"/>
      <c r="U122" s="97"/>
      <c r="V122" s="97">
        <f>M122</f>
        <v>9.0000000000000011E-3</v>
      </c>
      <c r="W122" s="97"/>
      <c r="X122" s="97"/>
      <c r="Y122" s="97"/>
      <c r="Z122" s="97"/>
      <c r="AA122" s="97"/>
      <c r="AB122" s="97"/>
    </row>
    <row r="123" spans="1:28" ht="19.5" customHeight="1">
      <c r="A123" s="97" t="str">
        <f t="shared" si="0"/>
        <v>노 무 비내선전공인</v>
      </c>
      <c r="B123" s="109" t="s">
        <v>241</v>
      </c>
      <c r="C123" s="109" t="s">
        <v>242</v>
      </c>
      <c r="D123" s="110" t="s">
        <v>243</v>
      </c>
      <c r="E123" s="111">
        <f>+F123%*G123</f>
        <v>9.0000000000000011E-3</v>
      </c>
      <c r="F123" s="111">
        <v>100</v>
      </c>
      <c r="G123" s="111">
        <f>SUM(V122)</f>
        <v>9.0000000000000011E-3</v>
      </c>
      <c r="H123" s="111"/>
      <c r="I123" s="109"/>
      <c r="J123" s="111"/>
      <c r="K123" s="111"/>
      <c r="L123" s="111"/>
      <c r="M123" s="111" t="str">
        <f t="shared" si="53"/>
        <v/>
      </c>
      <c r="N123" s="111"/>
      <c r="O123" s="111"/>
      <c r="P123" s="97"/>
      <c r="Q123" s="97"/>
      <c r="R123" s="97"/>
      <c r="S123" s="97"/>
      <c r="T123" s="97"/>
      <c r="U123" s="97" t="s">
        <v>558</v>
      </c>
      <c r="V123" s="97">
        <f>SUM(V122)</f>
        <v>9.0000000000000011E-3</v>
      </c>
      <c r="W123" s="97"/>
      <c r="X123" s="97"/>
      <c r="Y123" s="97"/>
      <c r="Z123" s="97"/>
      <c r="AA123" s="97"/>
      <c r="AB123" s="97"/>
    </row>
    <row r="124" spans="1:28" ht="19.5" customHeight="1">
      <c r="A124" s="112" t="str">
        <f t="shared" si="0"/>
        <v>[ 제 5-3호 ] 접지용비닐절연전선(F-GV)  6㎟ [M]</v>
      </c>
      <c r="B124" s="113" t="s">
        <v>587</v>
      </c>
      <c r="C124" s="114"/>
      <c r="D124" s="115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6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</row>
    <row r="125" spans="1:28" ht="19.5" customHeight="1">
      <c r="A125" s="112" t="str">
        <f t="shared" si="0"/>
        <v>접지용비닐절연전선(F-GV)6㎟M</v>
      </c>
      <c r="B125" s="117" t="s">
        <v>61</v>
      </c>
      <c r="C125" s="117" t="s">
        <v>64</v>
      </c>
      <c r="D125" s="118" t="s">
        <v>22</v>
      </c>
      <c r="E125" s="119">
        <v>1</v>
      </c>
      <c r="F125" s="119">
        <f>IF(G125&lt;&gt;0, E125-G125, "")</f>
        <v>0</v>
      </c>
      <c r="G125" s="119">
        <v>1</v>
      </c>
      <c r="H125" s="119">
        <v>10</v>
      </c>
      <c r="I125" s="117" t="s">
        <v>556</v>
      </c>
      <c r="J125" s="119" t="s">
        <v>242</v>
      </c>
      <c r="K125" s="119">
        <v>6.0000000000000001E-3</v>
      </c>
      <c r="L125" s="119">
        <v>150</v>
      </c>
      <c r="M125" s="119">
        <f t="shared" ref="M125:M126" si="54">IF(G125*K125=0, "", G125*K125*(L125/100))</f>
        <v>9.0000000000000011E-3</v>
      </c>
      <c r="N125" s="119" t="s">
        <v>585</v>
      </c>
      <c r="O125" s="119"/>
      <c r="P125" s="112"/>
      <c r="Q125" s="112"/>
      <c r="R125" s="112"/>
      <c r="S125" s="112"/>
      <c r="T125" s="112"/>
      <c r="U125" s="112"/>
      <c r="V125" s="112">
        <f>M125</f>
        <v>9.0000000000000011E-3</v>
      </c>
      <c r="W125" s="112"/>
      <c r="X125" s="112"/>
      <c r="Y125" s="112"/>
      <c r="Z125" s="112"/>
      <c r="AA125" s="112"/>
      <c r="AB125" s="112"/>
    </row>
    <row r="126" spans="1:28" ht="19.5" customHeight="1">
      <c r="A126" s="112" t="str">
        <f t="shared" si="0"/>
        <v>노 무 비내선전공인</v>
      </c>
      <c r="B126" s="117" t="s">
        <v>241</v>
      </c>
      <c r="C126" s="117" t="s">
        <v>242</v>
      </c>
      <c r="D126" s="118" t="s">
        <v>243</v>
      </c>
      <c r="E126" s="119">
        <f>+F126%*G126</f>
        <v>9.0000000000000011E-3</v>
      </c>
      <c r="F126" s="119">
        <v>100</v>
      </c>
      <c r="G126" s="119">
        <f>SUM(V125)</f>
        <v>9.0000000000000011E-3</v>
      </c>
      <c r="H126" s="119"/>
      <c r="I126" s="117"/>
      <c r="J126" s="119"/>
      <c r="K126" s="119"/>
      <c r="L126" s="119"/>
      <c r="M126" s="119" t="str">
        <f t="shared" si="54"/>
        <v/>
      </c>
      <c r="N126" s="119"/>
      <c r="O126" s="119"/>
      <c r="P126" s="112"/>
      <c r="Q126" s="112"/>
      <c r="R126" s="112"/>
      <c r="S126" s="112"/>
      <c r="T126" s="112"/>
      <c r="U126" s="112" t="s">
        <v>558</v>
      </c>
      <c r="V126" s="112">
        <f>SUM(V125)</f>
        <v>9.0000000000000011E-3</v>
      </c>
      <c r="W126" s="112"/>
      <c r="X126" s="112"/>
      <c r="Y126" s="112"/>
      <c r="Z126" s="112"/>
      <c r="AA126" s="112"/>
      <c r="AB126" s="112"/>
    </row>
    <row r="127" spans="1:28" ht="19.5" customHeight="1">
      <c r="A127" s="112" t="str">
        <f t="shared" si="0"/>
        <v>[ 제 5-4호 ] 접지용비닐절연전선(F-GV)  10㎟ [M]</v>
      </c>
      <c r="B127" s="137" t="s">
        <v>588</v>
      </c>
      <c r="C127" s="114"/>
      <c r="D127" s="115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6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</row>
    <row r="128" spans="1:28" ht="19.5" customHeight="1">
      <c r="A128" s="112" t="str">
        <f t="shared" si="0"/>
        <v>접지용비닐절연전선(F-GV)10㎟M</v>
      </c>
      <c r="B128" s="117" t="s">
        <v>61</v>
      </c>
      <c r="C128" s="117" t="s">
        <v>65</v>
      </c>
      <c r="D128" s="118" t="s">
        <v>22</v>
      </c>
      <c r="E128" s="119">
        <v>1</v>
      </c>
      <c r="F128" s="119">
        <f>IF(G128&lt;&gt;0, E128-G128, "")</f>
        <v>0</v>
      </c>
      <c r="G128" s="119">
        <v>1</v>
      </c>
      <c r="H128" s="119">
        <v>10</v>
      </c>
      <c r="I128" s="117" t="s">
        <v>556</v>
      </c>
      <c r="J128" s="119" t="s">
        <v>242</v>
      </c>
      <c r="K128" s="119">
        <v>6.0000000000000001E-3</v>
      </c>
      <c r="L128" s="119">
        <v>150</v>
      </c>
      <c r="M128" s="119">
        <f t="shared" ref="M128:M129" si="55">IF(G128*K128=0, "", G128*K128*(L128/100))</f>
        <v>9.0000000000000011E-3</v>
      </c>
      <c r="N128" s="119" t="s">
        <v>585</v>
      </c>
      <c r="O128" s="119"/>
      <c r="P128" s="112"/>
      <c r="Q128" s="112"/>
      <c r="R128" s="112"/>
      <c r="S128" s="112"/>
      <c r="T128" s="112"/>
      <c r="U128" s="112"/>
      <c r="V128" s="112">
        <f>M128</f>
        <v>9.0000000000000011E-3</v>
      </c>
      <c r="W128" s="112"/>
      <c r="X128" s="112"/>
      <c r="Y128" s="112"/>
      <c r="Z128" s="112"/>
      <c r="AA128" s="112"/>
      <c r="AB128" s="112"/>
    </row>
    <row r="129" spans="1:28" ht="19.5" customHeight="1">
      <c r="A129" s="112" t="str">
        <f t="shared" si="0"/>
        <v>노 무 비내선전공인</v>
      </c>
      <c r="B129" s="117" t="s">
        <v>241</v>
      </c>
      <c r="C129" s="117" t="s">
        <v>242</v>
      </c>
      <c r="D129" s="118" t="s">
        <v>243</v>
      </c>
      <c r="E129" s="119">
        <f>+F129%*G129</f>
        <v>9.0000000000000011E-3</v>
      </c>
      <c r="F129" s="119">
        <v>100</v>
      </c>
      <c r="G129" s="119">
        <f>SUM(V128)</f>
        <v>9.0000000000000011E-3</v>
      </c>
      <c r="H129" s="119"/>
      <c r="I129" s="117"/>
      <c r="J129" s="119"/>
      <c r="K129" s="119"/>
      <c r="L129" s="119"/>
      <c r="M129" s="119" t="str">
        <f t="shared" si="55"/>
        <v/>
      </c>
      <c r="N129" s="119"/>
      <c r="O129" s="119"/>
      <c r="P129" s="112"/>
      <c r="Q129" s="112"/>
      <c r="R129" s="112"/>
      <c r="S129" s="112"/>
      <c r="T129" s="112"/>
      <c r="U129" s="112" t="s">
        <v>558</v>
      </c>
      <c r="V129" s="112">
        <f>SUM(V128)</f>
        <v>9.0000000000000011E-3</v>
      </c>
      <c r="W129" s="112"/>
      <c r="X129" s="112"/>
      <c r="Y129" s="112"/>
      <c r="Z129" s="112"/>
      <c r="AA129" s="112"/>
      <c r="AB129" s="112"/>
    </row>
    <row r="130" spans="1:28" ht="19.5" customHeight="1">
      <c r="A130" s="97" t="str">
        <f t="shared" si="0"/>
        <v>[ 제 5-5호 ] 접지용비닐절연전선(F-GV)  16㎟ [M]</v>
      </c>
      <c r="B130" s="105" t="s">
        <v>589</v>
      </c>
      <c r="C130" s="106"/>
      <c r="D130" s="107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8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</row>
    <row r="131" spans="1:28" ht="19.5" customHeight="1">
      <c r="A131" s="97" t="str">
        <f t="shared" si="0"/>
        <v>접지용비닐절연전선(F-GV)16㎟M</v>
      </c>
      <c r="B131" s="109" t="s">
        <v>61</v>
      </c>
      <c r="C131" s="109" t="s">
        <v>66</v>
      </c>
      <c r="D131" s="110" t="s">
        <v>22</v>
      </c>
      <c r="E131" s="111">
        <v>1</v>
      </c>
      <c r="F131" s="111">
        <f>IF(G131&lt;&gt;0, E131-G131, "")</f>
        <v>0</v>
      </c>
      <c r="G131" s="111">
        <v>1</v>
      </c>
      <c r="H131" s="111">
        <v>10</v>
      </c>
      <c r="I131" s="109" t="s">
        <v>556</v>
      </c>
      <c r="J131" s="111" t="s">
        <v>242</v>
      </c>
      <c r="K131" s="111">
        <v>7.0000000000000001E-3</v>
      </c>
      <c r="L131" s="111">
        <v>150</v>
      </c>
      <c r="M131" s="111">
        <f t="shared" ref="M131:M132" si="56">IF(G131*K131=0, "", G131*K131*(L131/100))</f>
        <v>1.0500000000000001E-2</v>
      </c>
      <c r="N131" s="111" t="s">
        <v>585</v>
      </c>
      <c r="O131" s="111"/>
      <c r="P131" s="97"/>
      <c r="Q131" s="97"/>
      <c r="R131" s="97"/>
      <c r="S131" s="97"/>
      <c r="T131" s="97"/>
      <c r="U131" s="97"/>
      <c r="V131" s="97">
        <f>M131</f>
        <v>1.0500000000000001E-2</v>
      </c>
      <c r="W131" s="97"/>
      <c r="X131" s="97"/>
      <c r="Y131" s="97"/>
      <c r="Z131" s="97"/>
      <c r="AA131" s="97"/>
      <c r="AB131" s="97"/>
    </row>
    <row r="132" spans="1:28" ht="19.5" customHeight="1">
      <c r="A132" s="97" t="str">
        <f t="shared" si="0"/>
        <v>노 무 비내선전공인</v>
      </c>
      <c r="B132" s="109" t="s">
        <v>241</v>
      </c>
      <c r="C132" s="109" t="s">
        <v>242</v>
      </c>
      <c r="D132" s="110" t="s">
        <v>243</v>
      </c>
      <c r="E132" s="111">
        <f>+F132%*G132</f>
        <v>1.0500000000000001E-2</v>
      </c>
      <c r="F132" s="111">
        <v>100</v>
      </c>
      <c r="G132" s="111">
        <f>SUM(V131)</f>
        <v>1.0500000000000001E-2</v>
      </c>
      <c r="H132" s="111"/>
      <c r="I132" s="109"/>
      <c r="J132" s="111"/>
      <c r="K132" s="111"/>
      <c r="L132" s="111"/>
      <c r="M132" s="111" t="str">
        <f t="shared" si="56"/>
        <v/>
      </c>
      <c r="N132" s="111"/>
      <c r="O132" s="111"/>
      <c r="P132" s="97"/>
      <c r="Q132" s="97"/>
      <c r="R132" s="97"/>
      <c r="S132" s="97"/>
      <c r="T132" s="97"/>
      <c r="U132" s="97" t="s">
        <v>558</v>
      </c>
      <c r="V132" s="97">
        <f>SUM(V131)</f>
        <v>1.0500000000000001E-2</v>
      </c>
      <c r="W132" s="97"/>
      <c r="X132" s="97"/>
      <c r="Y132" s="97"/>
      <c r="Z132" s="97"/>
      <c r="AA132" s="97"/>
      <c r="AB132" s="97"/>
    </row>
    <row r="133" spans="1:28" ht="19.5" customHeight="1">
      <c r="A133" s="97" t="str">
        <f t="shared" si="0"/>
        <v>[ 제 5-6호 ] 접지용비닐절연전선(F-GV)  25㎟ [M]</v>
      </c>
      <c r="B133" s="105" t="s">
        <v>590</v>
      </c>
      <c r="C133" s="106"/>
      <c r="D133" s="107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8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</row>
    <row r="134" spans="1:28" ht="19.5" customHeight="1">
      <c r="A134" s="97" t="str">
        <f t="shared" si="0"/>
        <v>접지용비닐절연전선(F-GV)25㎟M</v>
      </c>
      <c r="B134" s="109" t="s">
        <v>61</v>
      </c>
      <c r="C134" s="109" t="s">
        <v>67</v>
      </c>
      <c r="D134" s="110" t="s">
        <v>22</v>
      </c>
      <c r="E134" s="111">
        <v>1</v>
      </c>
      <c r="F134" s="111">
        <f>IF(G134&lt;&gt;0, E134-G134, "")</f>
        <v>0</v>
      </c>
      <c r="G134" s="111">
        <v>1</v>
      </c>
      <c r="H134" s="111">
        <v>10</v>
      </c>
      <c r="I134" s="109" t="s">
        <v>556</v>
      </c>
      <c r="J134" s="111" t="s">
        <v>242</v>
      </c>
      <c r="K134" s="111">
        <v>7.0000000000000001E-3</v>
      </c>
      <c r="L134" s="111">
        <v>150</v>
      </c>
      <c r="M134" s="111">
        <f t="shared" ref="M134:M135" si="57">IF(G134*K134=0, "", G134*K134*(L134/100))</f>
        <v>1.0500000000000001E-2</v>
      </c>
      <c r="N134" s="111" t="s">
        <v>585</v>
      </c>
      <c r="O134" s="111"/>
      <c r="P134" s="97"/>
      <c r="Q134" s="97"/>
      <c r="R134" s="97"/>
      <c r="S134" s="97"/>
      <c r="T134" s="97"/>
      <c r="U134" s="97"/>
      <c r="V134" s="97">
        <f>M134</f>
        <v>1.0500000000000001E-2</v>
      </c>
      <c r="W134" s="97"/>
      <c r="X134" s="97"/>
      <c r="Y134" s="97"/>
      <c r="Z134" s="97"/>
      <c r="AA134" s="97"/>
      <c r="AB134" s="97"/>
    </row>
    <row r="135" spans="1:28" ht="19.5" customHeight="1">
      <c r="A135" s="97" t="str">
        <f t="shared" si="0"/>
        <v>노 무 비내선전공인</v>
      </c>
      <c r="B135" s="109" t="s">
        <v>241</v>
      </c>
      <c r="C135" s="109" t="s">
        <v>242</v>
      </c>
      <c r="D135" s="110" t="s">
        <v>243</v>
      </c>
      <c r="E135" s="111">
        <f>+F135%*G135</f>
        <v>1.0500000000000001E-2</v>
      </c>
      <c r="F135" s="111">
        <v>100</v>
      </c>
      <c r="G135" s="111">
        <f>SUM(V134)</f>
        <v>1.0500000000000001E-2</v>
      </c>
      <c r="H135" s="111"/>
      <c r="I135" s="109"/>
      <c r="J135" s="111"/>
      <c r="K135" s="111"/>
      <c r="L135" s="111"/>
      <c r="M135" s="111" t="str">
        <f t="shared" si="57"/>
        <v/>
      </c>
      <c r="N135" s="111"/>
      <c r="O135" s="111"/>
      <c r="P135" s="97"/>
      <c r="Q135" s="97"/>
      <c r="R135" s="97"/>
      <c r="S135" s="97"/>
      <c r="T135" s="97"/>
      <c r="U135" s="97" t="s">
        <v>558</v>
      </c>
      <c r="V135" s="97">
        <f>SUM(V134)</f>
        <v>1.0500000000000001E-2</v>
      </c>
      <c r="W135" s="97"/>
      <c r="X135" s="97"/>
      <c r="Y135" s="97"/>
      <c r="Z135" s="97"/>
      <c r="AA135" s="97"/>
      <c r="AB135" s="97"/>
    </row>
    <row r="136" spans="1:28" ht="19.5" customHeight="1">
      <c r="A136" s="97" t="str">
        <f t="shared" si="0"/>
        <v>[ 제 5-7호 ] 접지용비닐절연전선(F-GV)  35㎟ [M]</v>
      </c>
      <c r="B136" s="105" t="s">
        <v>591</v>
      </c>
      <c r="C136" s="106"/>
      <c r="D136" s="107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8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</row>
    <row r="137" spans="1:28" ht="19.5" customHeight="1">
      <c r="A137" s="97" t="str">
        <f t="shared" si="0"/>
        <v>접지용비닐절연전선(F-GV)35㎟M</v>
      </c>
      <c r="B137" s="109" t="s">
        <v>61</v>
      </c>
      <c r="C137" s="109" t="s">
        <v>68</v>
      </c>
      <c r="D137" s="110" t="s">
        <v>22</v>
      </c>
      <c r="E137" s="111">
        <v>1</v>
      </c>
      <c r="F137" s="111">
        <f>IF(G137&lt;&gt;0, E137-G137, "")</f>
        <v>0</v>
      </c>
      <c r="G137" s="111">
        <v>1</v>
      </c>
      <c r="H137" s="111">
        <v>10</v>
      </c>
      <c r="I137" s="109" t="s">
        <v>556</v>
      </c>
      <c r="J137" s="111" t="s">
        <v>242</v>
      </c>
      <c r="K137" s="111">
        <v>7.0000000000000001E-3</v>
      </c>
      <c r="L137" s="111">
        <v>150</v>
      </c>
      <c r="M137" s="111">
        <f t="shared" ref="M137:M138" si="58">IF(G137*K137=0, "", G137*K137*(L137/100))</f>
        <v>1.0500000000000001E-2</v>
      </c>
      <c r="N137" s="111" t="s">
        <v>585</v>
      </c>
      <c r="O137" s="111"/>
      <c r="P137" s="97"/>
      <c r="Q137" s="97"/>
      <c r="R137" s="97"/>
      <c r="S137" s="97"/>
      <c r="T137" s="97"/>
      <c r="U137" s="97"/>
      <c r="V137" s="97">
        <f>M137</f>
        <v>1.0500000000000001E-2</v>
      </c>
      <c r="W137" s="97"/>
      <c r="X137" s="97"/>
      <c r="Y137" s="97"/>
      <c r="Z137" s="97"/>
      <c r="AA137" s="97"/>
      <c r="AB137" s="97"/>
    </row>
    <row r="138" spans="1:28" ht="19.5" customHeight="1">
      <c r="A138" s="97" t="str">
        <f t="shared" si="0"/>
        <v>노 무 비내선전공인</v>
      </c>
      <c r="B138" s="109" t="s">
        <v>241</v>
      </c>
      <c r="C138" s="109" t="s">
        <v>242</v>
      </c>
      <c r="D138" s="110" t="s">
        <v>243</v>
      </c>
      <c r="E138" s="111">
        <f>+F138%*G138</f>
        <v>1.0500000000000001E-2</v>
      </c>
      <c r="F138" s="111">
        <v>100</v>
      </c>
      <c r="G138" s="111">
        <f>SUM(V137)</f>
        <v>1.0500000000000001E-2</v>
      </c>
      <c r="H138" s="111"/>
      <c r="I138" s="109"/>
      <c r="J138" s="111"/>
      <c r="K138" s="111"/>
      <c r="L138" s="111"/>
      <c r="M138" s="111" t="str">
        <f t="shared" si="58"/>
        <v/>
      </c>
      <c r="N138" s="111"/>
      <c r="O138" s="111"/>
      <c r="P138" s="97"/>
      <c r="Q138" s="97"/>
      <c r="R138" s="97"/>
      <c r="S138" s="97"/>
      <c r="T138" s="97"/>
      <c r="U138" s="97" t="s">
        <v>558</v>
      </c>
      <c r="V138" s="97">
        <f>SUM(V137)</f>
        <v>1.0500000000000001E-2</v>
      </c>
      <c r="W138" s="97"/>
      <c r="X138" s="97"/>
      <c r="Y138" s="97"/>
      <c r="Z138" s="97"/>
      <c r="AA138" s="97"/>
      <c r="AB138" s="97"/>
    </row>
    <row r="139" spans="1:28" ht="19.5" customHeight="1">
      <c r="A139" s="97" t="str">
        <f t="shared" si="0"/>
        <v>[ 제 5-8호 ] 접지용비닐절연전선(F-GV)  50㎟ [M]</v>
      </c>
      <c r="B139" s="105" t="s">
        <v>592</v>
      </c>
      <c r="C139" s="106"/>
      <c r="D139" s="107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8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</row>
    <row r="140" spans="1:28" ht="19.5" customHeight="1">
      <c r="A140" s="97" t="str">
        <f t="shared" si="0"/>
        <v>접지용비닐절연전선(F-GV)50㎟M</v>
      </c>
      <c r="B140" s="109" t="s">
        <v>61</v>
      </c>
      <c r="C140" s="109" t="s">
        <v>69</v>
      </c>
      <c r="D140" s="110" t="s">
        <v>22</v>
      </c>
      <c r="E140" s="111">
        <v>1</v>
      </c>
      <c r="F140" s="111">
        <f>IF(G140&lt;&gt;0, E140-G140, "")</f>
        <v>0</v>
      </c>
      <c r="G140" s="111">
        <v>1</v>
      </c>
      <c r="H140" s="111">
        <v>10</v>
      </c>
      <c r="I140" s="109" t="s">
        <v>556</v>
      </c>
      <c r="J140" s="111" t="s">
        <v>242</v>
      </c>
      <c r="K140" s="111">
        <v>8.0000000000000002E-3</v>
      </c>
      <c r="L140" s="111">
        <v>150</v>
      </c>
      <c r="M140" s="111">
        <f t="shared" ref="M140:M141" si="59">IF(G140*K140=0, "", G140*K140*(L140/100))</f>
        <v>1.2E-2</v>
      </c>
      <c r="N140" s="111" t="s">
        <v>585</v>
      </c>
      <c r="O140" s="111"/>
      <c r="P140" s="97"/>
      <c r="Q140" s="97"/>
      <c r="R140" s="97"/>
      <c r="S140" s="97"/>
      <c r="T140" s="97"/>
      <c r="U140" s="97"/>
      <c r="V140" s="97">
        <f>M140</f>
        <v>1.2E-2</v>
      </c>
      <c r="W140" s="97"/>
      <c r="X140" s="97"/>
      <c r="Y140" s="97"/>
      <c r="Z140" s="97"/>
      <c r="AA140" s="97"/>
      <c r="AB140" s="97"/>
    </row>
    <row r="141" spans="1:28" ht="19.5" customHeight="1">
      <c r="A141" s="97" t="str">
        <f t="shared" si="0"/>
        <v>노 무 비내선전공인</v>
      </c>
      <c r="B141" s="109" t="s">
        <v>241</v>
      </c>
      <c r="C141" s="109" t="s">
        <v>242</v>
      </c>
      <c r="D141" s="110" t="s">
        <v>243</v>
      </c>
      <c r="E141" s="111">
        <f>+F141%*G141</f>
        <v>1.2E-2</v>
      </c>
      <c r="F141" s="111">
        <v>100</v>
      </c>
      <c r="G141" s="111">
        <f>SUM(V140)</f>
        <v>1.2E-2</v>
      </c>
      <c r="H141" s="111"/>
      <c r="I141" s="109"/>
      <c r="J141" s="111"/>
      <c r="K141" s="111"/>
      <c r="L141" s="111"/>
      <c r="M141" s="111" t="str">
        <f t="shared" si="59"/>
        <v/>
      </c>
      <c r="N141" s="111"/>
      <c r="O141" s="111"/>
      <c r="P141" s="97"/>
      <c r="Q141" s="97"/>
      <c r="R141" s="97"/>
      <c r="S141" s="97"/>
      <c r="T141" s="97"/>
      <c r="U141" s="97" t="s">
        <v>558</v>
      </c>
      <c r="V141" s="97">
        <f>SUM(V140)</f>
        <v>1.2E-2</v>
      </c>
      <c r="W141" s="97"/>
      <c r="X141" s="97"/>
      <c r="Y141" s="97"/>
      <c r="Z141" s="97"/>
      <c r="AA141" s="97"/>
      <c r="AB141" s="97"/>
    </row>
    <row r="142" spans="1:28" ht="19.5" customHeight="1">
      <c r="A142" s="97" t="str">
        <f t="shared" si="0"/>
        <v>[ 제 5-9호 ] 접지용비닐절연전선(F-GV)  70㎟ [M]</v>
      </c>
      <c r="B142" s="105" t="s">
        <v>593</v>
      </c>
      <c r="C142" s="106"/>
      <c r="D142" s="107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8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</row>
    <row r="143" spans="1:28" ht="19.5" customHeight="1">
      <c r="A143" s="97" t="str">
        <f t="shared" si="0"/>
        <v>접지용비닐절연전선(F-GV)70㎟M</v>
      </c>
      <c r="B143" s="109" t="s">
        <v>61</v>
      </c>
      <c r="C143" s="109" t="s">
        <v>70</v>
      </c>
      <c r="D143" s="110" t="s">
        <v>22</v>
      </c>
      <c r="E143" s="111">
        <v>1</v>
      </c>
      <c r="F143" s="111">
        <f>IF(G143&lt;&gt;0, E143-G143, "")</f>
        <v>0</v>
      </c>
      <c r="G143" s="111">
        <v>1</v>
      </c>
      <c r="H143" s="111">
        <v>10</v>
      </c>
      <c r="I143" s="109" t="s">
        <v>556</v>
      </c>
      <c r="J143" s="111" t="s">
        <v>242</v>
      </c>
      <c r="K143" s="111">
        <v>8.0000000000000002E-3</v>
      </c>
      <c r="L143" s="111">
        <v>150</v>
      </c>
      <c r="M143" s="111">
        <f t="shared" ref="M143:M144" si="60">IF(G143*K143=0, "", G143*K143*(L143/100))</f>
        <v>1.2E-2</v>
      </c>
      <c r="N143" s="111" t="s">
        <v>585</v>
      </c>
      <c r="O143" s="111"/>
      <c r="P143" s="97"/>
      <c r="Q143" s="97"/>
      <c r="R143" s="97"/>
      <c r="S143" s="97"/>
      <c r="T143" s="97"/>
      <c r="U143" s="97"/>
      <c r="V143" s="97">
        <f>M143</f>
        <v>1.2E-2</v>
      </c>
      <c r="W143" s="97"/>
      <c r="X143" s="97"/>
      <c r="Y143" s="97"/>
      <c r="Z143" s="97"/>
      <c r="AA143" s="97"/>
      <c r="AB143" s="97"/>
    </row>
    <row r="144" spans="1:28" ht="19.5" customHeight="1">
      <c r="A144" s="97" t="str">
        <f t="shared" si="0"/>
        <v>노 무 비내선전공인</v>
      </c>
      <c r="B144" s="109" t="s">
        <v>241</v>
      </c>
      <c r="C144" s="109" t="s">
        <v>242</v>
      </c>
      <c r="D144" s="110" t="s">
        <v>243</v>
      </c>
      <c r="E144" s="111">
        <f>+F144%*G144</f>
        <v>1.2E-2</v>
      </c>
      <c r="F144" s="111">
        <v>100</v>
      </c>
      <c r="G144" s="111">
        <f>SUM(V143)</f>
        <v>1.2E-2</v>
      </c>
      <c r="H144" s="111"/>
      <c r="I144" s="109"/>
      <c r="J144" s="111"/>
      <c r="K144" s="111"/>
      <c r="L144" s="111"/>
      <c r="M144" s="111" t="str">
        <f t="shared" si="60"/>
        <v/>
      </c>
      <c r="N144" s="111"/>
      <c r="O144" s="111"/>
      <c r="P144" s="97"/>
      <c r="Q144" s="97"/>
      <c r="R144" s="97"/>
      <c r="S144" s="97"/>
      <c r="T144" s="97"/>
      <c r="U144" s="97" t="s">
        <v>558</v>
      </c>
      <c r="V144" s="97">
        <f>SUM(V143)</f>
        <v>1.2E-2</v>
      </c>
      <c r="W144" s="97"/>
      <c r="X144" s="97"/>
      <c r="Y144" s="97"/>
      <c r="Z144" s="97"/>
      <c r="AA144" s="97"/>
      <c r="AB144" s="97"/>
    </row>
    <row r="145" spans="1:28" ht="19.5" customHeight="1">
      <c r="A145" s="138" t="str">
        <f t="shared" si="0"/>
        <v>[ 제 5-9-1호 ] 접지용비닐절연전선(F-GV)  95㎟ [M]</v>
      </c>
      <c r="B145" s="139" t="s">
        <v>288</v>
      </c>
      <c r="C145" s="140"/>
      <c r="D145" s="141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2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</row>
    <row r="146" spans="1:28" ht="19.5" customHeight="1">
      <c r="A146" s="138" t="str">
        <f t="shared" si="0"/>
        <v>접지용비닐절연전선(F-GV)95㎟M</v>
      </c>
      <c r="B146" s="143" t="s">
        <v>61</v>
      </c>
      <c r="C146" s="143" t="s">
        <v>71</v>
      </c>
      <c r="D146" s="144" t="s">
        <v>22</v>
      </c>
      <c r="E146" s="145">
        <v>1</v>
      </c>
      <c r="F146" s="145">
        <f>IF(G146&lt;&gt;0, E146-G146, "")</f>
        <v>0</v>
      </c>
      <c r="G146" s="145">
        <v>1</v>
      </c>
      <c r="H146" s="145">
        <v>10</v>
      </c>
      <c r="I146" s="143" t="s">
        <v>556</v>
      </c>
      <c r="J146" s="145" t="s">
        <v>242</v>
      </c>
      <c r="K146" s="145">
        <v>8.0000000000000002E-3</v>
      </c>
      <c r="L146" s="145">
        <v>150</v>
      </c>
      <c r="M146" s="145">
        <f t="shared" ref="M146:M147" si="61">IF(G146*K146=0, "", G146*K146*(L146/100))</f>
        <v>1.2E-2</v>
      </c>
      <c r="N146" s="145" t="s">
        <v>585</v>
      </c>
      <c r="O146" s="145"/>
      <c r="P146" s="138"/>
      <c r="Q146" s="138"/>
      <c r="R146" s="138"/>
      <c r="S146" s="138"/>
      <c r="T146" s="138"/>
      <c r="U146" s="138"/>
      <c r="V146" s="138">
        <f>M146</f>
        <v>1.2E-2</v>
      </c>
      <c r="W146" s="138"/>
      <c r="X146" s="138"/>
      <c r="Y146" s="138"/>
      <c r="Z146" s="138"/>
      <c r="AA146" s="138"/>
      <c r="AB146" s="138"/>
    </row>
    <row r="147" spans="1:28" ht="19.5" customHeight="1">
      <c r="A147" s="138" t="str">
        <f t="shared" si="0"/>
        <v>노 무 비내선전공인</v>
      </c>
      <c r="B147" s="143" t="s">
        <v>241</v>
      </c>
      <c r="C147" s="143" t="s">
        <v>242</v>
      </c>
      <c r="D147" s="144" t="s">
        <v>243</v>
      </c>
      <c r="E147" s="145">
        <f>+F147%*G147</f>
        <v>1.2E-2</v>
      </c>
      <c r="F147" s="145">
        <v>100</v>
      </c>
      <c r="G147" s="145">
        <f>SUM(V146)</f>
        <v>1.2E-2</v>
      </c>
      <c r="H147" s="145"/>
      <c r="I147" s="143"/>
      <c r="J147" s="145"/>
      <c r="K147" s="145"/>
      <c r="L147" s="145"/>
      <c r="M147" s="145" t="str">
        <f t="shared" si="61"/>
        <v/>
      </c>
      <c r="N147" s="145"/>
      <c r="O147" s="145"/>
      <c r="P147" s="138"/>
      <c r="Q147" s="138"/>
      <c r="R147" s="138"/>
      <c r="S147" s="138"/>
      <c r="T147" s="138"/>
      <c r="U147" s="138" t="s">
        <v>558</v>
      </c>
      <c r="V147" s="138">
        <f>SUM(V146)</f>
        <v>1.2E-2</v>
      </c>
      <c r="W147" s="138"/>
      <c r="X147" s="138"/>
      <c r="Y147" s="138"/>
      <c r="Z147" s="138"/>
      <c r="AA147" s="138"/>
      <c r="AB147" s="138"/>
    </row>
    <row r="148" spans="1:28" ht="19.5" customHeight="1">
      <c r="A148" s="97" t="str">
        <f t="shared" si="0"/>
        <v>[제 5-10호] UTP 케이블  Cat.5E 0.5mm 4P [M]</v>
      </c>
      <c r="B148" s="105" t="s">
        <v>289</v>
      </c>
      <c r="C148" s="106"/>
      <c r="D148" s="107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8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</row>
    <row r="149" spans="1:28" ht="19.5" customHeight="1">
      <c r="A149" s="97" t="str">
        <f t="shared" si="0"/>
        <v>UTP 케이블Cat.5E 0.5mm 4PM</v>
      </c>
      <c r="B149" s="109" t="s">
        <v>72</v>
      </c>
      <c r="C149" s="109" t="s">
        <v>73</v>
      </c>
      <c r="D149" s="110" t="s">
        <v>22</v>
      </c>
      <c r="E149" s="111">
        <v>1</v>
      </c>
      <c r="F149" s="111">
        <f>IF(G149&lt;&gt;0, E149-G149, "")</f>
        <v>0</v>
      </c>
      <c r="G149" s="111">
        <v>1</v>
      </c>
      <c r="H149" s="111">
        <v>5</v>
      </c>
      <c r="I149" s="109" t="s">
        <v>594</v>
      </c>
      <c r="J149" s="111" t="s">
        <v>290</v>
      </c>
      <c r="K149" s="111">
        <v>1.4999999999999999E-2</v>
      </c>
      <c r="L149" s="111">
        <v>100</v>
      </c>
      <c r="M149" s="111">
        <f t="shared" ref="M149:M150" si="62">IF(G149*K149=0, "", G149*K149*(L149/100))</f>
        <v>1.4999999999999999E-2</v>
      </c>
      <c r="N149" s="111" t="s">
        <v>595</v>
      </c>
      <c r="O149" s="111"/>
      <c r="P149" s="97"/>
      <c r="Q149" s="97"/>
      <c r="R149" s="97"/>
      <c r="S149" s="97"/>
      <c r="T149" s="97"/>
      <c r="U149" s="97"/>
      <c r="V149" s="97"/>
      <c r="W149" s="97">
        <f>M149</f>
        <v>1.4999999999999999E-2</v>
      </c>
      <c r="X149" s="97"/>
      <c r="Y149" s="97"/>
      <c r="Z149" s="97"/>
      <c r="AA149" s="97"/>
      <c r="AB149" s="97"/>
    </row>
    <row r="150" spans="1:28" ht="19.5" customHeight="1">
      <c r="A150" s="97" t="str">
        <f t="shared" si="0"/>
        <v>노 무 비통신케이블공인</v>
      </c>
      <c r="B150" s="109" t="s">
        <v>241</v>
      </c>
      <c r="C150" s="109" t="s">
        <v>290</v>
      </c>
      <c r="D150" s="110" t="s">
        <v>243</v>
      </c>
      <c r="E150" s="111">
        <f>+F150%*G150</f>
        <v>1.4999999999999999E-2</v>
      </c>
      <c r="F150" s="111">
        <v>100</v>
      </c>
      <c r="G150" s="111">
        <f>SUM(W149)</f>
        <v>1.4999999999999999E-2</v>
      </c>
      <c r="H150" s="111"/>
      <c r="I150" s="109"/>
      <c r="J150" s="111"/>
      <c r="K150" s="111"/>
      <c r="L150" s="111"/>
      <c r="M150" s="111" t="str">
        <f t="shared" si="62"/>
        <v/>
      </c>
      <c r="N150" s="111"/>
      <c r="O150" s="111"/>
      <c r="P150" s="97"/>
      <c r="Q150" s="97"/>
      <c r="R150" s="97"/>
      <c r="S150" s="97"/>
      <c r="T150" s="97"/>
      <c r="U150" s="97" t="s">
        <v>558</v>
      </c>
      <c r="V150" s="97"/>
      <c r="W150" s="97">
        <f>SUM(W149)</f>
        <v>1.4999999999999999E-2</v>
      </c>
      <c r="X150" s="97"/>
      <c r="Y150" s="97"/>
      <c r="Z150" s="97"/>
      <c r="AA150" s="97"/>
      <c r="AB150" s="97"/>
    </row>
    <row r="151" spans="1:28" ht="19.5" customHeight="1">
      <c r="A151" s="97" t="str">
        <f t="shared" si="0"/>
        <v>[ 제 6-1호 ] 폴리에틸렌 난연케이블  0.6/1kv F-CV 2C×2.5㎟ [M]</v>
      </c>
      <c r="B151" s="105" t="s">
        <v>596</v>
      </c>
      <c r="C151" s="106"/>
      <c r="D151" s="107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8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</row>
    <row r="152" spans="1:28" ht="19.5" customHeight="1">
      <c r="A152" s="97" t="str">
        <f t="shared" si="0"/>
        <v>폴리에틸렌 난연케이블0.6/1kv F-CV 2C×2.5㎟M</v>
      </c>
      <c r="B152" s="109" t="s">
        <v>74</v>
      </c>
      <c r="C152" s="109" t="s">
        <v>75</v>
      </c>
      <c r="D152" s="110" t="s">
        <v>22</v>
      </c>
      <c r="E152" s="111">
        <v>1</v>
      </c>
      <c r="F152" s="111">
        <f>IF(G152&lt;&gt;0, E152-G152, "")</f>
        <v>0</v>
      </c>
      <c r="G152" s="111">
        <v>1</v>
      </c>
      <c r="H152" s="111">
        <v>5</v>
      </c>
      <c r="I152" s="109" t="s">
        <v>594</v>
      </c>
      <c r="J152" s="111" t="s">
        <v>292</v>
      </c>
      <c r="K152" s="111">
        <v>1.4E-2</v>
      </c>
      <c r="L152" s="111">
        <v>100</v>
      </c>
      <c r="M152" s="111">
        <f t="shared" ref="M152:M153" si="63">IF(G152*K152=0, "", G152*K152*(L152/100))</f>
        <v>1.4E-2</v>
      </c>
      <c r="N152" s="111" t="s">
        <v>597</v>
      </c>
      <c r="O152" s="111"/>
      <c r="P152" s="97"/>
      <c r="Q152" s="97"/>
      <c r="R152" s="97"/>
      <c r="S152" s="97"/>
      <c r="T152" s="97"/>
      <c r="U152" s="97"/>
      <c r="V152" s="97"/>
      <c r="W152" s="97">
        <f>M152</f>
        <v>1.4E-2</v>
      </c>
      <c r="X152" s="97"/>
      <c r="Y152" s="97"/>
      <c r="Z152" s="97"/>
      <c r="AA152" s="97"/>
      <c r="AB152" s="97"/>
    </row>
    <row r="153" spans="1:28" ht="19.5" customHeight="1">
      <c r="A153" s="97" t="str">
        <f t="shared" si="0"/>
        <v>노 무 비저압케이블전공인</v>
      </c>
      <c r="B153" s="109" t="s">
        <v>241</v>
      </c>
      <c r="C153" s="109" t="s">
        <v>292</v>
      </c>
      <c r="D153" s="110" t="s">
        <v>243</v>
      </c>
      <c r="E153" s="111">
        <f>+F153%*G153</f>
        <v>1.4E-2</v>
      </c>
      <c r="F153" s="111">
        <v>100</v>
      </c>
      <c r="G153" s="111">
        <f>SUM(W152)</f>
        <v>1.4E-2</v>
      </c>
      <c r="H153" s="111"/>
      <c r="I153" s="109"/>
      <c r="J153" s="111"/>
      <c r="K153" s="111"/>
      <c r="L153" s="111"/>
      <c r="M153" s="111" t="str">
        <f t="shared" si="63"/>
        <v/>
      </c>
      <c r="N153" s="111"/>
      <c r="O153" s="111"/>
      <c r="P153" s="97"/>
      <c r="Q153" s="97"/>
      <c r="R153" s="97"/>
      <c r="S153" s="97"/>
      <c r="T153" s="97"/>
      <c r="U153" s="97" t="s">
        <v>558</v>
      </c>
      <c r="V153" s="97"/>
      <c r="W153" s="97">
        <f>SUM(W152)</f>
        <v>1.4E-2</v>
      </c>
      <c r="X153" s="97"/>
      <c r="Y153" s="97"/>
      <c r="Z153" s="97"/>
      <c r="AA153" s="97"/>
      <c r="AB153" s="97"/>
    </row>
    <row r="154" spans="1:28" ht="19.5" customHeight="1">
      <c r="A154" s="97" t="str">
        <f t="shared" si="0"/>
        <v>[ 제 6-2호 ] 폴리에틸렌 난연케이블  0.6/1kv F-CV 2C×4㎟ [M]</v>
      </c>
      <c r="B154" s="105" t="s">
        <v>598</v>
      </c>
      <c r="C154" s="106"/>
      <c r="D154" s="107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8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</row>
    <row r="155" spans="1:28" ht="19.5" customHeight="1">
      <c r="A155" s="97" t="str">
        <f t="shared" si="0"/>
        <v>폴리에틸렌 난연케이블0.6/1kv F-CV 2C×4㎟M</v>
      </c>
      <c r="B155" s="109" t="s">
        <v>74</v>
      </c>
      <c r="C155" s="109" t="s">
        <v>76</v>
      </c>
      <c r="D155" s="110" t="s">
        <v>22</v>
      </c>
      <c r="E155" s="111">
        <v>1</v>
      </c>
      <c r="F155" s="111">
        <f>IF(G155&lt;&gt;0, E155-G155, "")</f>
        <v>0</v>
      </c>
      <c r="G155" s="111">
        <v>1</v>
      </c>
      <c r="H155" s="111">
        <v>5</v>
      </c>
      <c r="I155" s="109" t="s">
        <v>594</v>
      </c>
      <c r="J155" s="111" t="s">
        <v>292</v>
      </c>
      <c r="K155" s="111">
        <v>1.6E-2</v>
      </c>
      <c r="L155" s="111">
        <v>100</v>
      </c>
      <c r="M155" s="111">
        <f t="shared" ref="M155:M156" si="64">IF(G155*K155=0, "", G155*K155*(L155/100))</f>
        <v>1.6E-2</v>
      </c>
      <c r="N155" s="111" t="s">
        <v>597</v>
      </c>
      <c r="O155" s="111"/>
      <c r="P155" s="97"/>
      <c r="Q155" s="97"/>
      <c r="R155" s="97"/>
      <c r="S155" s="97"/>
      <c r="T155" s="97"/>
      <c r="U155" s="97"/>
      <c r="V155" s="97"/>
      <c r="W155" s="97">
        <f>M155</f>
        <v>1.6E-2</v>
      </c>
      <c r="X155" s="97"/>
      <c r="Y155" s="97"/>
      <c r="Z155" s="97"/>
      <c r="AA155" s="97"/>
      <c r="AB155" s="97"/>
    </row>
    <row r="156" spans="1:28" ht="19.5" customHeight="1">
      <c r="A156" s="97" t="str">
        <f t="shared" si="0"/>
        <v>노 무 비저압케이블전공인</v>
      </c>
      <c r="B156" s="109" t="s">
        <v>241</v>
      </c>
      <c r="C156" s="109" t="s">
        <v>292</v>
      </c>
      <c r="D156" s="110" t="s">
        <v>243</v>
      </c>
      <c r="E156" s="111">
        <f>+F156%*G156</f>
        <v>1.6E-2</v>
      </c>
      <c r="F156" s="111">
        <v>100</v>
      </c>
      <c r="G156" s="111">
        <f>SUM(W155)</f>
        <v>1.6E-2</v>
      </c>
      <c r="H156" s="111"/>
      <c r="I156" s="109"/>
      <c r="J156" s="111"/>
      <c r="K156" s="111"/>
      <c r="L156" s="111"/>
      <c r="M156" s="111" t="str">
        <f t="shared" si="64"/>
        <v/>
      </c>
      <c r="N156" s="111"/>
      <c r="O156" s="111"/>
      <c r="P156" s="97"/>
      <c r="Q156" s="97"/>
      <c r="R156" s="97"/>
      <c r="S156" s="97"/>
      <c r="T156" s="97"/>
      <c r="U156" s="97" t="s">
        <v>558</v>
      </c>
      <c r="V156" s="97"/>
      <c r="W156" s="97">
        <f>SUM(W155)</f>
        <v>1.6E-2</v>
      </c>
      <c r="X156" s="97"/>
      <c r="Y156" s="97"/>
      <c r="Z156" s="97"/>
      <c r="AA156" s="97"/>
      <c r="AB156" s="97"/>
    </row>
    <row r="157" spans="1:28" ht="19.5" customHeight="1">
      <c r="A157" s="97" t="str">
        <f t="shared" si="0"/>
        <v>[ 제 6-3호 ] 폴리에틸렌 난연케이블  0.6/1kv F-CV 2C×6㎟ [M]</v>
      </c>
      <c r="B157" s="105" t="s">
        <v>599</v>
      </c>
      <c r="C157" s="106"/>
      <c r="D157" s="107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8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</row>
    <row r="158" spans="1:28" ht="19.5" customHeight="1">
      <c r="A158" s="97" t="str">
        <f t="shared" si="0"/>
        <v>폴리에틸렌 난연케이블0.6/1kv F-CV 2C×6㎟M</v>
      </c>
      <c r="B158" s="109" t="s">
        <v>74</v>
      </c>
      <c r="C158" s="109" t="s">
        <v>77</v>
      </c>
      <c r="D158" s="110" t="s">
        <v>22</v>
      </c>
      <c r="E158" s="111">
        <v>1</v>
      </c>
      <c r="F158" s="111">
        <f>IF(G158&lt;&gt;0, E158-G158, "")</f>
        <v>0</v>
      </c>
      <c r="G158" s="111">
        <v>1</v>
      </c>
      <c r="H158" s="111">
        <v>5</v>
      </c>
      <c r="I158" s="109" t="s">
        <v>594</v>
      </c>
      <c r="J158" s="111" t="s">
        <v>292</v>
      </c>
      <c r="K158" s="111">
        <v>1.7999999999999999E-2</v>
      </c>
      <c r="L158" s="111">
        <v>100</v>
      </c>
      <c r="M158" s="111">
        <f t="shared" ref="M158:M159" si="65">IF(G158*K158=0, "", G158*K158*(L158/100))</f>
        <v>1.7999999999999999E-2</v>
      </c>
      <c r="N158" s="111" t="s">
        <v>597</v>
      </c>
      <c r="O158" s="111"/>
      <c r="P158" s="97"/>
      <c r="Q158" s="97"/>
      <c r="R158" s="97"/>
      <c r="S158" s="97"/>
      <c r="T158" s="97"/>
      <c r="U158" s="97"/>
      <c r="V158" s="97"/>
      <c r="W158" s="97">
        <f>M158</f>
        <v>1.7999999999999999E-2</v>
      </c>
      <c r="X158" s="97"/>
      <c r="Y158" s="97"/>
      <c r="Z158" s="97"/>
      <c r="AA158" s="97"/>
      <c r="AB158" s="97"/>
    </row>
    <row r="159" spans="1:28" ht="19.5" customHeight="1">
      <c r="A159" s="97" t="str">
        <f t="shared" si="0"/>
        <v>노 무 비저압케이블전공인</v>
      </c>
      <c r="B159" s="109" t="s">
        <v>241</v>
      </c>
      <c r="C159" s="109" t="s">
        <v>292</v>
      </c>
      <c r="D159" s="110" t="s">
        <v>243</v>
      </c>
      <c r="E159" s="111">
        <f>+F159%*G159</f>
        <v>1.7999999999999999E-2</v>
      </c>
      <c r="F159" s="111">
        <v>100</v>
      </c>
      <c r="G159" s="111">
        <f>SUM(W158)</f>
        <v>1.7999999999999999E-2</v>
      </c>
      <c r="H159" s="111"/>
      <c r="I159" s="109"/>
      <c r="J159" s="111"/>
      <c r="K159" s="111"/>
      <c r="L159" s="111"/>
      <c r="M159" s="111" t="str">
        <f t="shared" si="65"/>
        <v/>
      </c>
      <c r="N159" s="111"/>
      <c r="O159" s="111"/>
      <c r="P159" s="97"/>
      <c r="Q159" s="97"/>
      <c r="R159" s="97"/>
      <c r="S159" s="97"/>
      <c r="T159" s="97"/>
      <c r="U159" s="97" t="s">
        <v>558</v>
      </c>
      <c r="V159" s="97"/>
      <c r="W159" s="97">
        <f>SUM(W158)</f>
        <v>1.7999999999999999E-2</v>
      </c>
      <c r="X159" s="97"/>
      <c r="Y159" s="97"/>
      <c r="Z159" s="97"/>
      <c r="AA159" s="97"/>
      <c r="AB159" s="97"/>
    </row>
    <row r="160" spans="1:28" ht="19.5" customHeight="1">
      <c r="A160" s="112" t="str">
        <f t="shared" si="0"/>
        <v>[ 제 6-4호 ] 폴리에틸렌 난연케이블  0.6/1kv F-CV 2C×10㎟ [M]</v>
      </c>
      <c r="B160" s="113" t="s">
        <v>600</v>
      </c>
      <c r="C160" s="114"/>
      <c r="D160" s="115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6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</row>
    <row r="161" spans="1:28" ht="19.5" customHeight="1">
      <c r="A161" s="112" t="str">
        <f t="shared" si="0"/>
        <v>폴리에틸렌 난연케이블0.6/1kv F-CV 2C×10㎟M</v>
      </c>
      <c r="B161" s="117" t="s">
        <v>74</v>
      </c>
      <c r="C161" s="117" t="s">
        <v>78</v>
      </c>
      <c r="D161" s="118" t="s">
        <v>22</v>
      </c>
      <c r="E161" s="119">
        <v>1</v>
      </c>
      <c r="F161" s="119">
        <f>IF(G161&lt;&gt;0, E161-G161, "")</f>
        <v>0</v>
      </c>
      <c r="G161" s="119">
        <v>1</v>
      </c>
      <c r="H161" s="119">
        <v>5</v>
      </c>
      <c r="I161" s="117" t="s">
        <v>594</v>
      </c>
      <c r="J161" s="119" t="s">
        <v>292</v>
      </c>
      <c r="K161" s="119">
        <v>2.5000000000000001E-2</v>
      </c>
      <c r="L161" s="119">
        <v>100</v>
      </c>
      <c r="M161" s="119">
        <f t="shared" ref="M161:M162" si="66">IF(G161*K161=0, "", G161*K161*(L161/100))</f>
        <v>2.5000000000000001E-2</v>
      </c>
      <c r="N161" s="119" t="s">
        <v>597</v>
      </c>
      <c r="O161" s="119"/>
      <c r="P161" s="112"/>
      <c r="Q161" s="112"/>
      <c r="R161" s="112"/>
      <c r="S161" s="112"/>
      <c r="T161" s="112"/>
      <c r="U161" s="112"/>
      <c r="V161" s="112"/>
      <c r="W161" s="112">
        <f>M161</f>
        <v>2.5000000000000001E-2</v>
      </c>
      <c r="X161" s="112"/>
      <c r="Y161" s="112"/>
      <c r="Z161" s="112"/>
      <c r="AA161" s="112"/>
      <c r="AB161" s="112"/>
    </row>
    <row r="162" spans="1:28" ht="19.5" customHeight="1">
      <c r="A162" s="112" t="str">
        <f t="shared" si="0"/>
        <v>노 무 비저압케이블전공인</v>
      </c>
      <c r="B162" s="117" t="s">
        <v>241</v>
      </c>
      <c r="C162" s="117" t="s">
        <v>292</v>
      </c>
      <c r="D162" s="118" t="s">
        <v>243</v>
      </c>
      <c r="E162" s="119">
        <f>+F162%*G162</f>
        <v>2.5000000000000001E-2</v>
      </c>
      <c r="F162" s="119">
        <v>100</v>
      </c>
      <c r="G162" s="119">
        <f>SUM(W161)</f>
        <v>2.5000000000000001E-2</v>
      </c>
      <c r="H162" s="119"/>
      <c r="I162" s="117"/>
      <c r="J162" s="119"/>
      <c r="K162" s="119"/>
      <c r="L162" s="119"/>
      <c r="M162" s="119" t="str">
        <f t="shared" si="66"/>
        <v/>
      </c>
      <c r="N162" s="119"/>
      <c r="O162" s="119"/>
      <c r="P162" s="112"/>
      <c r="Q162" s="112"/>
      <c r="R162" s="112"/>
      <c r="S162" s="112"/>
      <c r="T162" s="112"/>
      <c r="U162" s="112" t="s">
        <v>558</v>
      </c>
      <c r="V162" s="112"/>
      <c r="W162" s="112">
        <f>SUM(W161)</f>
        <v>2.5000000000000001E-2</v>
      </c>
      <c r="X162" s="112"/>
      <c r="Y162" s="112"/>
      <c r="Z162" s="112"/>
      <c r="AA162" s="112"/>
      <c r="AB162" s="112"/>
    </row>
    <row r="163" spans="1:28" ht="19.5" customHeight="1">
      <c r="A163" s="112" t="str">
        <f t="shared" si="0"/>
        <v>[ 제 6-5호 ] 폴리에틸렌 난연케이블  0.6/1kv F-CV 2C×16㎟ [M]</v>
      </c>
      <c r="B163" s="113" t="s">
        <v>601</v>
      </c>
      <c r="C163" s="114"/>
      <c r="D163" s="115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6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</row>
    <row r="164" spans="1:28" ht="19.5" customHeight="1">
      <c r="A164" s="112" t="str">
        <f t="shared" si="0"/>
        <v>폴리에틸렌 난연케이블0.6/1kv F-CV 2C×16㎟M</v>
      </c>
      <c r="B164" s="117" t="s">
        <v>74</v>
      </c>
      <c r="C164" s="117" t="s">
        <v>79</v>
      </c>
      <c r="D164" s="118" t="s">
        <v>22</v>
      </c>
      <c r="E164" s="119">
        <v>1</v>
      </c>
      <c r="F164" s="119">
        <f>IF(G164&lt;&gt;0, E164-G164, "")</f>
        <v>0</v>
      </c>
      <c r="G164" s="119">
        <v>1</v>
      </c>
      <c r="H164" s="119">
        <v>5</v>
      </c>
      <c r="I164" s="117" t="s">
        <v>594</v>
      </c>
      <c r="J164" s="119" t="s">
        <v>292</v>
      </c>
      <c r="K164" s="119">
        <v>3.2199999999999999E-2</v>
      </c>
      <c r="L164" s="119">
        <v>100</v>
      </c>
      <c r="M164" s="119">
        <f t="shared" ref="M164:M165" si="67">IF(G164*K164=0, "", G164*K164*(L164/100))</f>
        <v>3.2199999999999999E-2</v>
      </c>
      <c r="N164" s="119" t="s">
        <v>602</v>
      </c>
      <c r="O164" s="119"/>
      <c r="P164" s="112"/>
      <c r="Q164" s="112"/>
      <c r="R164" s="112"/>
      <c r="S164" s="112"/>
      <c r="T164" s="112"/>
      <c r="U164" s="112"/>
      <c r="V164" s="112"/>
      <c r="W164" s="112">
        <f>M164</f>
        <v>3.2199999999999999E-2</v>
      </c>
      <c r="X164" s="112"/>
      <c r="Y164" s="112"/>
      <c r="Z164" s="112"/>
      <c r="AA164" s="112"/>
      <c r="AB164" s="112"/>
    </row>
    <row r="165" spans="1:28" ht="19.5" customHeight="1">
      <c r="A165" s="112" t="str">
        <f t="shared" si="0"/>
        <v>노 무 비저압케이블전공인</v>
      </c>
      <c r="B165" s="117" t="s">
        <v>241</v>
      </c>
      <c r="C165" s="117" t="s">
        <v>292</v>
      </c>
      <c r="D165" s="118" t="s">
        <v>243</v>
      </c>
      <c r="E165" s="119">
        <f>+F165%*G165</f>
        <v>3.2199999999999999E-2</v>
      </c>
      <c r="F165" s="119">
        <v>100</v>
      </c>
      <c r="G165" s="119">
        <f>SUM(W164)</f>
        <v>3.2199999999999999E-2</v>
      </c>
      <c r="H165" s="119"/>
      <c r="I165" s="117"/>
      <c r="J165" s="119"/>
      <c r="K165" s="119"/>
      <c r="L165" s="119"/>
      <c r="M165" s="119" t="str">
        <f t="shared" si="67"/>
        <v/>
      </c>
      <c r="N165" s="119"/>
      <c r="O165" s="119"/>
      <c r="P165" s="112"/>
      <c r="Q165" s="112"/>
      <c r="R165" s="112"/>
      <c r="S165" s="112"/>
      <c r="T165" s="112"/>
      <c r="U165" s="112" t="s">
        <v>558</v>
      </c>
      <c r="V165" s="112"/>
      <c r="W165" s="112">
        <f>SUM(W164)</f>
        <v>3.2199999999999999E-2</v>
      </c>
      <c r="X165" s="112"/>
      <c r="Y165" s="112"/>
      <c r="Z165" s="112"/>
      <c r="AA165" s="112"/>
      <c r="AB165" s="112"/>
    </row>
    <row r="166" spans="1:28" ht="19.5" customHeight="1">
      <c r="A166" s="112" t="str">
        <f t="shared" si="0"/>
        <v>[ 제 6-6호 ] 폴리에틸렌 난연케이블  0.6/1kv F-CV 2C×25㎟ [M]</v>
      </c>
      <c r="B166" s="113" t="s">
        <v>603</v>
      </c>
      <c r="C166" s="114"/>
      <c r="D166" s="115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6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</row>
    <row r="167" spans="1:28" ht="19.5" customHeight="1">
      <c r="A167" s="112" t="str">
        <f t="shared" si="0"/>
        <v>폴리에틸렌 난연케이블0.6/1kv F-CV 2C×25㎟M</v>
      </c>
      <c r="B167" s="117" t="s">
        <v>74</v>
      </c>
      <c r="C167" s="117" t="s">
        <v>80</v>
      </c>
      <c r="D167" s="118" t="s">
        <v>22</v>
      </c>
      <c r="E167" s="119">
        <v>1</v>
      </c>
      <c r="F167" s="119">
        <f>IF(G167&lt;&gt;0, E167-G167, "")</f>
        <v>0</v>
      </c>
      <c r="G167" s="119">
        <v>1</v>
      </c>
      <c r="H167" s="119">
        <v>5</v>
      </c>
      <c r="I167" s="117" t="s">
        <v>594</v>
      </c>
      <c r="J167" s="119" t="s">
        <v>292</v>
      </c>
      <c r="K167" s="119">
        <v>4.2000000000000003E-2</v>
      </c>
      <c r="L167" s="119">
        <v>100</v>
      </c>
      <c r="M167" s="119">
        <f t="shared" ref="M167:M168" si="68">IF(G167*K167=0, "", G167*K167*(L167/100))</f>
        <v>4.2000000000000003E-2</v>
      </c>
      <c r="N167" s="119" t="s">
        <v>602</v>
      </c>
      <c r="O167" s="119"/>
      <c r="P167" s="112"/>
      <c r="Q167" s="112"/>
      <c r="R167" s="112"/>
      <c r="S167" s="112"/>
      <c r="T167" s="112"/>
      <c r="U167" s="112"/>
      <c r="V167" s="112"/>
      <c r="W167" s="112">
        <f>M167</f>
        <v>4.2000000000000003E-2</v>
      </c>
      <c r="X167" s="112"/>
      <c r="Y167" s="112"/>
      <c r="Z167" s="112"/>
      <c r="AA167" s="112"/>
      <c r="AB167" s="112"/>
    </row>
    <row r="168" spans="1:28" ht="19.5" customHeight="1">
      <c r="A168" s="112" t="str">
        <f t="shared" si="0"/>
        <v>노 무 비저압케이블전공인</v>
      </c>
      <c r="B168" s="117" t="s">
        <v>241</v>
      </c>
      <c r="C168" s="117" t="s">
        <v>292</v>
      </c>
      <c r="D168" s="118" t="s">
        <v>243</v>
      </c>
      <c r="E168" s="119">
        <f>+F168%*G168</f>
        <v>4.2000000000000003E-2</v>
      </c>
      <c r="F168" s="119">
        <v>100</v>
      </c>
      <c r="G168" s="119">
        <f>SUM(W167)</f>
        <v>4.2000000000000003E-2</v>
      </c>
      <c r="H168" s="119"/>
      <c r="I168" s="117"/>
      <c r="J168" s="119"/>
      <c r="K168" s="119"/>
      <c r="L168" s="119"/>
      <c r="M168" s="119" t="str">
        <f t="shared" si="68"/>
        <v/>
      </c>
      <c r="N168" s="119"/>
      <c r="O168" s="119"/>
      <c r="P168" s="112"/>
      <c r="Q168" s="112"/>
      <c r="R168" s="112"/>
      <c r="S168" s="112"/>
      <c r="T168" s="112"/>
      <c r="U168" s="112" t="s">
        <v>558</v>
      </c>
      <c r="V168" s="112"/>
      <c r="W168" s="112">
        <f>SUM(W167)</f>
        <v>4.2000000000000003E-2</v>
      </c>
      <c r="X168" s="112"/>
      <c r="Y168" s="112"/>
      <c r="Z168" s="112"/>
      <c r="AA168" s="112"/>
      <c r="AB168" s="112"/>
    </row>
    <row r="169" spans="1:28" ht="19.5" customHeight="1">
      <c r="A169" s="97" t="str">
        <f t="shared" si="0"/>
        <v>[ 제 6-7호 ] 폴리에틸렌 난연케이블  0.6/1kv F-CV 3C×2.5㎟ [M]</v>
      </c>
      <c r="B169" s="105" t="s">
        <v>604</v>
      </c>
      <c r="C169" s="106"/>
      <c r="D169" s="107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8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</row>
    <row r="170" spans="1:28" ht="19.5" customHeight="1">
      <c r="A170" s="97" t="str">
        <f t="shared" si="0"/>
        <v>폴리에틸렌 난연케이블0.6/1kv F-CV 3C×2.5㎟M</v>
      </c>
      <c r="B170" s="109" t="s">
        <v>74</v>
      </c>
      <c r="C170" s="109" t="s">
        <v>81</v>
      </c>
      <c r="D170" s="110" t="s">
        <v>22</v>
      </c>
      <c r="E170" s="111">
        <v>1</v>
      </c>
      <c r="F170" s="111">
        <f>IF(G170&lt;&gt;0, E170-G170, "")</f>
        <v>0</v>
      </c>
      <c r="G170" s="111">
        <v>1</v>
      </c>
      <c r="H170" s="111">
        <v>5</v>
      </c>
      <c r="I170" s="109" t="s">
        <v>594</v>
      </c>
      <c r="J170" s="111" t="s">
        <v>292</v>
      </c>
      <c r="K170" s="111">
        <v>1.9E-2</v>
      </c>
      <c r="L170" s="111">
        <v>100</v>
      </c>
      <c r="M170" s="111">
        <f t="shared" ref="M170:M171" si="69">IF(G170*K170=0, "", G170*K170*(L170/100))</f>
        <v>1.9E-2</v>
      </c>
      <c r="N170" s="111" t="s">
        <v>597</v>
      </c>
      <c r="O170" s="111"/>
      <c r="P170" s="97"/>
      <c r="Q170" s="97"/>
      <c r="R170" s="97"/>
      <c r="S170" s="97"/>
      <c r="T170" s="97"/>
      <c r="U170" s="97"/>
      <c r="V170" s="97"/>
      <c r="W170" s="97">
        <f>M170</f>
        <v>1.9E-2</v>
      </c>
      <c r="X170" s="97"/>
      <c r="Y170" s="97"/>
      <c r="Z170" s="97"/>
      <c r="AA170" s="97"/>
      <c r="AB170" s="97"/>
    </row>
    <row r="171" spans="1:28" ht="19.5" customHeight="1">
      <c r="A171" s="97" t="str">
        <f t="shared" si="0"/>
        <v>노 무 비저압케이블전공인</v>
      </c>
      <c r="B171" s="109" t="s">
        <v>241</v>
      </c>
      <c r="C171" s="109" t="s">
        <v>292</v>
      </c>
      <c r="D171" s="110" t="s">
        <v>243</v>
      </c>
      <c r="E171" s="111">
        <f>+F171%*G171</f>
        <v>1.9E-2</v>
      </c>
      <c r="F171" s="111">
        <v>100</v>
      </c>
      <c r="G171" s="111">
        <f>SUM(W170)</f>
        <v>1.9E-2</v>
      </c>
      <c r="H171" s="111"/>
      <c r="I171" s="109"/>
      <c r="J171" s="111"/>
      <c r="K171" s="111"/>
      <c r="L171" s="111"/>
      <c r="M171" s="111" t="str">
        <f t="shared" si="69"/>
        <v/>
      </c>
      <c r="N171" s="111"/>
      <c r="O171" s="111"/>
      <c r="P171" s="97"/>
      <c r="Q171" s="97"/>
      <c r="R171" s="97"/>
      <c r="S171" s="97"/>
      <c r="T171" s="97"/>
      <c r="U171" s="97" t="s">
        <v>558</v>
      </c>
      <c r="V171" s="97"/>
      <c r="W171" s="97">
        <f>SUM(W170)</f>
        <v>1.9E-2</v>
      </c>
      <c r="X171" s="97"/>
      <c r="Y171" s="97"/>
      <c r="Z171" s="97"/>
      <c r="AA171" s="97"/>
      <c r="AB171" s="97"/>
    </row>
    <row r="172" spans="1:28" ht="19.5" customHeight="1">
      <c r="A172" s="97" t="str">
        <f t="shared" si="0"/>
        <v>[ 제 6-8호 ] 폴리에틸렌 난연케이블  0.6/1kv F-CV 3C×4㎟ [M]</v>
      </c>
      <c r="B172" s="105" t="s">
        <v>605</v>
      </c>
      <c r="C172" s="106"/>
      <c r="D172" s="107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8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</row>
    <row r="173" spans="1:28" ht="19.5" customHeight="1">
      <c r="A173" s="97" t="str">
        <f t="shared" si="0"/>
        <v>폴리에틸렌 난연케이블0.6/1kv F-CV 3C×4㎟M</v>
      </c>
      <c r="B173" s="109" t="s">
        <v>74</v>
      </c>
      <c r="C173" s="109" t="s">
        <v>82</v>
      </c>
      <c r="D173" s="110" t="s">
        <v>22</v>
      </c>
      <c r="E173" s="111">
        <v>1</v>
      </c>
      <c r="F173" s="111">
        <f>IF(G173&lt;&gt;0, E173-G173, "")</f>
        <v>0</v>
      </c>
      <c r="G173" s="111">
        <v>1</v>
      </c>
      <c r="H173" s="111">
        <v>5</v>
      </c>
      <c r="I173" s="109" t="s">
        <v>594</v>
      </c>
      <c r="J173" s="111" t="s">
        <v>292</v>
      </c>
      <c r="K173" s="111">
        <v>2.1999999999999999E-2</v>
      </c>
      <c r="L173" s="111">
        <v>100</v>
      </c>
      <c r="M173" s="111">
        <f t="shared" ref="M173:M174" si="70">IF(G173*K173=0, "", G173*K173*(L173/100))</f>
        <v>2.1999999999999999E-2</v>
      </c>
      <c r="N173" s="111" t="s">
        <v>597</v>
      </c>
      <c r="O173" s="111"/>
      <c r="P173" s="97"/>
      <c r="Q173" s="97"/>
      <c r="R173" s="97"/>
      <c r="S173" s="97"/>
      <c r="T173" s="97"/>
      <c r="U173" s="97"/>
      <c r="V173" s="97"/>
      <c r="W173" s="97">
        <f>M173</f>
        <v>2.1999999999999999E-2</v>
      </c>
      <c r="X173" s="97"/>
      <c r="Y173" s="97"/>
      <c r="Z173" s="97"/>
      <c r="AA173" s="97"/>
      <c r="AB173" s="97"/>
    </row>
    <row r="174" spans="1:28" ht="19.5" customHeight="1">
      <c r="A174" s="97" t="str">
        <f t="shared" si="0"/>
        <v>노 무 비저압케이블전공인</v>
      </c>
      <c r="B174" s="109" t="s">
        <v>241</v>
      </c>
      <c r="C174" s="109" t="s">
        <v>292</v>
      </c>
      <c r="D174" s="110" t="s">
        <v>243</v>
      </c>
      <c r="E174" s="111">
        <f>+F174%*G174</f>
        <v>2.1999999999999999E-2</v>
      </c>
      <c r="F174" s="111">
        <v>100</v>
      </c>
      <c r="G174" s="111">
        <f>SUM(W173)</f>
        <v>2.1999999999999999E-2</v>
      </c>
      <c r="H174" s="111"/>
      <c r="I174" s="109"/>
      <c r="J174" s="111"/>
      <c r="K174" s="111"/>
      <c r="L174" s="111"/>
      <c r="M174" s="111" t="str">
        <f t="shared" si="70"/>
        <v/>
      </c>
      <c r="N174" s="111"/>
      <c r="O174" s="111"/>
      <c r="P174" s="97"/>
      <c r="Q174" s="97"/>
      <c r="R174" s="97"/>
      <c r="S174" s="97"/>
      <c r="T174" s="97"/>
      <c r="U174" s="97" t="s">
        <v>558</v>
      </c>
      <c r="V174" s="97"/>
      <c r="W174" s="97">
        <f>SUM(W173)</f>
        <v>2.1999999999999999E-2</v>
      </c>
      <c r="X174" s="97"/>
      <c r="Y174" s="97"/>
      <c r="Z174" s="97"/>
      <c r="AA174" s="97"/>
      <c r="AB174" s="97"/>
    </row>
    <row r="175" spans="1:28" ht="19.5" customHeight="1">
      <c r="A175" s="97" t="str">
        <f t="shared" si="0"/>
        <v>[ 제 6-9호 ] 폴리에틸렌 난연케이블  0.6/1kv F-CV 3C×6㎟ [M]</v>
      </c>
      <c r="B175" s="105" t="s">
        <v>606</v>
      </c>
      <c r="C175" s="106"/>
      <c r="D175" s="107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8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</row>
    <row r="176" spans="1:28" ht="19.5" customHeight="1">
      <c r="A176" s="97" t="str">
        <f t="shared" si="0"/>
        <v>폴리에틸렌 난연케이블0.6/1kv F-CV 3C×6㎟M</v>
      </c>
      <c r="B176" s="109" t="s">
        <v>74</v>
      </c>
      <c r="C176" s="109" t="s">
        <v>83</v>
      </c>
      <c r="D176" s="110" t="s">
        <v>22</v>
      </c>
      <c r="E176" s="111">
        <v>1</v>
      </c>
      <c r="F176" s="111">
        <f>IF(G176&lt;&gt;0, E176-G176, "")</f>
        <v>0</v>
      </c>
      <c r="G176" s="111">
        <v>1</v>
      </c>
      <c r="H176" s="111">
        <v>5</v>
      </c>
      <c r="I176" s="109" t="s">
        <v>594</v>
      </c>
      <c r="J176" s="111" t="s">
        <v>292</v>
      </c>
      <c r="K176" s="111">
        <v>2.5999999999999999E-2</v>
      </c>
      <c r="L176" s="111">
        <v>100</v>
      </c>
      <c r="M176" s="111">
        <f t="shared" ref="M176:M177" si="71">IF(G176*K176=0, "", G176*K176*(L176/100))</f>
        <v>2.5999999999999999E-2</v>
      </c>
      <c r="N176" s="111" t="s">
        <v>597</v>
      </c>
      <c r="O176" s="111"/>
      <c r="P176" s="97"/>
      <c r="Q176" s="97"/>
      <c r="R176" s="97"/>
      <c r="S176" s="97"/>
      <c r="T176" s="97"/>
      <c r="U176" s="97"/>
      <c r="V176" s="97"/>
      <c r="W176" s="97">
        <f>M176</f>
        <v>2.5999999999999999E-2</v>
      </c>
      <c r="X176" s="97"/>
      <c r="Y176" s="97"/>
      <c r="Z176" s="97"/>
      <c r="AA176" s="97"/>
      <c r="AB176" s="97"/>
    </row>
    <row r="177" spans="1:28" ht="19.5" customHeight="1">
      <c r="A177" s="97" t="str">
        <f t="shared" si="0"/>
        <v>노 무 비저압케이블전공인</v>
      </c>
      <c r="B177" s="109" t="s">
        <v>241</v>
      </c>
      <c r="C177" s="109" t="s">
        <v>292</v>
      </c>
      <c r="D177" s="110" t="s">
        <v>243</v>
      </c>
      <c r="E177" s="111">
        <f>+F177%*G177</f>
        <v>2.5999999999999999E-2</v>
      </c>
      <c r="F177" s="111">
        <v>100</v>
      </c>
      <c r="G177" s="111">
        <f>SUM(W176)</f>
        <v>2.5999999999999999E-2</v>
      </c>
      <c r="H177" s="111"/>
      <c r="I177" s="109"/>
      <c r="J177" s="111"/>
      <c r="K177" s="111"/>
      <c r="L177" s="111"/>
      <c r="M177" s="111" t="str">
        <f t="shared" si="71"/>
        <v/>
      </c>
      <c r="N177" s="111"/>
      <c r="O177" s="111"/>
      <c r="P177" s="97"/>
      <c r="Q177" s="97"/>
      <c r="R177" s="97"/>
      <c r="S177" s="97"/>
      <c r="T177" s="97"/>
      <c r="U177" s="97" t="s">
        <v>558</v>
      </c>
      <c r="V177" s="97"/>
      <c r="W177" s="97">
        <f>SUM(W176)</f>
        <v>2.5999999999999999E-2</v>
      </c>
      <c r="X177" s="97"/>
      <c r="Y177" s="97"/>
      <c r="Z177" s="97"/>
      <c r="AA177" s="97"/>
      <c r="AB177" s="97"/>
    </row>
    <row r="178" spans="1:28" ht="19.5" customHeight="1">
      <c r="A178" s="112" t="str">
        <f t="shared" si="0"/>
        <v>[ 제 6-10호 ] 폴리에틸렌 난연케이블  0.6/1kv F-CV 3C×10㎟ [M]</v>
      </c>
      <c r="B178" s="113" t="s">
        <v>607</v>
      </c>
      <c r="C178" s="114"/>
      <c r="D178" s="115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6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</row>
    <row r="179" spans="1:28" ht="19.5" customHeight="1">
      <c r="A179" s="112" t="str">
        <f t="shared" si="0"/>
        <v>폴리에틸렌 난연케이블0.6/1kv F-CV 3C×10㎟M</v>
      </c>
      <c r="B179" s="117" t="s">
        <v>74</v>
      </c>
      <c r="C179" s="117" t="s">
        <v>84</v>
      </c>
      <c r="D179" s="118" t="s">
        <v>22</v>
      </c>
      <c r="E179" s="119">
        <v>1</v>
      </c>
      <c r="F179" s="119">
        <f>IF(G179&lt;&gt;0, E179-G179, "")</f>
        <v>0</v>
      </c>
      <c r="G179" s="119">
        <v>1</v>
      </c>
      <c r="H179" s="119">
        <v>5</v>
      </c>
      <c r="I179" s="117" t="s">
        <v>594</v>
      </c>
      <c r="J179" s="119" t="s">
        <v>292</v>
      </c>
      <c r="K179" s="119">
        <v>3.5999999999999997E-2</v>
      </c>
      <c r="L179" s="119">
        <v>100</v>
      </c>
      <c r="M179" s="119">
        <f t="shared" ref="M179:M180" si="72">IF(G179*K179=0, "", G179*K179*(L179/100))</f>
        <v>3.5999999999999997E-2</v>
      </c>
      <c r="N179" s="119" t="s">
        <v>597</v>
      </c>
      <c r="O179" s="119"/>
      <c r="P179" s="112"/>
      <c r="Q179" s="112"/>
      <c r="R179" s="112"/>
      <c r="S179" s="112"/>
      <c r="T179" s="112"/>
      <c r="U179" s="112"/>
      <c r="V179" s="112"/>
      <c r="W179" s="112">
        <f>M179</f>
        <v>3.5999999999999997E-2</v>
      </c>
      <c r="X179" s="112"/>
      <c r="Y179" s="112"/>
      <c r="Z179" s="112"/>
      <c r="AA179" s="112"/>
      <c r="AB179" s="112"/>
    </row>
    <row r="180" spans="1:28" ht="19.5" customHeight="1">
      <c r="A180" s="112" t="str">
        <f t="shared" si="0"/>
        <v>노 무 비저압케이블전공인</v>
      </c>
      <c r="B180" s="117" t="s">
        <v>241</v>
      </c>
      <c r="C180" s="117" t="s">
        <v>292</v>
      </c>
      <c r="D180" s="118" t="s">
        <v>243</v>
      </c>
      <c r="E180" s="119">
        <f>+F180%*G180</f>
        <v>3.5999999999999997E-2</v>
      </c>
      <c r="F180" s="119">
        <v>100</v>
      </c>
      <c r="G180" s="119">
        <f>SUM(W179)</f>
        <v>3.5999999999999997E-2</v>
      </c>
      <c r="H180" s="119"/>
      <c r="I180" s="117"/>
      <c r="J180" s="119"/>
      <c r="K180" s="119"/>
      <c r="L180" s="119"/>
      <c r="M180" s="119" t="str">
        <f t="shared" si="72"/>
        <v/>
      </c>
      <c r="N180" s="119"/>
      <c r="O180" s="119"/>
      <c r="P180" s="112"/>
      <c r="Q180" s="112"/>
      <c r="R180" s="112"/>
      <c r="S180" s="112"/>
      <c r="T180" s="112"/>
      <c r="U180" s="112" t="s">
        <v>558</v>
      </c>
      <c r="V180" s="112"/>
      <c r="W180" s="112">
        <f>SUM(W179)</f>
        <v>3.5999999999999997E-2</v>
      </c>
      <c r="X180" s="112"/>
      <c r="Y180" s="112"/>
      <c r="Z180" s="112"/>
      <c r="AA180" s="112"/>
      <c r="AB180" s="112"/>
    </row>
    <row r="181" spans="1:28" ht="19.5" customHeight="1">
      <c r="A181" s="112" t="str">
        <f t="shared" si="0"/>
        <v>[ 제 6-11호 ] 폴리에틸렌 난연케이블  0.6/1kv F-CV 3C×16㎟ [M]</v>
      </c>
      <c r="B181" s="113" t="s">
        <v>608</v>
      </c>
      <c r="C181" s="114"/>
      <c r="D181" s="115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6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</row>
    <row r="182" spans="1:28" ht="19.5" customHeight="1">
      <c r="A182" s="112" t="str">
        <f t="shared" si="0"/>
        <v>폴리에틸렌 난연케이블0.6/1kv F-CV 3C×16㎟M</v>
      </c>
      <c r="B182" s="117" t="s">
        <v>74</v>
      </c>
      <c r="C182" s="117" t="s">
        <v>85</v>
      </c>
      <c r="D182" s="118" t="s">
        <v>22</v>
      </c>
      <c r="E182" s="119">
        <v>1</v>
      </c>
      <c r="F182" s="119">
        <f>IF(G182&lt;&gt;0, E182-G182, "")</f>
        <v>0</v>
      </c>
      <c r="G182" s="119">
        <v>1</v>
      </c>
      <c r="H182" s="119">
        <v>5</v>
      </c>
      <c r="I182" s="117" t="s">
        <v>594</v>
      </c>
      <c r="J182" s="119" t="s">
        <v>292</v>
      </c>
      <c r="K182" s="119">
        <v>4.5999999999999999E-2</v>
      </c>
      <c r="L182" s="119">
        <v>100</v>
      </c>
      <c r="M182" s="119">
        <f t="shared" ref="M182:M183" si="73">IF(G182*K182=0, "", G182*K182*(L182/100))</f>
        <v>4.5999999999999999E-2</v>
      </c>
      <c r="N182" s="119" t="s">
        <v>602</v>
      </c>
      <c r="O182" s="119"/>
      <c r="P182" s="112"/>
      <c r="Q182" s="112"/>
      <c r="R182" s="112"/>
      <c r="S182" s="112"/>
      <c r="T182" s="112"/>
      <c r="U182" s="112"/>
      <c r="V182" s="112"/>
      <c r="W182" s="112">
        <f>M182</f>
        <v>4.5999999999999999E-2</v>
      </c>
      <c r="X182" s="112"/>
      <c r="Y182" s="112"/>
      <c r="Z182" s="112"/>
      <c r="AA182" s="112"/>
      <c r="AB182" s="112"/>
    </row>
    <row r="183" spans="1:28" ht="19.5" customHeight="1">
      <c r="A183" s="112" t="str">
        <f t="shared" si="0"/>
        <v>노 무 비저압케이블전공인</v>
      </c>
      <c r="B183" s="117" t="s">
        <v>241</v>
      </c>
      <c r="C183" s="117" t="s">
        <v>292</v>
      </c>
      <c r="D183" s="118" t="s">
        <v>243</v>
      </c>
      <c r="E183" s="119">
        <f>+F183%*G183</f>
        <v>4.5999999999999999E-2</v>
      </c>
      <c r="F183" s="119">
        <v>100</v>
      </c>
      <c r="G183" s="119">
        <f>SUM(W182)</f>
        <v>4.5999999999999999E-2</v>
      </c>
      <c r="H183" s="119"/>
      <c r="I183" s="117"/>
      <c r="J183" s="119"/>
      <c r="K183" s="119"/>
      <c r="L183" s="119"/>
      <c r="M183" s="119" t="str">
        <f t="shared" si="73"/>
        <v/>
      </c>
      <c r="N183" s="119"/>
      <c r="O183" s="119"/>
      <c r="P183" s="112"/>
      <c r="Q183" s="112"/>
      <c r="R183" s="112"/>
      <c r="S183" s="112"/>
      <c r="T183" s="112"/>
      <c r="U183" s="112" t="s">
        <v>558</v>
      </c>
      <c r="V183" s="112"/>
      <c r="W183" s="112">
        <f>SUM(W182)</f>
        <v>4.5999999999999999E-2</v>
      </c>
      <c r="X183" s="112"/>
      <c r="Y183" s="112"/>
      <c r="Z183" s="112"/>
      <c r="AA183" s="112"/>
      <c r="AB183" s="112"/>
    </row>
    <row r="184" spans="1:28" ht="19.5" customHeight="1">
      <c r="A184" s="112" t="str">
        <f t="shared" si="0"/>
        <v>[ 제 6-12호 ] 폴리에틸렌 난연케이블  0.6/1kv F-CV 3C×25㎟ [M]</v>
      </c>
      <c r="B184" s="113" t="s">
        <v>609</v>
      </c>
      <c r="C184" s="114"/>
      <c r="D184" s="115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6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</row>
    <row r="185" spans="1:28" ht="19.5" customHeight="1">
      <c r="A185" s="112" t="str">
        <f t="shared" si="0"/>
        <v>폴리에틸렌 난연케이블0.6/1kv F-CV 3C×25㎟M</v>
      </c>
      <c r="B185" s="117" t="s">
        <v>74</v>
      </c>
      <c r="C185" s="117" t="s">
        <v>86</v>
      </c>
      <c r="D185" s="118" t="s">
        <v>22</v>
      </c>
      <c r="E185" s="119">
        <v>1</v>
      </c>
      <c r="F185" s="119">
        <f>IF(G185&lt;&gt;0, E185-G185, "")</f>
        <v>0</v>
      </c>
      <c r="G185" s="119">
        <v>1</v>
      </c>
      <c r="H185" s="119">
        <v>5</v>
      </c>
      <c r="I185" s="117" t="s">
        <v>594</v>
      </c>
      <c r="J185" s="119" t="s">
        <v>292</v>
      </c>
      <c r="K185" s="119">
        <v>0.06</v>
      </c>
      <c r="L185" s="119">
        <v>100</v>
      </c>
      <c r="M185" s="119">
        <f t="shared" ref="M185:M186" si="74">IF(G185*K185=0, "", G185*K185*(L185/100))</f>
        <v>0.06</v>
      </c>
      <c r="N185" s="119" t="s">
        <v>602</v>
      </c>
      <c r="O185" s="119"/>
      <c r="P185" s="112"/>
      <c r="Q185" s="112"/>
      <c r="R185" s="112"/>
      <c r="S185" s="112"/>
      <c r="T185" s="112"/>
      <c r="U185" s="112"/>
      <c r="V185" s="112"/>
      <c r="W185" s="112">
        <f>M185</f>
        <v>0.06</v>
      </c>
      <c r="X185" s="112"/>
      <c r="Y185" s="112"/>
      <c r="Z185" s="112"/>
      <c r="AA185" s="112"/>
      <c r="AB185" s="112"/>
    </row>
    <row r="186" spans="1:28" ht="19.5" customHeight="1">
      <c r="A186" s="112" t="str">
        <f t="shared" si="0"/>
        <v>노 무 비저압케이블전공인</v>
      </c>
      <c r="B186" s="117" t="s">
        <v>241</v>
      </c>
      <c r="C186" s="117" t="s">
        <v>292</v>
      </c>
      <c r="D186" s="118" t="s">
        <v>243</v>
      </c>
      <c r="E186" s="119">
        <f>+F186%*G186</f>
        <v>0.06</v>
      </c>
      <c r="F186" s="119">
        <v>100</v>
      </c>
      <c r="G186" s="119">
        <f>SUM(W185)</f>
        <v>0.06</v>
      </c>
      <c r="H186" s="119"/>
      <c r="I186" s="117"/>
      <c r="J186" s="119"/>
      <c r="K186" s="119"/>
      <c r="L186" s="119"/>
      <c r="M186" s="119" t="str">
        <f t="shared" si="74"/>
        <v/>
      </c>
      <c r="N186" s="119"/>
      <c r="O186" s="119"/>
      <c r="P186" s="112"/>
      <c r="Q186" s="112"/>
      <c r="R186" s="112"/>
      <c r="S186" s="112"/>
      <c r="T186" s="112"/>
      <c r="U186" s="112" t="s">
        <v>558</v>
      </c>
      <c r="V186" s="112"/>
      <c r="W186" s="112">
        <f>SUM(W185)</f>
        <v>0.06</v>
      </c>
      <c r="X186" s="112"/>
      <c r="Y186" s="112"/>
      <c r="Z186" s="112"/>
      <c r="AA186" s="112"/>
      <c r="AB186" s="112"/>
    </row>
    <row r="187" spans="1:28" ht="19.5" customHeight="1">
      <c r="A187" s="97" t="str">
        <f t="shared" si="0"/>
        <v>[ 제 6-13호 ] 폴리에틸렌 난연케이블  0.6/1kv F-CV 4C×2.5㎟ [M]</v>
      </c>
      <c r="B187" s="105" t="s">
        <v>610</v>
      </c>
      <c r="C187" s="106"/>
      <c r="D187" s="107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8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</row>
    <row r="188" spans="1:28" ht="19.5" customHeight="1">
      <c r="A188" s="97" t="str">
        <f t="shared" si="0"/>
        <v>폴리에틸렌 난연케이블0.6/1kv F-CV 4C×2.5㎟M</v>
      </c>
      <c r="B188" s="109" t="s">
        <v>74</v>
      </c>
      <c r="C188" s="109" t="s">
        <v>87</v>
      </c>
      <c r="D188" s="110" t="s">
        <v>22</v>
      </c>
      <c r="E188" s="111">
        <v>1</v>
      </c>
      <c r="F188" s="111">
        <f>IF(G188&lt;&gt;0, E188-G188, "")</f>
        <v>0</v>
      </c>
      <c r="G188" s="111">
        <v>1</v>
      </c>
      <c r="H188" s="111">
        <v>5</v>
      </c>
      <c r="I188" s="109" t="s">
        <v>594</v>
      </c>
      <c r="J188" s="111" t="s">
        <v>292</v>
      </c>
      <c r="K188" s="111">
        <v>2.5999999999999999E-2</v>
      </c>
      <c r="L188" s="111">
        <v>100</v>
      </c>
      <c r="M188" s="111">
        <f t="shared" ref="M188:M189" si="75">IF(G188*K188=0, "", G188*K188*(L188/100))</f>
        <v>2.5999999999999999E-2</v>
      </c>
      <c r="N188" s="111" t="s">
        <v>597</v>
      </c>
      <c r="O188" s="111"/>
      <c r="P188" s="97"/>
      <c r="Q188" s="97"/>
      <c r="R188" s="97"/>
      <c r="S188" s="97"/>
      <c r="T188" s="97"/>
      <c r="U188" s="97"/>
      <c r="V188" s="97"/>
      <c r="W188" s="97">
        <f>M188</f>
        <v>2.5999999999999999E-2</v>
      </c>
      <c r="X188" s="97"/>
      <c r="Y188" s="97"/>
      <c r="Z188" s="97"/>
      <c r="AA188" s="97"/>
      <c r="AB188" s="97"/>
    </row>
    <row r="189" spans="1:28" ht="19.5" customHeight="1">
      <c r="A189" s="97" t="str">
        <f t="shared" si="0"/>
        <v>노 무 비저압케이블전공인</v>
      </c>
      <c r="B189" s="109" t="s">
        <v>241</v>
      </c>
      <c r="C189" s="109" t="s">
        <v>292</v>
      </c>
      <c r="D189" s="110" t="s">
        <v>243</v>
      </c>
      <c r="E189" s="111">
        <f>+F189%*G189</f>
        <v>2.5999999999999999E-2</v>
      </c>
      <c r="F189" s="111">
        <v>100</v>
      </c>
      <c r="G189" s="111">
        <f>SUM(W188)</f>
        <v>2.5999999999999999E-2</v>
      </c>
      <c r="H189" s="111"/>
      <c r="I189" s="109"/>
      <c r="J189" s="111"/>
      <c r="K189" s="111"/>
      <c r="L189" s="111"/>
      <c r="M189" s="111" t="str">
        <f t="shared" si="75"/>
        <v/>
      </c>
      <c r="N189" s="111"/>
      <c r="O189" s="111"/>
      <c r="P189" s="97"/>
      <c r="Q189" s="97"/>
      <c r="R189" s="97"/>
      <c r="S189" s="97"/>
      <c r="T189" s="97"/>
      <c r="U189" s="97" t="s">
        <v>558</v>
      </c>
      <c r="V189" s="97"/>
      <c r="W189" s="97">
        <f>SUM(W188)</f>
        <v>2.5999999999999999E-2</v>
      </c>
      <c r="X189" s="97"/>
      <c r="Y189" s="97"/>
      <c r="Z189" s="97"/>
      <c r="AA189" s="97"/>
      <c r="AB189" s="97"/>
    </row>
    <row r="190" spans="1:28" ht="19.5" customHeight="1">
      <c r="A190" s="97" t="str">
        <f t="shared" si="0"/>
        <v>[ 제 6-14호 ] 폴리에틸렌 난연케이블  0.6/1kv F-CV 4C×4㎟ [M]</v>
      </c>
      <c r="B190" s="105" t="s">
        <v>611</v>
      </c>
      <c r="C190" s="106"/>
      <c r="D190" s="107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8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</row>
    <row r="191" spans="1:28" ht="19.5" customHeight="1">
      <c r="A191" s="97" t="str">
        <f t="shared" si="0"/>
        <v>폴리에틸렌 난연케이블0.6/1kv F-CV 4C×4㎟M</v>
      </c>
      <c r="B191" s="109" t="s">
        <v>74</v>
      </c>
      <c r="C191" s="109" t="s">
        <v>88</v>
      </c>
      <c r="D191" s="110" t="s">
        <v>22</v>
      </c>
      <c r="E191" s="111">
        <v>1</v>
      </c>
      <c r="F191" s="111">
        <f>IF(G191&lt;&gt;0, E191-G191, "")</f>
        <v>0</v>
      </c>
      <c r="G191" s="111">
        <v>1</v>
      </c>
      <c r="H191" s="111">
        <v>5</v>
      </c>
      <c r="I191" s="109" t="s">
        <v>594</v>
      </c>
      <c r="J191" s="111" t="s">
        <v>292</v>
      </c>
      <c r="K191" s="111">
        <v>2.9000000000000001E-2</v>
      </c>
      <c r="L191" s="111">
        <v>100</v>
      </c>
      <c r="M191" s="111">
        <f t="shared" ref="M191:M192" si="76">IF(G191*K191=0, "", G191*K191*(L191/100))</f>
        <v>2.9000000000000001E-2</v>
      </c>
      <c r="N191" s="111" t="s">
        <v>597</v>
      </c>
      <c r="O191" s="111"/>
      <c r="P191" s="97"/>
      <c r="Q191" s="97"/>
      <c r="R191" s="97"/>
      <c r="S191" s="97"/>
      <c r="T191" s="97"/>
      <c r="U191" s="97"/>
      <c r="V191" s="97"/>
      <c r="W191" s="97">
        <f>M191</f>
        <v>2.9000000000000001E-2</v>
      </c>
      <c r="X191" s="97"/>
      <c r="Y191" s="97"/>
      <c r="Z191" s="97"/>
      <c r="AA191" s="97"/>
      <c r="AB191" s="97"/>
    </row>
    <row r="192" spans="1:28" ht="19.5" customHeight="1">
      <c r="A192" s="97" t="str">
        <f t="shared" si="0"/>
        <v>노 무 비저압케이블전공인</v>
      </c>
      <c r="B192" s="109" t="s">
        <v>241</v>
      </c>
      <c r="C192" s="109" t="s">
        <v>292</v>
      </c>
      <c r="D192" s="110" t="s">
        <v>243</v>
      </c>
      <c r="E192" s="111">
        <f>+F192%*G192</f>
        <v>2.9000000000000001E-2</v>
      </c>
      <c r="F192" s="111">
        <v>100</v>
      </c>
      <c r="G192" s="111">
        <f>SUM(W191)</f>
        <v>2.9000000000000001E-2</v>
      </c>
      <c r="H192" s="111"/>
      <c r="I192" s="109"/>
      <c r="J192" s="111"/>
      <c r="K192" s="111"/>
      <c r="L192" s="111"/>
      <c r="M192" s="111" t="str">
        <f t="shared" si="76"/>
        <v/>
      </c>
      <c r="N192" s="111"/>
      <c r="O192" s="111"/>
      <c r="P192" s="97"/>
      <c r="Q192" s="97"/>
      <c r="R192" s="97"/>
      <c r="S192" s="97"/>
      <c r="T192" s="97"/>
      <c r="U192" s="97" t="s">
        <v>558</v>
      </c>
      <c r="V192" s="97"/>
      <c r="W192" s="97">
        <f>SUM(W191)</f>
        <v>2.9000000000000001E-2</v>
      </c>
      <c r="X192" s="97"/>
      <c r="Y192" s="97"/>
      <c r="Z192" s="97"/>
      <c r="AA192" s="97"/>
      <c r="AB192" s="97"/>
    </row>
    <row r="193" spans="1:28" ht="19.5" customHeight="1">
      <c r="A193" s="97" t="str">
        <f t="shared" si="0"/>
        <v>[ 제 6-15호 ] 폴리에틸렌 난연케이블  0.6/1kv F-CV 4C×6㎟ [M]</v>
      </c>
      <c r="B193" s="105" t="s">
        <v>612</v>
      </c>
      <c r="C193" s="106"/>
      <c r="D193" s="107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8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</row>
    <row r="194" spans="1:28" ht="19.5" customHeight="1">
      <c r="A194" s="97" t="str">
        <f t="shared" si="0"/>
        <v>폴리에틸렌 난연케이블0.6/1kv F-CV 4C×6㎟M</v>
      </c>
      <c r="B194" s="109" t="s">
        <v>74</v>
      </c>
      <c r="C194" s="109" t="s">
        <v>89</v>
      </c>
      <c r="D194" s="110" t="s">
        <v>22</v>
      </c>
      <c r="E194" s="111">
        <v>1</v>
      </c>
      <c r="F194" s="111">
        <f>IF(G194&lt;&gt;0, E194-G194, "")</f>
        <v>0</v>
      </c>
      <c r="G194" s="111">
        <v>1</v>
      </c>
      <c r="H194" s="111">
        <v>5</v>
      </c>
      <c r="I194" s="109" t="s">
        <v>594</v>
      </c>
      <c r="J194" s="111" t="s">
        <v>292</v>
      </c>
      <c r="K194" s="111">
        <v>3.4000000000000002E-2</v>
      </c>
      <c r="L194" s="111">
        <v>100</v>
      </c>
      <c r="M194" s="111">
        <f t="shared" ref="M194:M195" si="77">IF(G194*K194=0, "", G194*K194*(L194/100))</f>
        <v>3.4000000000000002E-2</v>
      </c>
      <c r="N194" s="111" t="s">
        <v>597</v>
      </c>
      <c r="O194" s="111"/>
      <c r="P194" s="97"/>
      <c r="Q194" s="97"/>
      <c r="R194" s="97"/>
      <c r="S194" s="97"/>
      <c r="T194" s="97"/>
      <c r="U194" s="97"/>
      <c r="V194" s="97"/>
      <c r="W194" s="97">
        <f>M194</f>
        <v>3.4000000000000002E-2</v>
      </c>
      <c r="X194" s="97"/>
      <c r="Y194" s="97"/>
      <c r="Z194" s="97"/>
      <c r="AA194" s="97"/>
      <c r="AB194" s="97"/>
    </row>
    <row r="195" spans="1:28" ht="19.5" customHeight="1">
      <c r="A195" s="97" t="str">
        <f t="shared" si="0"/>
        <v>노 무 비저압케이블전공인</v>
      </c>
      <c r="B195" s="109" t="s">
        <v>241</v>
      </c>
      <c r="C195" s="109" t="s">
        <v>292</v>
      </c>
      <c r="D195" s="110" t="s">
        <v>243</v>
      </c>
      <c r="E195" s="111">
        <f>+F195%*G195</f>
        <v>3.4000000000000002E-2</v>
      </c>
      <c r="F195" s="111">
        <v>100</v>
      </c>
      <c r="G195" s="111">
        <f>SUM(W194)</f>
        <v>3.4000000000000002E-2</v>
      </c>
      <c r="H195" s="111"/>
      <c r="I195" s="109"/>
      <c r="J195" s="111"/>
      <c r="K195" s="111"/>
      <c r="L195" s="111"/>
      <c r="M195" s="111" t="str">
        <f t="shared" si="77"/>
        <v/>
      </c>
      <c r="N195" s="111"/>
      <c r="O195" s="111"/>
      <c r="P195" s="97"/>
      <c r="Q195" s="97"/>
      <c r="R195" s="97"/>
      <c r="S195" s="97"/>
      <c r="T195" s="97"/>
      <c r="U195" s="97" t="s">
        <v>558</v>
      </c>
      <c r="V195" s="97"/>
      <c r="W195" s="97">
        <f>SUM(W194)</f>
        <v>3.4000000000000002E-2</v>
      </c>
      <c r="X195" s="97"/>
      <c r="Y195" s="97"/>
      <c r="Z195" s="97"/>
      <c r="AA195" s="97"/>
      <c r="AB195" s="97"/>
    </row>
    <row r="196" spans="1:28" ht="19.5" customHeight="1">
      <c r="A196" s="112" t="str">
        <f t="shared" si="0"/>
        <v>[ 제 6-16호 ] 폴리에틸렌 난연케이블  0.6/1kv F-CV 4C×10㎟ [M]</v>
      </c>
      <c r="B196" s="113" t="s">
        <v>613</v>
      </c>
      <c r="C196" s="114"/>
      <c r="D196" s="115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6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</row>
    <row r="197" spans="1:28" ht="19.5" customHeight="1">
      <c r="A197" s="112" t="str">
        <f t="shared" si="0"/>
        <v>폴리에틸렌 난연케이블0.6/1kv F-CV 4C×10㎟M</v>
      </c>
      <c r="B197" s="117" t="s">
        <v>74</v>
      </c>
      <c r="C197" s="117" t="s">
        <v>1</v>
      </c>
      <c r="D197" s="118" t="s">
        <v>22</v>
      </c>
      <c r="E197" s="119">
        <v>1</v>
      </c>
      <c r="F197" s="119">
        <f>IF(G197&lt;&gt;0, E197-G197, "")</f>
        <v>0</v>
      </c>
      <c r="G197" s="119">
        <v>1</v>
      </c>
      <c r="H197" s="119">
        <v>5</v>
      </c>
      <c r="I197" s="117" t="s">
        <v>594</v>
      </c>
      <c r="J197" s="119" t="s">
        <v>292</v>
      </c>
      <c r="K197" s="119">
        <v>4.9000000000000002E-2</v>
      </c>
      <c r="L197" s="119">
        <v>100</v>
      </c>
      <c r="M197" s="119">
        <f t="shared" ref="M197:M198" si="78">IF(G197*K197=0, "", G197*K197*(L197/100))</f>
        <v>4.9000000000000002E-2</v>
      </c>
      <c r="N197" s="119" t="s">
        <v>597</v>
      </c>
      <c r="O197" s="119"/>
      <c r="P197" s="112"/>
      <c r="Q197" s="112"/>
      <c r="R197" s="112"/>
      <c r="S197" s="112"/>
      <c r="T197" s="112"/>
      <c r="U197" s="112"/>
      <c r="V197" s="112"/>
      <c r="W197" s="112">
        <f>M197</f>
        <v>4.9000000000000002E-2</v>
      </c>
      <c r="X197" s="112"/>
      <c r="Y197" s="112"/>
      <c r="Z197" s="112"/>
      <c r="AA197" s="112"/>
      <c r="AB197" s="112"/>
    </row>
    <row r="198" spans="1:28" ht="19.5" customHeight="1">
      <c r="A198" s="112" t="str">
        <f t="shared" si="0"/>
        <v>노 무 비저압케이블전공인</v>
      </c>
      <c r="B198" s="117" t="s">
        <v>241</v>
      </c>
      <c r="C198" s="117" t="s">
        <v>292</v>
      </c>
      <c r="D198" s="118" t="s">
        <v>243</v>
      </c>
      <c r="E198" s="119">
        <f>+F198%*G198</f>
        <v>4.9000000000000002E-2</v>
      </c>
      <c r="F198" s="119">
        <v>100</v>
      </c>
      <c r="G198" s="119">
        <f>SUM(W197)</f>
        <v>4.9000000000000002E-2</v>
      </c>
      <c r="H198" s="119"/>
      <c r="I198" s="117"/>
      <c r="J198" s="119"/>
      <c r="K198" s="119"/>
      <c r="L198" s="119"/>
      <c r="M198" s="119" t="str">
        <f t="shared" si="78"/>
        <v/>
      </c>
      <c r="N198" s="119"/>
      <c r="O198" s="119"/>
      <c r="P198" s="112"/>
      <c r="Q198" s="112"/>
      <c r="R198" s="112"/>
      <c r="S198" s="112"/>
      <c r="T198" s="112"/>
      <c r="U198" s="112" t="s">
        <v>558</v>
      </c>
      <c r="V198" s="112"/>
      <c r="W198" s="112">
        <f>SUM(W197)</f>
        <v>4.9000000000000002E-2</v>
      </c>
      <c r="X198" s="112"/>
      <c r="Y198" s="112"/>
      <c r="Z198" s="112"/>
      <c r="AA198" s="112"/>
      <c r="AB198" s="112"/>
    </row>
    <row r="199" spans="1:28" ht="19.5" customHeight="1">
      <c r="A199" s="112" t="str">
        <f t="shared" si="0"/>
        <v>[ 제 6-17호 ] 폴리에틸렌 난연케이블  0.6/1kv F-CV 4C×16㎟ [M]</v>
      </c>
      <c r="B199" s="113" t="s">
        <v>614</v>
      </c>
      <c r="C199" s="114"/>
      <c r="D199" s="115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6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</row>
    <row r="200" spans="1:28" ht="19.5" customHeight="1">
      <c r="A200" s="112" t="str">
        <f t="shared" si="0"/>
        <v>폴리에틸렌 난연케이블0.6/1kv F-CV 4C×16㎟M</v>
      </c>
      <c r="B200" s="117" t="s">
        <v>74</v>
      </c>
      <c r="C200" s="117" t="s">
        <v>2</v>
      </c>
      <c r="D200" s="118" t="s">
        <v>22</v>
      </c>
      <c r="E200" s="119">
        <v>1</v>
      </c>
      <c r="F200" s="119">
        <f>IF(G200&lt;&gt;0, E200-G200, "")</f>
        <v>0</v>
      </c>
      <c r="G200" s="119">
        <v>1</v>
      </c>
      <c r="H200" s="119">
        <v>5</v>
      </c>
      <c r="I200" s="117" t="s">
        <v>594</v>
      </c>
      <c r="J200" s="119" t="s">
        <v>292</v>
      </c>
      <c r="K200" s="119">
        <v>5.9799999999999999E-2</v>
      </c>
      <c r="L200" s="119">
        <v>100</v>
      </c>
      <c r="M200" s="119">
        <f t="shared" ref="M200:M201" si="79">IF(G200*K200=0, "", G200*K200*(L200/100))</f>
        <v>5.9799999999999999E-2</v>
      </c>
      <c r="N200" s="119" t="s">
        <v>602</v>
      </c>
      <c r="O200" s="119"/>
      <c r="P200" s="112"/>
      <c r="Q200" s="112"/>
      <c r="R200" s="112"/>
      <c r="S200" s="112"/>
      <c r="T200" s="112"/>
      <c r="U200" s="112"/>
      <c r="V200" s="112"/>
      <c r="W200" s="112">
        <f>M200</f>
        <v>5.9799999999999999E-2</v>
      </c>
      <c r="X200" s="112"/>
      <c r="Y200" s="112"/>
      <c r="Z200" s="112"/>
      <c r="AA200" s="112"/>
      <c r="AB200" s="112"/>
    </row>
    <row r="201" spans="1:28" ht="19.5" customHeight="1">
      <c r="A201" s="112" t="str">
        <f t="shared" si="0"/>
        <v>노 무 비저압케이블전공인</v>
      </c>
      <c r="B201" s="117" t="s">
        <v>241</v>
      </c>
      <c r="C201" s="117" t="s">
        <v>292</v>
      </c>
      <c r="D201" s="118" t="s">
        <v>243</v>
      </c>
      <c r="E201" s="119">
        <f>+F201%*G201</f>
        <v>5.9799999999999999E-2</v>
      </c>
      <c r="F201" s="119">
        <v>100</v>
      </c>
      <c r="G201" s="119">
        <f>SUM(W200)</f>
        <v>5.9799999999999999E-2</v>
      </c>
      <c r="H201" s="119"/>
      <c r="I201" s="117"/>
      <c r="J201" s="119"/>
      <c r="K201" s="119"/>
      <c r="L201" s="119"/>
      <c r="M201" s="119" t="str">
        <f t="shared" si="79"/>
        <v/>
      </c>
      <c r="N201" s="119"/>
      <c r="O201" s="119"/>
      <c r="P201" s="112"/>
      <c r="Q201" s="112"/>
      <c r="R201" s="112"/>
      <c r="S201" s="112"/>
      <c r="T201" s="112"/>
      <c r="U201" s="112" t="s">
        <v>558</v>
      </c>
      <c r="V201" s="112"/>
      <c r="W201" s="112">
        <f>SUM(W200)</f>
        <v>5.9799999999999999E-2</v>
      </c>
      <c r="X201" s="112"/>
      <c r="Y201" s="112"/>
      <c r="Z201" s="112"/>
      <c r="AA201" s="112"/>
      <c r="AB201" s="112"/>
    </row>
    <row r="202" spans="1:28" ht="19.5" customHeight="1">
      <c r="A202" s="112" t="str">
        <f t="shared" si="0"/>
        <v>[ 제 6-18호 ] 폴리에틸렌 난연케이블  0.6/1kv F-CV 4C×25㎟ [M]</v>
      </c>
      <c r="B202" s="113" t="s">
        <v>615</v>
      </c>
      <c r="C202" s="114"/>
      <c r="D202" s="115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6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</row>
    <row r="203" spans="1:28" ht="19.5" customHeight="1">
      <c r="A203" s="112" t="str">
        <f t="shared" si="0"/>
        <v>폴리에틸렌 난연케이블0.6/1kv F-CV 4C×25㎟M</v>
      </c>
      <c r="B203" s="117" t="s">
        <v>74</v>
      </c>
      <c r="C203" s="117" t="s">
        <v>3</v>
      </c>
      <c r="D203" s="118" t="s">
        <v>22</v>
      </c>
      <c r="E203" s="119">
        <v>1</v>
      </c>
      <c r="F203" s="119">
        <f>IF(G203&lt;&gt;0, E203-G203, "")</f>
        <v>0</v>
      </c>
      <c r="G203" s="119">
        <v>1</v>
      </c>
      <c r="H203" s="119">
        <v>5</v>
      </c>
      <c r="I203" s="117" t="s">
        <v>594</v>
      </c>
      <c r="J203" s="119" t="s">
        <v>292</v>
      </c>
      <c r="K203" s="119">
        <v>7.8E-2</v>
      </c>
      <c r="L203" s="119">
        <v>100</v>
      </c>
      <c r="M203" s="119">
        <f t="shared" ref="M203:M204" si="80">IF(G203*K203=0, "", G203*K203*(L203/100))</f>
        <v>7.8E-2</v>
      </c>
      <c r="N203" s="119" t="s">
        <v>602</v>
      </c>
      <c r="O203" s="119"/>
      <c r="P203" s="112"/>
      <c r="Q203" s="112"/>
      <c r="R203" s="112"/>
      <c r="S203" s="112"/>
      <c r="T203" s="112"/>
      <c r="U203" s="112"/>
      <c r="V203" s="112"/>
      <c r="W203" s="112">
        <f>M203</f>
        <v>7.8E-2</v>
      </c>
      <c r="X203" s="112"/>
      <c r="Y203" s="112"/>
      <c r="Z203" s="112"/>
      <c r="AA203" s="112"/>
      <c r="AB203" s="112"/>
    </row>
    <row r="204" spans="1:28" ht="19.5" customHeight="1">
      <c r="A204" s="112" t="str">
        <f t="shared" si="0"/>
        <v>노 무 비저압케이블전공인</v>
      </c>
      <c r="B204" s="117" t="s">
        <v>241</v>
      </c>
      <c r="C204" s="117" t="s">
        <v>292</v>
      </c>
      <c r="D204" s="118" t="s">
        <v>243</v>
      </c>
      <c r="E204" s="119">
        <f>+F204%*G204</f>
        <v>7.8E-2</v>
      </c>
      <c r="F204" s="119">
        <v>100</v>
      </c>
      <c r="G204" s="119">
        <f>SUM(W203)</f>
        <v>7.8E-2</v>
      </c>
      <c r="H204" s="119"/>
      <c r="I204" s="117"/>
      <c r="J204" s="119"/>
      <c r="K204" s="119"/>
      <c r="L204" s="119"/>
      <c r="M204" s="119" t="str">
        <f t="shared" si="80"/>
        <v/>
      </c>
      <c r="N204" s="119"/>
      <c r="O204" s="119"/>
      <c r="P204" s="112"/>
      <c r="Q204" s="112"/>
      <c r="R204" s="112"/>
      <c r="S204" s="112"/>
      <c r="T204" s="112"/>
      <c r="U204" s="112" t="s">
        <v>558</v>
      </c>
      <c r="V204" s="112"/>
      <c r="W204" s="112">
        <f>SUM(W203)</f>
        <v>7.8E-2</v>
      </c>
      <c r="X204" s="112"/>
      <c r="Y204" s="112"/>
      <c r="Z204" s="112"/>
      <c r="AA204" s="112"/>
      <c r="AB204" s="112"/>
    </row>
    <row r="205" spans="1:28" ht="19.5" customHeight="1">
      <c r="A205" s="97" t="str">
        <f t="shared" si="0"/>
        <v>[ 제 6-19호 ] 폴리에틸렌 난연케이블  0.6/1kv F-CV 4C×35㎟ [M]</v>
      </c>
      <c r="B205" s="105" t="s">
        <v>616</v>
      </c>
      <c r="C205" s="106"/>
      <c r="D205" s="107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8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</row>
    <row r="206" spans="1:28" ht="19.5" customHeight="1">
      <c r="A206" s="97" t="str">
        <f t="shared" si="0"/>
        <v>폴리에틸렌 난연케이블0.6/1kv F-CV 4C×35㎟M</v>
      </c>
      <c r="B206" s="109" t="s">
        <v>74</v>
      </c>
      <c r="C206" s="109" t="s">
        <v>4</v>
      </c>
      <c r="D206" s="110" t="s">
        <v>22</v>
      </c>
      <c r="E206" s="111">
        <v>1</v>
      </c>
      <c r="F206" s="111">
        <f>IF(G206&lt;&gt;0, E206-G206, "")</f>
        <v>0</v>
      </c>
      <c r="G206" s="111">
        <v>1</v>
      </c>
      <c r="H206" s="111">
        <v>5</v>
      </c>
      <c r="I206" s="109" t="s">
        <v>594</v>
      </c>
      <c r="J206" s="111" t="s">
        <v>292</v>
      </c>
      <c r="K206" s="111">
        <v>9.3600000000000003E-2</v>
      </c>
      <c r="L206" s="111">
        <v>100</v>
      </c>
      <c r="M206" s="111">
        <f t="shared" ref="M206:M207" si="81">IF(G206*K206=0, "", G206*K206*(L206/100))</f>
        <v>9.3600000000000003E-2</v>
      </c>
      <c r="N206" s="111" t="s">
        <v>602</v>
      </c>
      <c r="O206" s="111"/>
      <c r="P206" s="97"/>
      <c r="Q206" s="97"/>
      <c r="R206" s="97"/>
      <c r="S206" s="97"/>
      <c r="T206" s="97"/>
      <c r="U206" s="97"/>
      <c r="V206" s="97"/>
      <c r="W206" s="97">
        <f>M206</f>
        <v>9.3600000000000003E-2</v>
      </c>
      <c r="X206" s="97"/>
      <c r="Y206" s="97"/>
      <c r="Z206" s="97"/>
      <c r="AA206" s="97"/>
      <c r="AB206" s="97"/>
    </row>
    <row r="207" spans="1:28" ht="19.5" customHeight="1">
      <c r="A207" s="97" t="str">
        <f t="shared" si="0"/>
        <v>노 무 비저압케이블전공인</v>
      </c>
      <c r="B207" s="109" t="s">
        <v>241</v>
      </c>
      <c r="C207" s="109" t="s">
        <v>292</v>
      </c>
      <c r="D207" s="110" t="s">
        <v>243</v>
      </c>
      <c r="E207" s="111">
        <f>+F207%*G207</f>
        <v>9.3600000000000003E-2</v>
      </c>
      <c r="F207" s="111">
        <v>100</v>
      </c>
      <c r="G207" s="111">
        <f>SUM(W206)</f>
        <v>9.3600000000000003E-2</v>
      </c>
      <c r="H207" s="111"/>
      <c r="I207" s="109"/>
      <c r="J207" s="111"/>
      <c r="K207" s="111"/>
      <c r="L207" s="111"/>
      <c r="M207" s="111" t="str">
        <f t="shared" si="81"/>
        <v/>
      </c>
      <c r="N207" s="111"/>
      <c r="O207" s="111"/>
      <c r="P207" s="97"/>
      <c r="Q207" s="97"/>
      <c r="R207" s="97"/>
      <c r="S207" s="97"/>
      <c r="T207" s="97"/>
      <c r="U207" s="97" t="s">
        <v>558</v>
      </c>
      <c r="V207" s="97"/>
      <c r="W207" s="97">
        <f>SUM(W206)</f>
        <v>9.3600000000000003E-2</v>
      </c>
      <c r="X207" s="97"/>
      <c r="Y207" s="97"/>
      <c r="Z207" s="97"/>
      <c r="AA207" s="97"/>
      <c r="AB207" s="97"/>
    </row>
    <row r="208" spans="1:28" ht="19.5" customHeight="1">
      <c r="A208" s="97" t="str">
        <f t="shared" si="0"/>
        <v>[ 제 6-20호 ] 폴리에틸렌 난연케이블  0.6/1kv F-CV 4C×50㎟ [M]</v>
      </c>
      <c r="B208" s="105" t="s">
        <v>617</v>
      </c>
      <c r="C208" s="106"/>
      <c r="D208" s="107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8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</row>
    <row r="209" spans="1:28" ht="19.5" customHeight="1">
      <c r="A209" s="97" t="str">
        <f t="shared" si="0"/>
        <v>폴리에틸렌 난연케이블0.6/1kv F-CV 4C×50㎟M</v>
      </c>
      <c r="B209" s="109" t="s">
        <v>74</v>
      </c>
      <c r="C209" s="109" t="s">
        <v>5</v>
      </c>
      <c r="D209" s="110" t="s">
        <v>22</v>
      </c>
      <c r="E209" s="111">
        <v>1</v>
      </c>
      <c r="F209" s="111">
        <f>IF(G209&lt;&gt;0, E209-G209, "")</f>
        <v>0</v>
      </c>
      <c r="G209" s="111">
        <v>1</v>
      </c>
      <c r="H209" s="111">
        <v>5</v>
      </c>
      <c r="I209" s="109" t="s">
        <v>594</v>
      </c>
      <c r="J209" s="111" t="s">
        <v>292</v>
      </c>
      <c r="K209" s="111">
        <v>0.1118</v>
      </c>
      <c r="L209" s="111">
        <v>100</v>
      </c>
      <c r="M209" s="111">
        <f t="shared" ref="M209:M210" si="82">IF(G209*K209=0, "", G209*K209*(L209/100))</f>
        <v>0.1118</v>
      </c>
      <c r="N209" s="111" t="s">
        <v>602</v>
      </c>
      <c r="O209" s="111"/>
      <c r="P209" s="97"/>
      <c r="Q209" s="97"/>
      <c r="R209" s="97"/>
      <c r="S209" s="97"/>
      <c r="T209" s="97"/>
      <c r="U209" s="97"/>
      <c r="V209" s="97"/>
      <c r="W209" s="97">
        <f>M209</f>
        <v>0.1118</v>
      </c>
      <c r="X209" s="97"/>
      <c r="Y209" s="97"/>
      <c r="Z209" s="97"/>
      <c r="AA209" s="97"/>
      <c r="AB209" s="97"/>
    </row>
    <row r="210" spans="1:28" ht="19.5" customHeight="1">
      <c r="A210" s="97" t="str">
        <f t="shared" si="0"/>
        <v>노 무 비저압케이블전공인</v>
      </c>
      <c r="B210" s="109" t="s">
        <v>241</v>
      </c>
      <c r="C210" s="109" t="s">
        <v>292</v>
      </c>
      <c r="D210" s="110" t="s">
        <v>243</v>
      </c>
      <c r="E210" s="111">
        <f>+F210%*G210</f>
        <v>0.1118</v>
      </c>
      <c r="F210" s="111">
        <v>100</v>
      </c>
      <c r="G210" s="111">
        <f>SUM(W209)</f>
        <v>0.1118</v>
      </c>
      <c r="H210" s="111"/>
      <c r="I210" s="109"/>
      <c r="J210" s="111"/>
      <c r="K210" s="111"/>
      <c r="L210" s="111"/>
      <c r="M210" s="111" t="str">
        <f t="shared" si="82"/>
        <v/>
      </c>
      <c r="N210" s="111"/>
      <c r="O210" s="111"/>
      <c r="P210" s="97"/>
      <c r="Q210" s="97"/>
      <c r="R210" s="97"/>
      <c r="S210" s="97"/>
      <c r="T210" s="97"/>
      <c r="U210" s="97" t="s">
        <v>558</v>
      </c>
      <c r="V210" s="97"/>
      <c r="W210" s="97">
        <f>SUM(W209)</f>
        <v>0.1118</v>
      </c>
      <c r="X210" s="97"/>
      <c r="Y210" s="97"/>
      <c r="Z210" s="97"/>
      <c r="AA210" s="97"/>
      <c r="AB210" s="97"/>
    </row>
    <row r="211" spans="1:28" ht="19.5" customHeight="1">
      <c r="A211" s="138" t="str">
        <f t="shared" si="0"/>
        <v>[ 제 6-20-1호 ] 폴리에틸렌 난연케이블  0.6/1kv F-CV 4C×70㎟ [M]</v>
      </c>
      <c r="B211" s="139" t="s">
        <v>312</v>
      </c>
      <c r="C211" s="140"/>
      <c r="D211" s="141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2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</row>
    <row r="212" spans="1:28" ht="19.5" customHeight="1">
      <c r="A212" s="138" t="str">
        <f t="shared" si="0"/>
        <v>폴리에틸렌 난연케이블0.6/1kv F-CV 4C×70㎟M</v>
      </c>
      <c r="B212" s="143" t="s">
        <v>74</v>
      </c>
      <c r="C212" s="143" t="s">
        <v>6</v>
      </c>
      <c r="D212" s="144" t="s">
        <v>22</v>
      </c>
      <c r="E212" s="145">
        <v>1</v>
      </c>
      <c r="F212" s="145">
        <f>IF(G212&lt;&gt;0, E212-G212, "")</f>
        <v>0</v>
      </c>
      <c r="G212" s="145">
        <v>1</v>
      </c>
      <c r="H212" s="145">
        <v>5</v>
      </c>
      <c r="I212" s="143" t="s">
        <v>594</v>
      </c>
      <c r="J212" s="145" t="s">
        <v>292</v>
      </c>
      <c r="K212" s="145">
        <f>0.057*260%</f>
        <v>0.1482</v>
      </c>
      <c r="L212" s="145">
        <v>100</v>
      </c>
      <c r="M212" s="145">
        <f t="shared" ref="M212:M213" si="83">IF(G212*K212=0, "", G212*K212*(L212/100))</f>
        <v>0.1482</v>
      </c>
      <c r="N212" s="145" t="s">
        <v>602</v>
      </c>
      <c r="O212" s="145"/>
      <c r="P212" s="138"/>
      <c r="Q212" s="138"/>
      <c r="R212" s="138"/>
      <c r="S212" s="138"/>
      <c r="T212" s="138"/>
      <c r="U212" s="138"/>
      <c r="V212" s="138"/>
      <c r="W212" s="138">
        <f>M212</f>
        <v>0.1482</v>
      </c>
      <c r="X212" s="138"/>
      <c r="Y212" s="138"/>
      <c r="Z212" s="138"/>
      <c r="AA212" s="138"/>
      <c r="AB212" s="138"/>
    </row>
    <row r="213" spans="1:28" ht="19.5" customHeight="1">
      <c r="A213" s="138" t="str">
        <f t="shared" si="0"/>
        <v>노 무 비저압케이블전공인</v>
      </c>
      <c r="B213" s="143" t="s">
        <v>241</v>
      </c>
      <c r="C213" s="143" t="s">
        <v>292</v>
      </c>
      <c r="D213" s="144" t="s">
        <v>243</v>
      </c>
      <c r="E213" s="145">
        <f>+F213%*G213</f>
        <v>0.1482</v>
      </c>
      <c r="F213" s="145">
        <v>100</v>
      </c>
      <c r="G213" s="145">
        <f>SUM(W212)</f>
        <v>0.1482</v>
      </c>
      <c r="H213" s="145"/>
      <c r="I213" s="143"/>
      <c r="J213" s="145"/>
      <c r="K213" s="145"/>
      <c r="L213" s="145"/>
      <c r="M213" s="145" t="str">
        <f t="shared" si="83"/>
        <v/>
      </c>
      <c r="N213" s="145"/>
      <c r="O213" s="145"/>
      <c r="P213" s="138"/>
      <c r="Q213" s="138"/>
      <c r="R213" s="138"/>
      <c r="S213" s="138"/>
      <c r="T213" s="138"/>
      <c r="U213" s="138" t="s">
        <v>558</v>
      </c>
      <c r="V213" s="138"/>
      <c r="W213" s="138">
        <f>SUM(W212)</f>
        <v>0.1482</v>
      </c>
      <c r="X213" s="138"/>
      <c r="Y213" s="138"/>
      <c r="Z213" s="138"/>
      <c r="AA213" s="138"/>
      <c r="AB213" s="138"/>
    </row>
    <row r="214" spans="1:28" ht="19.5" customHeight="1">
      <c r="A214" s="138" t="str">
        <f t="shared" si="0"/>
        <v>[ 제 6-20-2호 ] 폴리에틸렌 난연케이블  0.6/1kv F-CV 4C×95㎟ [M]</v>
      </c>
      <c r="B214" s="139" t="s">
        <v>313</v>
      </c>
      <c r="C214" s="140"/>
      <c r="D214" s="141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2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</row>
    <row r="215" spans="1:28" ht="19.5" customHeight="1">
      <c r="A215" s="138" t="str">
        <f t="shared" si="0"/>
        <v>폴리에틸렌 난연케이블0.6/1kv F-CV 4C×95㎟M</v>
      </c>
      <c r="B215" s="143" t="s">
        <v>74</v>
      </c>
      <c r="C215" s="143" t="s">
        <v>7</v>
      </c>
      <c r="D215" s="144" t="s">
        <v>22</v>
      </c>
      <c r="E215" s="145">
        <v>1</v>
      </c>
      <c r="F215" s="145">
        <f>IF(G215&lt;&gt;0, E215-G215, "")</f>
        <v>0</v>
      </c>
      <c r="G215" s="145">
        <v>1</v>
      </c>
      <c r="H215" s="145">
        <v>5</v>
      </c>
      <c r="I215" s="143" t="s">
        <v>594</v>
      </c>
      <c r="J215" s="145" t="s">
        <v>292</v>
      </c>
      <c r="K215" s="145">
        <f>0.071*260%</f>
        <v>0.18459999999999999</v>
      </c>
      <c r="L215" s="145">
        <v>100</v>
      </c>
      <c r="M215" s="145">
        <f t="shared" ref="M215:M216" si="84">IF(G215*K215=0, "", G215*K215*(L215/100))</f>
        <v>0.18459999999999999</v>
      </c>
      <c r="N215" s="145" t="s">
        <v>602</v>
      </c>
      <c r="O215" s="145"/>
      <c r="P215" s="138"/>
      <c r="Q215" s="138"/>
      <c r="R215" s="138"/>
      <c r="S215" s="138"/>
      <c r="T215" s="138"/>
      <c r="U215" s="138"/>
      <c r="V215" s="138"/>
      <c r="W215" s="138">
        <f>M215</f>
        <v>0.18459999999999999</v>
      </c>
      <c r="X215" s="138"/>
      <c r="Y215" s="138"/>
      <c r="Z215" s="138"/>
      <c r="AA215" s="138"/>
      <c r="AB215" s="138"/>
    </row>
    <row r="216" spans="1:28" ht="19.5" customHeight="1">
      <c r="A216" s="138" t="str">
        <f t="shared" si="0"/>
        <v>노 무 비저압케이블전공인</v>
      </c>
      <c r="B216" s="143" t="s">
        <v>241</v>
      </c>
      <c r="C216" s="143" t="s">
        <v>292</v>
      </c>
      <c r="D216" s="144" t="s">
        <v>243</v>
      </c>
      <c r="E216" s="145">
        <f>+F216%*G216</f>
        <v>0.18459999999999999</v>
      </c>
      <c r="F216" s="145">
        <v>100</v>
      </c>
      <c r="G216" s="145">
        <f>SUM(W215)</f>
        <v>0.18459999999999999</v>
      </c>
      <c r="H216" s="145"/>
      <c r="I216" s="143"/>
      <c r="J216" s="145"/>
      <c r="K216" s="145"/>
      <c r="L216" s="145"/>
      <c r="M216" s="145" t="str">
        <f t="shared" si="84"/>
        <v/>
      </c>
      <c r="N216" s="145"/>
      <c r="O216" s="145"/>
      <c r="P216" s="138"/>
      <c r="Q216" s="138"/>
      <c r="R216" s="138"/>
      <c r="S216" s="138"/>
      <c r="T216" s="138"/>
      <c r="U216" s="138" t="s">
        <v>558</v>
      </c>
      <c r="V216" s="138"/>
      <c r="W216" s="138">
        <f>SUM(W215)</f>
        <v>0.18459999999999999</v>
      </c>
      <c r="X216" s="138"/>
      <c r="Y216" s="138"/>
      <c r="Z216" s="138"/>
      <c r="AA216" s="138"/>
      <c r="AB216" s="138"/>
    </row>
    <row r="217" spans="1:28" ht="19.5" customHeight="1">
      <c r="A217" s="97" t="str">
        <f t="shared" si="0"/>
        <v>[ 제 6-21호 ] 폴리에틸렌 난연케이블  0.6/1kv F-CV 1C×50㎟ [M]</v>
      </c>
      <c r="B217" s="105" t="s">
        <v>618</v>
      </c>
      <c r="C217" s="106"/>
      <c r="D217" s="107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8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</row>
    <row r="218" spans="1:28" ht="19.5" customHeight="1">
      <c r="A218" s="97" t="str">
        <f t="shared" si="0"/>
        <v>폴리에틸렌 난연케이블0.6/1kv F-CV 1C×50㎟M</v>
      </c>
      <c r="B218" s="109" t="s">
        <v>74</v>
      </c>
      <c r="C218" s="109" t="s">
        <v>90</v>
      </c>
      <c r="D218" s="110" t="s">
        <v>22</v>
      </c>
      <c r="E218" s="111">
        <v>1</v>
      </c>
      <c r="F218" s="111">
        <f>IF(G218&lt;&gt;0, E218-G218, "")</f>
        <v>0</v>
      </c>
      <c r="G218" s="111">
        <v>1</v>
      </c>
      <c r="H218" s="111">
        <v>5</v>
      </c>
      <c r="I218" s="109" t="s">
        <v>594</v>
      </c>
      <c r="J218" s="111" t="s">
        <v>292</v>
      </c>
      <c r="K218" s="111">
        <v>4.2999999999999997E-2</v>
      </c>
      <c r="L218" s="111">
        <v>100</v>
      </c>
      <c r="M218" s="111">
        <f t="shared" ref="M218:M219" si="85">IF(G218*K218=0, "", G218*K218*(L218/100))</f>
        <v>4.2999999999999997E-2</v>
      </c>
      <c r="N218" s="111" t="s">
        <v>602</v>
      </c>
      <c r="O218" s="111"/>
      <c r="P218" s="97"/>
      <c r="Q218" s="97"/>
      <c r="R218" s="97"/>
      <c r="S218" s="97"/>
      <c r="T218" s="97"/>
      <c r="U218" s="97"/>
      <c r="V218" s="97"/>
      <c r="W218" s="97">
        <f>M218</f>
        <v>4.2999999999999997E-2</v>
      </c>
      <c r="X218" s="97"/>
      <c r="Y218" s="97"/>
      <c r="Z218" s="97"/>
      <c r="AA218" s="97"/>
      <c r="AB218" s="97"/>
    </row>
    <row r="219" spans="1:28" ht="19.5" customHeight="1">
      <c r="A219" s="97" t="str">
        <f t="shared" si="0"/>
        <v>노 무 비저압케이블전공인</v>
      </c>
      <c r="B219" s="109" t="s">
        <v>241</v>
      </c>
      <c r="C219" s="109" t="s">
        <v>292</v>
      </c>
      <c r="D219" s="110" t="s">
        <v>243</v>
      </c>
      <c r="E219" s="111">
        <f>+F219%*G219</f>
        <v>4.2999999999999997E-2</v>
      </c>
      <c r="F219" s="111">
        <v>100</v>
      </c>
      <c r="G219" s="111">
        <f>SUM(W218)</f>
        <v>4.2999999999999997E-2</v>
      </c>
      <c r="H219" s="111"/>
      <c r="I219" s="109"/>
      <c r="J219" s="111"/>
      <c r="K219" s="111"/>
      <c r="L219" s="111"/>
      <c r="M219" s="111" t="str">
        <f t="shared" si="85"/>
        <v/>
      </c>
      <c r="N219" s="111"/>
      <c r="O219" s="111"/>
      <c r="P219" s="97"/>
      <c r="Q219" s="97"/>
      <c r="R219" s="97"/>
      <c r="S219" s="97"/>
      <c r="T219" s="97"/>
      <c r="U219" s="97" t="s">
        <v>558</v>
      </c>
      <c r="V219" s="97"/>
      <c r="W219" s="97">
        <f>SUM(W218)</f>
        <v>4.2999999999999997E-2</v>
      </c>
      <c r="X219" s="97"/>
      <c r="Y219" s="97"/>
      <c r="Z219" s="97"/>
      <c r="AA219" s="97"/>
      <c r="AB219" s="97"/>
    </row>
    <row r="220" spans="1:28" ht="19.5" customHeight="1">
      <c r="A220" s="97" t="str">
        <f t="shared" si="0"/>
        <v>[ 제 6-22호 ] 폴리에틸렌 난연케이블  0.6/1kv F-CV 1C×70㎟ [M]</v>
      </c>
      <c r="B220" s="105" t="s">
        <v>619</v>
      </c>
      <c r="C220" s="106"/>
      <c r="D220" s="107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8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</row>
    <row r="221" spans="1:28" ht="19.5" customHeight="1">
      <c r="A221" s="97" t="str">
        <f t="shared" si="0"/>
        <v>폴리에틸렌 난연케이블0.6/1kv F-CV 1C×70㎟M</v>
      </c>
      <c r="B221" s="109" t="s">
        <v>74</v>
      </c>
      <c r="C221" s="109" t="s">
        <v>91</v>
      </c>
      <c r="D221" s="110" t="s">
        <v>22</v>
      </c>
      <c r="E221" s="111">
        <v>1</v>
      </c>
      <c r="F221" s="111">
        <f>IF(G221&lt;&gt;0, E221-G221, "")</f>
        <v>0</v>
      </c>
      <c r="G221" s="111">
        <v>1</v>
      </c>
      <c r="H221" s="111">
        <v>5</v>
      </c>
      <c r="I221" s="109" t="s">
        <v>594</v>
      </c>
      <c r="J221" s="111" t="s">
        <v>292</v>
      </c>
      <c r="K221" s="111">
        <v>5.7000000000000002E-2</v>
      </c>
      <c r="L221" s="111">
        <v>100</v>
      </c>
      <c r="M221" s="111">
        <f t="shared" ref="M221:M222" si="86">IF(G221*K221=0, "", G221*K221*(L221/100))</f>
        <v>5.7000000000000002E-2</v>
      </c>
      <c r="N221" s="111" t="s">
        <v>602</v>
      </c>
      <c r="O221" s="111"/>
      <c r="P221" s="97"/>
      <c r="Q221" s="97"/>
      <c r="R221" s="97"/>
      <c r="S221" s="97"/>
      <c r="T221" s="97"/>
      <c r="U221" s="97"/>
      <c r="V221" s="97"/>
      <c r="W221" s="97">
        <f>M221</f>
        <v>5.7000000000000002E-2</v>
      </c>
      <c r="X221" s="97"/>
      <c r="Y221" s="97"/>
      <c r="Z221" s="97"/>
      <c r="AA221" s="97"/>
      <c r="AB221" s="97"/>
    </row>
    <row r="222" spans="1:28" ht="19.5" customHeight="1">
      <c r="A222" s="97" t="str">
        <f t="shared" si="0"/>
        <v>노 무 비저압케이블전공인</v>
      </c>
      <c r="B222" s="109" t="s">
        <v>241</v>
      </c>
      <c r="C222" s="109" t="s">
        <v>292</v>
      </c>
      <c r="D222" s="110" t="s">
        <v>243</v>
      </c>
      <c r="E222" s="111">
        <f>+F222%*G222</f>
        <v>5.7000000000000002E-2</v>
      </c>
      <c r="F222" s="111">
        <v>100</v>
      </c>
      <c r="G222" s="111">
        <f>SUM(W221)</f>
        <v>5.7000000000000002E-2</v>
      </c>
      <c r="H222" s="111"/>
      <c r="I222" s="109"/>
      <c r="J222" s="111"/>
      <c r="K222" s="111"/>
      <c r="L222" s="111"/>
      <c r="M222" s="111" t="str">
        <f t="shared" si="86"/>
        <v/>
      </c>
      <c r="N222" s="111"/>
      <c r="O222" s="111"/>
      <c r="P222" s="97"/>
      <c r="Q222" s="97"/>
      <c r="R222" s="97"/>
      <c r="S222" s="97"/>
      <c r="T222" s="97"/>
      <c r="U222" s="97" t="s">
        <v>558</v>
      </c>
      <c r="V222" s="97"/>
      <c r="W222" s="97">
        <f>SUM(W221)</f>
        <v>5.7000000000000002E-2</v>
      </c>
      <c r="X222" s="97"/>
      <c r="Y222" s="97"/>
      <c r="Z222" s="97"/>
      <c r="AA222" s="97"/>
      <c r="AB222" s="97"/>
    </row>
    <row r="223" spans="1:28" ht="19.5" customHeight="1">
      <c r="A223" s="97" t="str">
        <f t="shared" si="0"/>
        <v>[ 제 6-23호 ] 폴리에틸렌 난연케이블  0.6/1kv F-CV 1C×95㎟ [M]</v>
      </c>
      <c r="B223" s="105" t="s">
        <v>620</v>
      </c>
      <c r="C223" s="106"/>
      <c r="D223" s="107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8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</row>
    <row r="224" spans="1:28" ht="19.5" customHeight="1">
      <c r="A224" s="97" t="str">
        <f t="shared" si="0"/>
        <v>폴리에틸렌 난연케이블0.6/1kv F-CV 1C×95㎟M</v>
      </c>
      <c r="B224" s="109" t="s">
        <v>74</v>
      </c>
      <c r="C224" s="109" t="s">
        <v>92</v>
      </c>
      <c r="D224" s="110" t="s">
        <v>22</v>
      </c>
      <c r="E224" s="111">
        <v>1</v>
      </c>
      <c r="F224" s="111">
        <f>IF(G224&lt;&gt;0, E224-G224, "")</f>
        <v>0</v>
      </c>
      <c r="G224" s="111">
        <v>1</v>
      </c>
      <c r="H224" s="111">
        <v>5</v>
      </c>
      <c r="I224" s="109" t="s">
        <v>594</v>
      </c>
      <c r="J224" s="111" t="s">
        <v>292</v>
      </c>
      <c r="K224" s="111">
        <v>7.0999999999999994E-2</v>
      </c>
      <c r="L224" s="111">
        <v>100</v>
      </c>
      <c r="M224" s="111">
        <f t="shared" ref="M224:M225" si="87">IF(G224*K224=0, "", G224*K224*(L224/100))</f>
        <v>7.0999999999999994E-2</v>
      </c>
      <c r="N224" s="111" t="s">
        <v>602</v>
      </c>
      <c r="O224" s="111"/>
      <c r="P224" s="97"/>
      <c r="Q224" s="97"/>
      <c r="R224" s="97"/>
      <c r="S224" s="97"/>
      <c r="T224" s="97"/>
      <c r="U224" s="97"/>
      <c r="V224" s="97"/>
      <c r="W224" s="97">
        <f>M224</f>
        <v>7.0999999999999994E-2</v>
      </c>
      <c r="X224" s="97"/>
      <c r="Y224" s="97"/>
      <c r="Z224" s="97"/>
      <c r="AA224" s="97"/>
      <c r="AB224" s="97"/>
    </row>
    <row r="225" spans="1:28" ht="19.5" customHeight="1">
      <c r="A225" s="97" t="str">
        <f t="shared" si="0"/>
        <v>노 무 비저압케이블전공인</v>
      </c>
      <c r="B225" s="109" t="s">
        <v>241</v>
      </c>
      <c r="C225" s="109" t="s">
        <v>292</v>
      </c>
      <c r="D225" s="110" t="s">
        <v>243</v>
      </c>
      <c r="E225" s="111">
        <f>+F225%*G225</f>
        <v>7.0999999999999994E-2</v>
      </c>
      <c r="F225" s="111">
        <v>100</v>
      </c>
      <c r="G225" s="111">
        <f>SUM(W224)</f>
        <v>7.0999999999999994E-2</v>
      </c>
      <c r="H225" s="111"/>
      <c r="I225" s="109"/>
      <c r="J225" s="111"/>
      <c r="K225" s="111"/>
      <c r="L225" s="111"/>
      <c r="M225" s="111" t="str">
        <f t="shared" si="87"/>
        <v/>
      </c>
      <c r="N225" s="111"/>
      <c r="O225" s="111"/>
      <c r="P225" s="97"/>
      <c r="Q225" s="97"/>
      <c r="R225" s="97"/>
      <c r="S225" s="97"/>
      <c r="T225" s="97"/>
      <c r="U225" s="97" t="s">
        <v>558</v>
      </c>
      <c r="V225" s="97"/>
      <c r="W225" s="97">
        <f>SUM(W224)</f>
        <v>7.0999999999999994E-2</v>
      </c>
      <c r="X225" s="97"/>
      <c r="Y225" s="97"/>
      <c r="Z225" s="97"/>
      <c r="AA225" s="97"/>
      <c r="AB225" s="97"/>
    </row>
    <row r="226" spans="1:28" ht="19.5" customHeight="1">
      <c r="A226" s="97" t="str">
        <f t="shared" si="0"/>
        <v>[ 제 6-24호 ] 폴리에틸렌 난연케이블  0.6/1kv F-CV 1C×120㎟ [M]</v>
      </c>
      <c r="B226" s="105" t="s">
        <v>621</v>
      </c>
      <c r="C226" s="106"/>
      <c r="D226" s="107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8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</row>
    <row r="227" spans="1:28" ht="19.5" customHeight="1">
      <c r="A227" s="97" t="str">
        <f t="shared" si="0"/>
        <v>폴리에틸렌 난연케이블0.6/1kv F-CV 1C×120㎟M</v>
      </c>
      <c r="B227" s="109" t="s">
        <v>74</v>
      </c>
      <c r="C227" s="109" t="s">
        <v>93</v>
      </c>
      <c r="D227" s="110" t="s">
        <v>22</v>
      </c>
      <c r="E227" s="111">
        <v>1</v>
      </c>
      <c r="F227" s="111">
        <f>IF(G227&lt;&gt;0, E227-G227, "")</f>
        <v>0</v>
      </c>
      <c r="G227" s="111">
        <v>1</v>
      </c>
      <c r="H227" s="111">
        <v>5</v>
      </c>
      <c r="I227" s="109" t="s">
        <v>594</v>
      </c>
      <c r="J227" s="111" t="s">
        <v>292</v>
      </c>
      <c r="K227" s="111">
        <v>8.4000000000000005E-2</v>
      </c>
      <c r="L227" s="111">
        <v>100</v>
      </c>
      <c r="M227" s="111">
        <f t="shared" ref="M227:M228" si="88">IF(G227*K227=0, "", G227*K227*(L227/100))</f>
        <v>8.4000000000000005E-2</v>
      </c>
      <c r="N227" s="111" t="s">
        <v>602</v>
      </c>
      <c r="O227" s="111"/>
      <c r="P227" s="97"/>
      <c r="Q227" s="97"/>
      <c r="R227" s="97"/>
      <c r="S227" s="97"/>
      <c r="T227" s="97"/>
      <c r="U227" s="97"/>
      <c r="V227" s="97"/>
      <c r="W227" s="97">
        <f>M227</f>
        <v>8.4000000000000005E-2</v>
      </c>
      <c r="X227" s="97"/>
      <c r="Y227" s="97"/>
      <c r="Z227" s="97"/>
      <c r="AA227" s="97"/>
      <c r="AB227" s="97"/>
    </row>
    <row r="228" spans="1:28" ht="19.5" customHeight="1">
      <c r="A228" s="97" t="str">
        <f t="shared" si="0"/>
        <v>노 무 비저압케이블전공인</v>
      </c>
      <c r="B228" s="109" t="s">
        <v>241</v>
      </c>
      <c r="C228" s="109" t="s">
        <v>292</v>
      </c>
      <c r="D228" s="110" t="s">
        <v>243</v>
      </c>
      <c r="E228" s="111">
        <f>+F228%*G228</f>
        <v>8.4000000000000005E-2</v>
      </c>
      <c r="F228" s="111">
        <v>100</v>
      </c>
      <c r="G228" s="111">
        <f>SUM(W227)</f>
        <v>8.4000000000000005E-2</v>
      </c>
      <c r="H228" s="111"/>
      <c r="I228" s="109"/>
      <c r="J228" s="111"/>
      <c r="K228" s="111"/>
      <c r="L228" s="111"/>
      <c r="M228" s="111" t="str">
        <f t="shared" si="88"/>
        <v/>
      </c>
      <c r="N228" s="111"/>
      <c r="O228" s="111"/>
      <c r="P228" s="97"/>
      <c r="Q228" s="97"/>
      <c r="R228" s="97"/>
      <c r="S228" s="97"/>
      <c r="T228" s="97"/>
      <c r="U228" s="97" t="s">
        <v>558</v>
      </c>
      <c r="V228" s="97"/>
      <c r="W228" s="97">
        <f>SUM(W227)</f>
        <v>8.4000000000000005E-2</v>
      </c>
      <c r="X228" s="97"/>
      <c r="Y228" s="97"/>
      <c r="Z228" s="97"/>
      <c r="AA228" s="97"/>
      <c r="AB228" s="97"/>
    </row>
    <row r="229" spans="1:28" ht="19.5" customHeight="1">
      <c r="A229" s="97" t="str">
        <f t="shared" si="0"/>
        <v>[ 제 6-25호 ] 폴리에틸렌 난연케이블  0.6/1kv F-CV 1C×150㎟ [M]</v>
      </c>
      <c r="B229" s="105" t="s">
        <v>622</v>
      </c>
      <c r="C229" s="106"/>
      <c r="D229" s="107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8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</row>
    <row r="230" spans="1:28" ht="19.5" customHeight="1">
      <c r="A230" s="97" t="str">
        <f t="shared" si="0"/>
        <v>폴리에틸렌 난연케이블0.6/1kv F-CV 1C×150㎟M</v>
      </c>
      <c r="B230" s="109" t="s">
        <v>74</v>
      </c>
      <c r="C230" s="109" t="s">
        <v>94</v>
      </c>
      <c r="D230" s="110" t="s">
        <v>22</v>
      </c>
      <c r="E230" s="111">
        <v>1</v>
      </c>
      <c r="F230" s="111">
        <f>IF(G230&lt;&gt;0, E230-G230, "")</f>
        <v>0</v>
      </c>
      <c r="G230" s="111">
        <v>1</v>
      </c>
      <c r="H230" s="111">
        <v>5</v>
      </c>
      <c r="I230" s="109" t="s">
        <v>594</v>
      </c>
      <c r="J230" s="111" t="s">
        <v>292</v>
      </c>
      <c r="K230" s="111">
        <v>9.7000000000000003E-2</v>
      </c>
      <c r="L230" s="111">
        <v>100</v>
      </c>
      <c r="M230" s="111">
        <f t="shared" ref="M230:M231" si="89">IF(G230*K230=0, "", G230*K230*(L230/100))</f>
        <v>9.7000000000000003E-2</v>
      </c>
      <c r="N230" s="111" t="s">
        <v>602</v>
      </c>
      <c r="O230" s="111"/>
      <c r="P230" s="97"/>
      <c r="Q230" s="97"/>
      <c r="R230" s="97"/>
      <c r="S230" s="97"/>
      <c r="T230" s="97"/>
      <c r="U230" s="97"/>
      <c r="V230" s="97"/>
      <c r="W230" s="97">
        <f>M230</f>
        <v>9.7000000000000003E-2</v>
      </c>
      <c r="X230" s="97"/>
      <c r="Y230" s="97"/>
      <c r="Z230" s="97"/>
      <c r="AA230" s="97"/>
      <c r="AB230" s="97"/>
    </row>
    <row r="231" spans="1:28" ht="19.5" customHeight="1">
      <c r="A231" s="97" t="str">
        <f t="shared" si="0"/>
        <v>노 무 비저압케이블전공인</v>
      </c>
      <c r="B231" s="109" t="s">
        <v>241</v>
      </c>
      <c r="C231" s="109" t="s">
        <v>292</v>
      </c>
      <c r="D231" s="110" t="s">
        <v>243</v>
      </c>
      <c r="E231" s="111">
        <f>+F231%*G231</f>
        <v>9.7000000000000003E-2</v>
      </c>
      <c r="F231" s="111">
        <v>100</v>
      </c>
      <c r="G231" s="111">
        <f>SUM(W230)</f>
        <v>9.7000000000000003E-2</v>
      </c>
      <c r="H231" s="111"/>
      <c r="I231" s="109"/>
      <c r="J231" s="111"/>
      <c r="K231" s="111"/>
      <c r="L231" s="111"/>
      <c r="M231" s="111" t="str">
        <f t="shared" si="89"/>
        <v/>
      </c>
      <c r="N231" s="111"/>
      <c r="O231" s="111"/>
      <c r="P231" s="97"/>
      <c r="Q231" s="97"/>
      <c r="R231" s="97"/>
      <c r="S231" s="97"/>
      <c r="T231" s="97"/>
      <c r="U231" s="97" t="s">
        <v>558</v>
      </c>
      <c r="V231" s="97"/>
      <c r="W231" s="97">
        <f>SUM(W230)</f>
        <v>9.7000000000000003E-2</v>
      </c>
      <c r="X231" s="97"/>
      <c r="Y231" s="97"/>
      <c r="Z231" s="97"/>
      <c r="AA231" s="97"/>
      <c r="AB231" s="97"/>
    </row>
    <row r="232" spans="1:28" ht="19.5" customHeight="1">
      <c r="A232" s="97" t="str">
        <f t="shared" si="0"/>
        <v>[ 제 7-1호 ] 전력량계(전자식)  1P 2W 220V 40(10) [대]</v>
      </c>
      <c r="B232" s="105" t="s">
        <v>623</v>
      </c>
      <c r="C232" s="106"/>
      <c r="D232" s="107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8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</row>
    <row r="233" spans="1:28" ht="19.5" customHeight="1">
      <c r="A233" s="97" t="str">
        <f t="shared" si="0"/>
        <v>전력량계(전자식)1P 2W 220V 40(10)대</v>
      </c>
      <c r="B233" s="109" t="s">
        <v>95</v>
      </c>
      <c r="C233" s="109" t="s">
        <v>96</v>
      </c>
      <c r="D233" s="110" t="s">
        <v>97</v>
      </c>
      <c r="E233" s="111">
        <v>1</v>
      </c>
      <c r="F233" s="111">
        <f>IF(G233&lt;&gt;0, E233-G233, "")</f>
        <v>0</v>
      </c>
      <c r="G233" s="111">
        <v>1</v>
      </c>
      <c r="H233" s="111"/>
      <c r="I233" s="109" t="s">
        <v>556</v>
      </c>
      <c r="J233" s="111" t="s">
        <v>242</v>
      </c>
      <c r="K233" s="111">
        <v>0.14000000000000001</v>
      </c>
      <c r="L233" s="111">
        <v>100</v>
      </c>
      <c r="M233" s="111">
        <f t="shared" ref="M233:M234" si="90">IF(G233*K233=0, "", G233*K233*(L233/100))</f>
        <v>0.14000000000000001</v>
      </c>
      <c r="N233" s="111" t="s">
        <v>624</v>
      </c>
      <c r="O233" s="111"/>
      <c r="P233" s="97"/>
      <c r="Q233" s="97"/>
      <c r="R233" s="97"/>
      <c r="S233" s="97"/>
      <c r="T233" s="97"/>
      <c r="U233" s="97"/>
      <c r="V233" s="97">
        <f>M233</f>
        <v>0.14000000000000001</v>
      </c>
      <c r="W233" s="97"/>
      <c r="X233" s="97"/>
      <c r="Y233" s="97"/>
      <c r="Z233" s="97"/>
      <c r="AA233" s="97"/>
      <c r="AB233" s="97"/>
    </row>
    <row r="234" spans="1:28" ht="19.5" customHeight="1">
      <c r="A234" s="97" t="str">
        <f t="shared" si="0"/>
        <v>노 무 비내선전공인</v>
      </c>
      <c r="B234" s="109" t="s">
        <v>241</v>
      </c>
      <c r="C234" s="109" t="s">
        <v>242</v>
      </c>
      <c r="D234" s="110" t="s">
        <v>243</v>
      </c>
      <c r="E234" s="111">
        <f>+F234%*G234</f>
        <v>0.14000000000000001</v>
      </c>
      <c r="F234" s="111">
        <v>100</v>
      </c>
      <c r="G234" s="111">
        <f>SUM(V233)</f>
        <v>0.14000000000000001</v>
      </c>
      <c r="H234" s="111"/>
      <c r="I234" s="109"/>
      <c r="J234" s="111"/>
      <c r="K234" s="111"/>
      <c r="L234" s="111"/>
      <c r="M234" s="111" t="str">
        <f t="shared" si="90"/>
        <v/>
      </c>
      <c r="N234" s="111"/>
      <c r="O234" s="111"/>
      <c r="P234" s="97"/>
      <c r="Q234" s="97"/>
      <c r="R234" s="97"/>
      <c r="S234" s="97"/>
      <c r="T234" s="97"/>
      <c r="U234" s="97" t="s">
        <v>558</v>
      </c>
      <c r="V234" s="97">
        <f>SUM(V233)</f>
        <v>0.14000000000000001</v>
      </c>
      <c r="W234" s="97"/>
      <c r="X234" s="97"/>
      <c r="Y234" s="97"/>
      <c r="Z234" s="97"/>
      <c r="AA234" s="97"/>
      <c r="AB234" s="97"/>
    </row>
    <row r="235" spans="1:28" ht="19.5" customHeight="1">
      <c r="A235" s="97" t="str">
        <f t="shared" si="0"/>
        <v>[ 제 7-2호 ] 전력량계  3P4W 220/380V, 40(10)A [대]</v>
      </c>
      <c r="B235" s="105" t="s">
        <v>625</v>
      </c>
      <c r="C235" s="106"/>
      <c r="D235" s="107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8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</row>
    <row r="236" spans="1:28" ht="19.5" customHeight="1">
      <c r="A236" s="97" t="str">
        <f t="shared" si="0"/>
        <v>전력량계3P4W 220/380V, 40(10)A대</v>
      </c>
      <c r="B236" s="109" t="s">
        <v>98</v>
      </c>
      <c r="C236" s="121" t="s">
        <v>99</v>
      </c>
      <c r="D236" s="110" t="s">
        <v>97</v>
      </c>
      <c r="E236" s="111">
        <v>1</v>
      </c>
      <c r="F236" s="111">
        <f>IF(G236&lt;&gt;0, E236-G236, "")</f>
        <v>0</v>
      </c>
      <c r="G236" s="111">
        <v>1</v>
      </c>
      <c r="H236" s="111"/>
      <c r="I236" s="109" t="s">
        <v>556</v>
      </c>
      <c r="J236" s="111" t="s">
        <v>242</v>
      </c>
      <c r="K236" s="111">
        <v>0.32</v>
      </c>
      <c r="L236" s="111">
        <v>100</v>
      </c>
      <c r="M236" s="111">
        <f t="shared" ref="M236:M237" si="91">IF(G236*K236=0, "", G236*K236*(L236/100))</f>
        <v>0.32</v>
      </c>
      <c r="N236" s="111" t="s">
        <v>624</v>
      </c>
      <c r="O236" s="111"/>
      <c r="P236" s="97"/>
      <c r="Q236" s="97"/>
      <c r="R236" s="97"/>
      <c r="S236" s="97"/>
      <c r="T236" s="97"/>
      <c r="U236" s="97"/>
      <c r="V236" s="97">
        <f>M236</f>
        <v>0.32</v>
      </c>
      <c r="W236" s="97"/>
      <c r="X236" s="97"/>
      <c r="Y236" s="97"/>
      <c r="Z236" s="97"/>
      <c r="AA236" s="97"/>
      <c r="AB236" s="97"/>
    </row>
    <row r="237" spans="1:28" ht="19.5" customHeight="1">
      <c r="A237" s="97" t="str">
        <f t="shared" si="0"/>
        <v>노 무 비내선전공인</v>
      </c>
      <c r="B237" s="109" t="s">
        <v>241</v>
      </c>
      <c r="C237" s="109" t="s">
        <v>242</v>
      </c>
      <c r="D237" s="110" t="s">
        <v>243</v>
      </c>
      <c r="E237" s="111">
        <f>+F237%*G237</f>
        <v>0.32</v>
      </c>
      <c r="F237" s="111">
        <v>100</v>
      </c>
      <c r="G237" s="111">
        <f>SUM(V236)</f>
        <v>0.32</v>
      </c>
      <c r="H237" s="111"/>
      <c r="I237" s="109"/>
      <c r="J237" s="111"/>
      <c r="K237" s="111"/>
      <c r="L237" s="111"/>
      <c r="M237" s="111" t="str">
        <f t="shared" si="91"/>
        <v/>
      </c>
      <c r="N237" s="111"/>
      <c r="O237" s="111"/>
      <c r="P237" s="97"/>
      <c r="Q237" s="97"/>
      <c r="R237" s="97"/>
      <c r="S237" s="97"/>
      <c r="T237" s="97"/>
      <c r="U237" s="97" t="s">
        <v>558</v>
      </c>
      <c r="V237" s="97">
        <f>SUM(V236)</f>
        <v>0.32</v>
      </c>
      <c r="W237" s="97"/>
      <c r="X237" s="97"/>
      <c r="Y237" s="97"/>
      <c r="Z237" s="97"/>
      <c r="AA237" s="97"/>
      <c r="AB237" s="97"/>
    </row>
    <row r="238" spans="1:28" ht="19.5" customHeight="1">
      <c r="A238" s="97" t="str">
        <f t="shared" si="0"/>
        <v>[ 제 7-3호 ] 전력량계  3P4W 220/380V, 120(40)A [대]</v>
      </c>
      <c r="B238" s="105" t="s">
        <v>626</v>
      </c>
      <c r="C238" s="106"/>
      <c r="D238" s="107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8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</row>
    <row r="239" spans="1:28" ht="19.5" customHeight="1">
      <c r="A239" s="97" t="str">
        <f t="shared" si="0"/>
        <v>전력량계3P4W 220/380V, 120(40)A대</v>
      </c>
      <c r="B239" s="109" t="s">
        <v>98</v>
      </c>
      <c r="C239" s="109" t="s">
        <v>100</v>
      </c>
      <c r="D239" s="110" t="s">
        <v>97</v>
      </c>
      <c r="E239" s="111">
        <v>1</v>
      </c>
      <c r="F239" s="111">
        <f>IF(G239&lt;&gt;0, E239-G239, "")</f>
        <v>0</v>
      </c>
      <c r="G239" s="111">
        <v>1</v>
      </c>
      <c r="H239" s="111"/>
      <c r="I239" s="109" t="s">
        <v>556</v>
      </c>
      <c r="J239" s="111" t="s">
        <v>242</v>
      </c>
      <c r="K239" s="111">
        <v>0.32</v>
      </c>
      <c r="L239" s="111">
        <v>100</v>
      </c>
      <c r="M239" s="111">
        <f t="shared" ref="M239:M240" si="92">IF(G239*K239=0, "", G239*K239*(L239/100))</f>
        <v>0.32</v>
      </c>
      <c r="N239" s="111" t="s">
        <v>624</v>
      </c>
      <c r="O239" s="111"/>
      <c r="P239" s="97"/>
      <c r="Q239" s="97"/>
      <c r="R239" s="97"/>
      <c r="S239" s="97"/>
      <c r="T239" s="97"/>
      <c r="U239" s="97"/>
      <c r="V239" s="97">
        <f>M239</f>
        <v>0.32</v>
      </c>
      <c r="W239" s="97"/>
      <c r="X239" s="97"/>
      <c r="Y239" s="97"/>
      <c r="Z239" s="97"/>
      <c r="AA239" s="97"/>
      <c r="AB239" s="97"/>
    </row>
    <row r="240" spans="1:28" ht="19.5" customHeight="1">
      <c r="A240" s="97" t="str">
        <f t="shared" si="0"/>
        <v>노 무 비내선전공인</v>
      </c>
      <c r="B240" s="109" t="s">
        <v>241</v>
      </c>
      <c r="C240" s="109" t="s">
        <v>242</v>
      </c>
      <c r="D240" s="110" t="s">
        <v>243</v>
      </c>
      <c r="E240" s="111">
        <f>+F240%*G240</f>
        <v>0.32</v>
      </c>
      <c r="F240" s="111">
        <v>100</v>
      </c>
      <c r="G240" s="111">
        <f>SUM(V239)</f>
        <v>0.32</v>
      </c>
      <c r="H240" s="111"/>
      <c r="I240" s="109"/>
      <c r="J240" s="111"/>
      <c r="K240" s="111"/>
      <c r="L240" s="111"/>
      <c r="M240" s="111" t="str">
        <f t="shared" si="92"/>
        <v/>
      </c>
      <c r="N240" s="111"/>
      <c r="O240" s="111"/>
      <c r="P240" s="97"/>
      <c r="Q240" s="97"/>
      <c r="R240" s="97"/>
      <c r="S240" s="97"/>
      <c r="T240" s="97"/>
      <c r="U240" s="97" t="s">
        <v>558</v>
      </c>
      <c r="V240" s="97">
        <f>SUM(V239)</f>
        <v>0.32</v>
      </c>
      <c r="W240" s="97"/>
      <c r="X240" s="97"/>
      <c r="Y240" s="97"/>
      <c r="Z240" s="97"/>
      <c r="AA240" s="97"/>
      <c r="AB240" s="97"/>
    </row>
    <row r="241" spans="1:28" ht="19.5" customHeight="1">
      <c r="A241" s="97" t="str">
        <f t="shared" si="0"/>
        <v>[ 제 7-4호 ] 전력량계(전자식)  1P 2W 220V 80(20) [대]</v>
      </c>
      <c r="B241" s="105" t="s">
        <v>322</v>
      </c>
      <c r="C241" s="106"/>
      <c r="D241" s="107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8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</row>
    <row r="242" spans="1:28" ht="19.5" customHeight="1">
      <c r="A242" s="97" t="str">
        <f t="shared" si="0"/>
        <v>전력량계(전자식)1P 2W 220V 80(20)대</v>
      </c>
      <c r="B242" s="109" t="s">
        <v>95</v>
      </c>
      <c r="C242" s="109" t="s">
        <v>101</v>
      </c>
      <c r="D242" s="110" t="s">
        <v>97</v>
      </c>
      <c r="E242" s="111">
        <v>1</v>
      </c>
      <c r="F242" s="111">
        <f>IF(G242&lt;&gt;0, E242-G242, "")</f>
        <v>0</v>
      </c>
      <c r="G242" s="111">
        <v>1</v>
      </c>
      <c r="H242" s="111"/>
      <c r="I242" s="109" t="s">
        <v>556</v>
      </c>
      <c r="J242" s="111" t="s">
        <v>242</v>
      </c>
      <c r="K242" s="111">
        <v>0.14000000000000001</v>
      </c>
      <c r="L242" s="111">
        <v>100</v>
      </c>
      <c r="M242" s="111">
        <f t="shared" ref="M242:M243" si="93">IF(G242*K242=0, "", G242*K242*(L242/100))</f>
        <v>0.14000000000000001</v>
      </c>
      <c r="N242" s="111" t="s">
        <v>624</v>
      </c>
      <c r="O242" s="111"/>
      <c r="P242" s="97"/>
      <c r="Q242" s="97"/>
      <c r="R242" s="97"/>
      <c r="S242" s="97"/>
      <c r="T242" s="97"/>
      <c r="U242" s="97"/>
      <c r="V242" s="97">
        <f>M242</f>
        <v>0.14000000000000001</v>
      </c>
      <c r="W242" s="97"/>
      <c r="X242" s="97"/>
      <c r="Y242" s="97"/>
      <c r="Z242" s="97"/>
      <c r="AA242" s="97"/>
      <c r="AB242" s="97"/>
    </row>
    <row r="243" spans="1:28" ht="19.5" customHeight="1">
      <c r="A243" s="97" t="str">
        <f t="shared" si="0"/>
        <v>노 무 비내선전공인</v>
      </c>
      <c r="B243" s="109" t="s">
        <v>241</v>
      </c>
      <c r="C243" s="109" t="s">
        <v>242</v>
      </c>
      <c r="D243" s="110" t="s">
        <v>243</v>
      </c>
      <c r="E243" s="111">
        <f>+F243%*G243</f>
        <v>0.14000000000000001</v>
      </c>
      <c r="F243" s="111">
        <v>100</v>
      </c>
      <c r="G243" s="111">
        <f>SUM(V242)</f>
        <v>0.14000000000000001</v>
      </c>
      <c r="H243" s="111"/>
      <c r="I243" s="109"/>
      <c r="J243" s="111"/>
      <c r="K243" s="111"/>
      <c r="L243" s="111"/>
      <c r="M243" s="111" t="str">
        <f t="shared" si="93"/>
        <v/>
      </c>
      <c r="N243" s="111"/>
      <c r="O243" s="111"/>
      <c r="P243" s="97"/>
      <c r="Q243" s="97"/>
      <c r="R243" s="97"/>
      <c r="S243" s="97"/>
      <c r="T243" s="97"/>
      <c r="U243" s="97" t="s">
        <v>558</v>
      </c>
      <c r="V243" s="97">
        <f>SUM(V242)</f>
        <v>0.14000000000000001</v>
      </c>
      <c r="W243" s="97"/>
      <c r="X243" s="97"/>
      <c r="Y243" s="97"/>
      <c r="Z243" s="97"/>
      <c r="AA243" s="97"/>
      <c r="AB243" s="97"/>
    </row>
    <row r="244" spans="1:28" ht="19.5" customHeight="1">
      <c r="A244" s="97" t="str">
        <f t="shared" si="0"/>
        <v>[ 제 8-1호 ] 배선용차단기(ABS-52)  2P 50AF 20AT [EA]</v>
      </c>
      <c r="B244" s="105" t="s">
        <v>627</v>
      </c>
      <c r="C244" s="106"/>
      <c r="D244" s="107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8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</row>
    <row r="245" spans="1:28" ht="19.5" customHeight="1">
      <c r="A245" s="97" t="str">
        <f t="shared" si="0"/>
        <v>배선용차단기(ABS-52)2P 50AF 20ATEA</v>
      </c>
      <c r="B245" s="109" t="s">
        <v>102</v>
      </c>
      <c r="C245" s="109" t="s">
        <v>103</v>
      </c>
      <c r="D245" s="110" t="s">
        <v>104</v>
      </c>
      <c r="E245" s="111">
        <v>1</v>
      </c>
      <c r="F245" s="111">
        <f>IF(G245&lt;&gt;0, E245-G245, "")</f>
        <v>0</v>
      </c>
      <c r="G245" s="111">
        <v>1</v>
      </c>
      <c r="H245" s="111"/>
      <c r="I245" s="109" t="s">
        <v>556</v>
      </c>
      <c r="J245" s="111" t="s">
        <v>242</v>
      </c>
      <c r="K245" s="111">
        <v>0.182</v>
      </c>
      <c r="L245" s="111">
        <v>100</v>
      </c>
      <c r="M245" s="111">
        <f t="shared" ref="M245:M246" si="94">IF(G245*K245=0, "", G245*K245*(L245/100))</f>
        <v>0.182</v>
      </c>
      <c r="N245" s="111" t="s">
        <v>628</v>
      </c>
      <c r="O245" s="111"/>
      <c r="P245" s="97"/>
      <c r="Q245" s="97"/>
      <c r="R245" s="97"/>
      <c r="S245" s="97"/>
      <c r="T245" s="97"/>
      <c r="U245" s="97"/>
      <c r="V245" s="97">
        <f>M245</f>
        <v>0.182</v>
      </c>
      <c r="W245" s="97"/>
      <c r="X245" s="97"/>
      <c r="Y245" s="97"/>
      <c r="Z245" s="97"/>
      <c r="AA245" s="97"/>
      <c r="AB245" s="97"/>
    </row>
    <row r="246" spans="1:28" ht="19.5" customHeight="1">
      <c r="A246" s="97" t="str">
        <f t="shared" si="0"/>
        <v>노 무 비내선전공인</v>
      </c>
      <c r="B246" s="109" t="s">
        <v>241</v>
      </c>
      <c r="C246" s="109" t="s">
        <v>242</v>
      </c>
      <c r="D246" s="110" t="s">
        <v>243</v>
      </c>
      <c r="E246" s="111">
        <f>+F246%*G246</f>
        <v>0.182</v>
      </c>
      <c r="F246" s="111">
        <v>100</v>
      </c>
      <c r="G246" s="111">
        <f>SUM(V245)</f>
        <v>0.182</v>
      </c>
      <c r="H246" s="111"/>
      <c r="I246" s="109"/>
      <c r="J246" s="111"/>
      <c r="K246" s="111"/>
      <c r="L246" s="111"/>
      <c r="M246" s="111" t="str">
        <f t="shared" si="94"/>
        <v/>
      </c>
      <c r="N246" s="111"/>
      <c r="O246" s="111"/>
      <c r="P246" s="97"/>
      <c r="Q246" s="97"/>
      <c r="R246" s="97"/>
      <c r="S246" s="97"/>
      <c r="T246" s="97"/>
      <c r="U246" s="97" t="s">
        <v>558</v>
      </c>
      <c r="V246" s="97">
        <f>SUM(V245)</f>
        <v>0.182</v>
      </c>
      <c r="W246" s="97"/>
      <c r="X246" s="97"/>
      <c r="Y246" s="97"/>
      <c r="Z246" s="97"/>
      <c r="AA246" s="97"/>
      <c r="AB246" s="97"/>
    </row>
    <row r="247" spans="1:28" ht="19.5" customHeight="1">
      <c r="A247" s="97" t="str">
        <f t="shared" si="0"/>
        <v>[ 제 8-2호 ] 배선용차단기(ABS-52)  2P 50AF 30AT [EA]</v>
      </c>
      <c r="B247" s="105" t="s">
        <v>629</v>
      </c>
      <c r="C247" s="106"/>
      <c r="D247" s="107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8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</row>
    <row r="248" spans="1:28" ht="19.5" customHeight="1">
      <c r="A248" s="97" t="str">
        <f t="shared" si="0"/>
        <v>배선용차단기(ABS-52)2P 50AF 30ATEA</v>
      </c>
      <c r="B248" s="109" t="s">
        <v>102</v>
      </c>
      <c r="C248" s="109" t="s">
        <v>105</v>
      </c>
      <c r="D248" s="110" t="s">
        <v>104</v>
      </c>
      <c r="E248" s="111">
        <v>1</v>
      </c>
      <c r="F248" s="111">
        <f>IF(G248&lt;&gt;0, E248-G248, "")</f>
        <v>0</v>
      </c>
      <c r="G248" s="111">
        <v>1</v>
      </c>
      <c r="H248" s="111"/>
      <c r="I248" s="109" t="s">
        <v>556</v>
      </c>
      <c r="J248" s="111" t="s">
        <v>242</v>
      </c>
      <c r="K248" s="111">
        <v>0.182</v>
      </c>
      <c r="L248" s="111">
        <v>100</v>
      </c>
      <c r="M248" s="111">
        <f t="shared" ref="M248:M249" si="95">IF(G248*K248=0, "", G248*K248*(L248/100))</f>
        <v>0.182</v>
      </c>
      <c r="N248" s="111" t="s">
        <v>628</v>
      </c>
      <c r="O248" s="111"/>
      <c r="P248" s="97"/>
      <c r="Q248" s="97"/>
      <c r="R248" s="97"/>
      <c r="S248" s="97"/>
      <c r="T248" s="97"/>
      <c r="U248" s="97"/>
      <c r="V248" s="97">
        <f>M248</f>
        <v>0.182</v>
      </c>
      <c r="W248" s="97"/>
      <c r="X248" s="97"/>
      <c r="Y248" s="97"/>
      <c r="Z248" s="97"/>
      <c r="AA248" s="97"/>
      <c r="AB248" s="97"/>
    </row>
    <row r="249" spans="1:28" ht="19.5" customHeight="1">
      <c r="A249" s="97" t="str">
        <f t="shared" si="0"/>
        <v>노 무 비내선전공인</v>
      </c>
      <c r="B249" s="109" t="s">
        <v>241</v>
      </c>
      <c r="C249" s="109" t="s">
        <v>242</v>
      </c>
      <c r="D249" s="110" t="s">
        <v>243</v>
      </c>
      <c r="E249" s="111">
        <f>+F249%*G249</f>
        <v>0.182</v>
      </c>
      <c r="F249" s="111">
        <v>100</v>
      </c>
      <c r="G249" s="111">
        <f>SUM(V248)</f>
        <v>0.182</v>
      </c>
      <c r="H249" s="111"/>
      <c r="I249" s="109"/>
      <c r="J249" s="111"/>
      <c r="K249" s="111"/>
      <c r="L249" s="111"/>
      <c r="M249" s="111" t="str">
        <f t="shared" si="95"/>
        <v/>
      </c>
      <c r="N249" s="111"/>
      <c r="O249" s="111"/>
      <c r="P249" s="97"/>
      <c r="Q249" s="97"/>
      <c r="R249" s="97"/>
      <c r="S249" s="97"/>
      <c r="T249" s="97"/>
      <c r="U249" s="97" t="s">
        <v>558</v>
      </c>
      <c r="V249" s="97">
        <f>SUM(V248)</f>
        <v>0.182</v>
      </c>
      <c r="W249" s="97"/>
      <c r="X249" s="97"/>
      <c r="Y249" s="97"/>
      <c r="Z249" s="97"/>
      <c r="AA249" s="97"/>
      <c r="AB249" s="97"/>
    </row>
    <row r="250" spans="1:28" ht="19.5" customHeight="1">
      <c r="A250" s="97" t="str">
        <f t="shared" si="0"/>
        <v>[ 제 8-3호 ] 배선용차단기(ABS-52)  2P 50AF 40AT [EA]</v>
      </c>
      <c r="B250" s="105" t="s">
        <v>630</v>
      </c>
      <c r="C250" s="106"/>
      <c r="D250" s="107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8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</row>
    <row r="251" spans="1:28" ht="19.5" customHeight="1">
      <c r="A251" s="97" t="str">
        <f t="shared" si="0"/>
        <v>배선용차단기(ABS-52)2P 50AF 40ATEA</v>
      </c>
      <c r="B251" s="109" t="s">
        <v>102</v>
      </c>
      <c r="C251" s="109" t="s">
        <v>106</v>
      </c>
      <c r="D251" s="110" t="s">
        <v>104</v>
      </c>
      <c r="E251" s="111">
        <v>1</v>
      </c>
      <c r="F251" s="111">
        <f>IF(G251&lt;&gt;0, E251-G251, "")</f>
        <v>0</v>
      </c>
      <c r="G251" s="111">
        <v>1</v>
      </c>
      <c r="H251" s="111"/>
      <c r="I251" s="109" t="s">
        <v>556</v>
      </c>
      <c r="J251" s="111" t="s">
        <v>242</v>
      </c>
      <c r="K251" s="111">
        <v>0.182</v>
      </c>
      <c r="L251" s="111">
        <v>100</v>
      </c>
      <c r="M251" s="111">
        <f t="shared" ref="M251:M252" si="96">IF(G251*K251=0, "", G251*K251*(L251/100))</f>
        <v>0.182</v>
      </c>
      <c r="N251" s="111" t="s">
        <v>628</v>
      </c>
      <c r="O251" s="111"/>
      <c r="P251" s="97"/>
      <c r="Q251" s="97"/>
      <c r="R251" s="97"/>
      <c r="S251" s="97"/>
      <c r="T251" s="97"/>
      <c r="U251" s="97"/>
      <c r="V251" s="97">
        <f>M251</f>
        <v>0.182</v>
      </c>
      <c r="W251" s="97"/>
      <c r="X251" s="97"/>
      <c r="Y251" s="97"/>
      <c r="Z251" s="97"/>
      <c r="AA251" s="97"/>
      <c r="AB251" s="97"/>
    </row>
    <row r="252" spans="1:28" ht="19.5" customHeight="1">
      <c r="A252" s="97" t="str">
        <f t="shared" si="0"/>
        <v>노 무 비내선전공인</v>
      </c>
      <c r="B252" s="109" t="s">
        <v>241</v>
      </c>
      <c r="C252" s="109" t="s">
        <v>242</v>
      </c>
      <c r="D252" s="110" t="s">
        <v>243</v>
      </c>
      <c r="E252" s="111">
        <f>+F252%*G252</f>
        <v>0.182</v>
      </c>
      <c r="F252" s="111">
        <v>100</v>
      </c>
      <c r="G252" s="111">
        <f>SUM(V251)</f>
        <v>0.182</v>
      </c>
      <c r="H252" s="111"/>
      <c r="I252" s="109"/>
      <c r="J252" s="111"/>
      <c r="K252" s="111"/>
      <c r="L252" s="111"/>
      <c r="M252" s="111" t="str">
        <f t="shared" si="96"/>
        <v/>
      </c>
      <c r="N252" s="111"/>
      <c r="O252" s="111"/>
      <c r="P252" s="97"/>
      <c r="Q252" s="97"/>
      <c r="R252" s="97"/>
      <c r="S252" s="97"/>
      <c r="T252" s="97"/>
      <c r="U252" s="97" t="s">
        <v>558</v>
      </c>
      <c r="V252" s="97">
        <f>SUM(V251)</f>
        <v>0.182</v>
      </c>
      <c r="W252" s="97"/>
      <c r="X252" s="97"/>
      <c r="Y252" s="97"/>
      <c r="Z252" s="97"/>
      <c r="AA252" s="97"/>
      <c r="AB252" s="97"/>
    </row>
    <row r="253" spans="1:28" ht="19.5" customHeight="1">
      <c r="A253" s="146" t="str">
        <f t="shared" si="0"/>
        <v>[ 제 8-3-1호 ] 배선용차단기(ABS-52)  2P 50AF 50AT [EA]</v>
      </c>
      <c r="B253" s="147" t="s">
        <v>326</v>
      </c>
      <c r="C253" s="148"/>
      <c r="D253" s="149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50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</row>
    <row r="254" spans="1:28" ht="19.5" customHeight="1">
      <c r="A254" s="146" t="str">
        <f t="shared" si="0"/>
        <v>배선용차단기(ABS-52)2P 50AF 50ATEA</v>
      </c>
      <c r="B254" s="151" t="s">
        <v>102</v>
      </c>
      <c r="C254" s="151" t="s">
        <v>107</v>
      </c>
      <c r="D254" s="152" t="s">
        <v>104</v>
      </c>
      <c r="E254" s="153">
        <v>1</v>
      </c>
      <c r="F254" s="153">
        <f>IF(G254&lt;&gt;0, E254-G254, "")</f>
        <v>0</v>
      </c>
      <c r="G254" s="153">
        <v>1</v>
      </c>
      <c r="H254" s="153"/>
      <c r="I254" s="151" t="s">
        <v>556</v>
      </c>
      <c r="J254" s="153" t="s">
        <v>242</v>
      </c>
      <c r="K254" s="153">
        <f>0.26*70%</f>
        <v>0.182</v>
      </c>
      <c r="L254" s="153">
        <v>100</v>
      </c>
      <c r="M254" s="153">
        <f t="shared" ref="M254:M255" si="97">IF(G254*K254=0, "", G254*K254*(L254/100))</f>
        <v>0.182</v>
      </c>
      <c r="N254" s="153" t="s">
        <v>628</v>
      </c>
      <c r="O254" s="153"/>
      <c r="P254" s="146"/>
      <c r="Q254" s="146"/>
      <c r="R254" s="146"/>
      <c r="S254" s="146"/>
      <c r="T254" s="146"/>
      <c r="U254" s="146"/>
      <c r="V254" s="146">
        <f>M254</f>
        <v>0.182</v>
      </c>
      <c r="W254" s="146"/>
      <c r="X254" s="146"/>
      <c r="Y254" s="146"/>
      <c r="Z254" s="146"/>
      <c r="AA254" s="146"/>
      <c r="AB254" s="146"/>
    </row>
    <row r="255" spans="1:28" ht="19.5" customHeight="1">
      <c r="A255" s="146" t="str">
        <f t="shared" si="0"/>
        <v>노 무 비내선전공인</v>
      </c>
      <c r="B255" s="151" t="s">
        <v>241</v>
      </c>
      <c r="C255" s="151" t="s">
        <v>242</v>
      </c>
      <c r="D255" s="152" t="s">
        <v>243</v>
      </c>
      <c r="E255" s="153">
        <f>+F255%*G255</f>
        <v>0.182</v>
      </c>
      <c r="F255" s="153">
        <v>100</v>
      </c>
      <c r="G255" s="153">
        <f>SUM(V254)</f>
        <v>0.182</v>
      </c>
      <c r="H255" s="153"/>
      <c r="I255" s="151"/>
      <c r="J255" s="153"/>
      <c r="K255" s="153"/>
      <c r="L255" s="153"/>
      <c r="M255" s="153" t="str">
        <f t="shared" si="97"/>
        <v/>
      </c>
      <c r="N255" s="153"/>
      <c r="O255" s="153"/>
      <c r="P255" s="146"/>
      <c r="Q255" s="146"/>
      <c r="R255" s="146"/>
      <c r="S255" s="146"/>
      <c r="T255" s="146"/>
      <c r="U255" s="146" t="s">
        <v>558</v>
      </c>
      <c r="V255" s="146">
        <f>SUM(V254)</f>
        <v>0.182</v>
      </c>
      <c r="W255" s="146"/>
      <c r="X255" s="146"/>
      <c r="Y255" s="146"/>
      <c r="Z255" s="146"/>
      <c r="AA255" s="146"/>
      <c r="AB255" s="146"/>
    </row>
    <row r="256" spans="1:28" ht="19.5" customHeight="1">
      <c r="A256" s="146" t="str">
        <f t="shared" si="0"/>
        <v>[ 제 8-3-2호 ] 배선용차단기(ABS-52)  2P 50AF 60AT [EA]</v>
      </c>
      <c r="B256" s="147" t="s">
        <v>327</v>
      </c>
      <c r="C256" s="148"/>
      <c r="D256" s="149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50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</row>
    <row r="257" spans="1:28" ht="19.5" customHeight="1">
      <c r="A257" s="146" t="str">
        <f t="shared" si="0"/>
        <v>배선용차단기(ABS-52)2P 50AF 60ATEA</v>
      </c>
      <c r="B257" s="151" t="s">
        <v>102</v>
      </c>
      <c r="C257" s="151" t="s">
        <v>108</v>
      </c>
      <c r="D257" s="152" t="s">
        <v>104</v>
      </c>
      <c r="E257" s="153">
        <v>1</v>
      </c>
      <c r="F257" s="153">
        <f>IF(G257&lt;&gt;0, E257-G257, "")</f>
        <v>0</v>
      </c>
      <c r="G257" s="153">
        <v>1</v>
      </c>
      <c r="H257" s="153"/>
      <c r="I257" s="151" t="s">
        <v>556</v>
      </c>
      <c r="J257" s="153" t="s">
        <v>242</v>
      </c>
      <c r="K257" s="153">
        <v>0.182</v>
      </c>
      <c r="L257" s="153">
        <v>100</v>
      </c>
      <c r="M257" s="153">
        <f t="shared" ref="M257:M258" si="98">IF(G257*K257=0, "", G257*K257*(L257/100))</f>
        <v>0.182</v>
      </c>
      <c r="N257" s="153" t="s">
        <v>628</v>
      </c>
      <c r="O257" s="153"/>
      <c r="P257" s="146"/>
      <c r="Q257" s="146"/>
      <c r="R257" s="146"/>
      <c r="S257" s="146"/>
      <c r="T257" s="146"/>
      <c r="U257" s="146"/>
      <c r="V257" s="146">
        <f>M257</f>
        <v>0.182</v>
      </c>
      <c r="W257" s="146"/>
      <c r="X257" s="146"/>
      <c r="Y257" s="146"/>
      <c r="Z257" s="146"/>
      <c r="AA257" s="146"/>
      <c r="AB257" s="146"/>
    </row>
    <row r="258" spans="1:28" ht="19.5" customHeight="1">
      <c r="A258" s="146" t="str">
        <f t="shared" si="0"/>
        <v>노 무 비내선전공인</v>
      </c>
      <c r="B258" s="151" t="s">
        <v>241</v>
      </c>
      <c r="C258" s="151" t="s">
        <v>242</v>
      </c>
      <c r="D258" s="152" t="s">
        <v>243</v>
      </c>
      <c r="E258" s="153">
        <f>+F258%*G258</f>
        <v>0.182</v>
      </c>
      <c r="F258" s="153">
        <v>100</v>
      </c>
      <c r="G258" s="153">
        <f>SUM(V257)</f>
        <v>0.182</v>
      </c>
      <c r="H258" s="153"/>
      <c r="I258" s="151"/>
      <c r="J258" s="153"/>
      <c r="K258" s="153"/>
      <c r="L258" s="153"/>
      <c r="M258" s="153" t="str">
        <f t="shared" si="98"/>
        <v/>
      </c>
      <c r="N258" s="153"/>
      <c r="O258" s="153"/>
      <c r="P258" s="146"/>
      <c r="Q258" s="146"/>
      <c r="R258" s="146"/>
      <c r="S258" s="146"/>
      <c r="T258" s="146"/>
      <c r="U258" s="146" t="s">
        <v>558</v>
      </c>
      <c r="V258" s="146">
        <f>SUM(V257)</f>
        <v>0.182</v>
      </c>
      <c r="W258" s="146"/>
      <c r="X258" s="146"/>
      <c r="Y258" s="146"/>
      <c r="Z258" s="146"/>
      <c r="AA258" s="146"/>
      <c r="AB258" s="146"/>
    </row>
    <row r="259" spans="1:28" ht="19.5" customHeight="1">
      <c r="A259" s="112" t="str">
        <f t="shared" si="0"/>
        <v>[ 제 8-4호 ] 배선용차단기(ABS-102)  2P 100AF 75AT [EA]</v>
      </c>
      <c r="B259" s="113" t="s">
        <v>631</v>
      </c>
      <c r="C259" s="114"/>
      <c r="D259" s="115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6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</row>
    <row r="260" spans="1:28" ht="19.5" customHeight="1">
      <c r="A260" s="112" t="str">
        <f t="shared" si="0"/>
        <v>배선용차단기(ABS-102)2P 100AF 75ATEA</v>
      </c>
      <c r="B260" s="117" t="s">
        <v>109</v>
      </c>
      <c r="C260" s="117" t="s">
        <v>110</v>
      </c>
      <c r="D260" s="118" t="s">
        <v>104</v>
      </c>
      <c r="E260" s="119">
        <v>1</v>
      </c>
      <c r="F260" s="119">
        <f>IF(G260&lt;&gt;0, E260-G260, "")</f>
        <v>0</v>
      </c>
      <c r="G260" s="119">
        <v>1</v>
      </c>
      <c r="H260" s="119"/>
      <c r="I260" s="117" t="s">
        <v>556</v>
      </c>
      <c r="J260" s="119" t="s">
        <v>242</v>
      </c>
      <c r="K260" s="119">
        <v>0.252</v>
      </c>
      <c r="L260" s="119">
        <v>100</v>
      </c>
      <c r="M260" s="119">
        <f t="shared" ref="M260:M261" si="99">IF(G260*K260=0, "", G260*K260*(L260/100))</f>
        <v>0.252</v>
      </c>
      <c r="N260" s="119" t="s">
        <v>628</v>
      </c>
      <c r="O260" s="119"/>
      <c r="P260" s="112"/>
      <c r="Q260" s="112"/>
      <c r="R260" s="112"/>
      <c r="S260" s="112"/>
      <c r="T260" s="112"/>
      <c r="U260" s="112"/>
      <c r="V260" s="112">
        <f>M260</f>
        <v>0.252</v>
      </c>
      <c r="W260" s="112"/>
      <c r="X260" s="112"/>
      <c r="Y260" s="112"/>
      <c r="Z260" s="112"/>
      <c r="AA260" s="112"/>
      <c r="AB260" s="112"/>
    </row>
    <row r="261" spans="1:28" ht="19.5" customHeight="1">
      <c r="A261" s="112" t="str">
        <f t="shared" si="0"/>
        <v>노 무 비내선전공인</v>
      </c>
      <c r="B261" s="117" t="s">
        <v>241</v>
      </c>
      <c r="C261" s="117" t="s">
        <v>242</v>
      </c>
      <c r="D261" s="118" t="s">
        <v>243</v>
      </c>
      <c r="E261" s="119">
        <f>+F261%*G261</f>
        <v>0.252</v>
      </c>
      <c r="F261" s="119">
        <v>100</v>
      </c>
      <c r="G261" s="119">
        <f>SUM(V260)</f>
        <v>0.252</v>
      </c>
      <c r="H261" s="119"/>
      <c r="I261" s="117"/>
      <c r="J261" s="119"/>
      <c r="K261" s="119"/>
      <c r="L261" s="119"/>
      <c r="M261" s="119" t="str">
        <f t="shared" si="99"/>
        <v/>
      </c>
      <c r="N261" s="119"/>
      <c r="O261" s="119"/>
      <c r="P261" s="112"/>
      <c r="Q261" s="112"/>
      <c r="R261" s="112"/>
      <c r="S261" s="112"/>
      <c r="T261" s="112"/>
      <c r="U261" s="112" t="s">
        <v>558</v>
      </c>
      <c r="V261" s="112">
        <f>SUM(V260)</f>
        <v>0.252</v>
      </c>
      <c r="W261" s="112"/>
      <c r="X261" s="112"/>
      <c r="Y261" s="112"/>
      <c r="Z261" s="112"/>
      <c r="AA261" s="112"/>
      <c r="AB261" s="112"/>
    </row>
    <row r="262" spans="1:28" ht="19.5" customHeight="1">
      <c r="A262" s="112" t="str">
        <f t="shared" ref="A262:A333" si="100">+B262&amp;C262&amp;D262</f>
        <v>[ 제 8-5호 ] 배선용차단기(ABS-102)  2P 100AF 100AT [EA]</v>
      </c>
      <c r="B262" s="113" t="s">
        <v>632</v>
      </c>
      <c r="C262" s="114"/>
      <c r="D262" s="115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6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</row>
    <row r="263" spans="1:28" ht="19.5" customHeight="1">
      <c r="A263" s="112" t="str">
        <f t="shared" si="100"/>
        <v>배선용차단기(ABS-102)2P 100AF 100ATEA</v>
      </c>
      <c r="B263" s="117" t="s">
        <v>109</v>
      </c>
      <c r="C263" s="117" t="s">
        <v>111</v>
      </c>
      <c r="D263" s="118" t="s">
        <v>104</v>
      </c>
      <c r="E263" s="119">
        <v>1</v>
      </c>
      <c r="F263" s="119">
        <f>IF(G263&lt;&gt;0, E263-G263, "")</f>
        <v>0</v>
      </c>
      <c r="G263" s="119">
        <v>1</v>
      </c>
      <c r="H263" s="119"/>
      <c r="I263" s="117" t="s">
        <v>556</v>
      </c>
      <c r="J263" s="119" t="s">
        <v>242</v>
      </c>
      <c r="K263" s="119">
        <v>0.252</v>
      </c>
      <c r="L263" s="119">
        <v>100</v>
      </c>
      <c r="M263" s="119">
        <f t="shared" ref="M263:M264" si="101">IF(G263*K263=0, "", G263*K263*(L263/100))</f>
        <v>0.252</v>
      </c>
      <c r="N263" s="119" t="s">
        <v>628</v>
      </c>
      <c r="O263" s="119"/>
      <c r="P263" s="112"/>
      <c r="Q263" s="112"/>
      <c r="R263" s="112"/>
      <c r="S263" s="112"/>
      <c r="T263" s="112"/>
      <c r="U263" s="112"/>
      <c r="V263" s="112">
        <f>M263</f>
        <v>0.252</v>
      </c>
      <c r="W263" s="112"/>
      <c r="X263" s="112"/>
      <c r="Y263" s="112"/>
      <c r="Z263" s="112"/>
      <c r="AA263" s="112"/>
      <c r="AB263" s="112"/>
    </row>
    <row r="264" spans="1:28" ht="19.5" customHeight="1">
      <c r="A264" s="112" t="str">
        <f t="shared" si="100"/>
        <v>노 무 비내선전공인</v>
      </c>
      <c r="B264" s="117" t="s">
        <v>241</v>
      </c>
      <c r="C264" s="117" t="s">
        <v>242</v>
      </c>
      <c r="D264" s="118" t="s">
        <v>243</v>
      </c>
      <c r="E264" s="119">
        <f>+F264%*G264</f>
        <v>0.252</v>
      </c>
      <c r="F264" s="119">
        <v>100</v>
      </c>
      <c r="G264" s="119">
        <f>SUM(V263)</f>
        <v>0.252</v>
      </c>
      <c r="H264" s="119"/>
      <c r="I264" s="117"/>
      <c r="J264" s="119"/>
      <c r="K264" s="119"/>
      <c r="L264" s="119"/>
      <c r="M264" s="119" t="str">
        <f t="shared" si="101"/>
        <v/>
      </c>
      <c r="N264" s="119"/>
      <c r="O264" s="119"/>
      <c r="P264" s="112"/>
      <c r="Q264" s="112"/>
      <c r="R264" s="112"/>
      <c r="S264" s="112"/>
      <c r="T264" s="112"/>
      <c r="U264" s="112" t="s">
        <v>558</v>
      </c>
      <c r="V264" s="112">
        <f>SUM(V263)</f>
        <v>0.252</v>
      </c>
      <c r="W264" s="112"/>
      <c r="X264" s="112"/>
      <c r="Y264" s="112"/>
      <c r="Z264" s="112"/>
      <c r="AA264" s="112"/>
      <c r="AB264" s="112"/>
    </row>
    <row r="265" spans="1:28" ht="19.5" customHeight="1">
      <c r="A265" s="154" t="str">
        <f t="shared" si="100"/>
        <v>[ 제 8-5-1호 ] 배선용차단기 2P 100AF 75AT [EA]</v>
      </c>
      <c r="B265" s="155" t="s">
        <v>330</v>
      </c>
      <c r="C265" s="156"/>
      <c r="D265" s="157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8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spans="1:28" ht="19.5" customHeight="1">
      <c r="A266" s="154" t="str">
        <f t="shared" si="100"/>
        <v>배선용차단기2P 100AF 75ATEA</v>
      </c>
      <c r="B266" s="159" t="s">
        <v>112</v>
      </c>
      <c r="C266" s="159" t="s">
        <v>110</v>
      </c>
      <c r="D266" s="160" t="s">
        <v>104</v>
      </c>
      <c r="E266" s="161">
        <v>1</v>
      </c>
      <c r="F266" s="161">
        <f>IF(G266&lt;&gt;0, E266-G266, "")</f>
        <v>0</v>
      </c>
      <c r="G266" s="161">
        <v>1</v>
      </c>
      <c r="H266" s="161"/>
      <c r="I266" s="159" t="s">
        <v>556</v>
      </c>
      <c r="J266" s="161" t="s">
        <v>242</v>
      </c>
      <c r="K266" s="161">
        <f>0.36*70%</f>
        <v>0.252</v>
      </c>
      <c r="L266" s="161">
        <v>100</v>
      </c>
      <c r="M266" s="161">
        <f t="shared" ref="M266:M267" si="102">IF(G266*K266=0, "", G266*K266*(L266/100))</f>
        <v>0.252</v>
      </c>
      <c r="N266" s="161" t="s">
        <v>628</v>
      </c>
      <c r="O266" s="161"/>
      <c r="P266" s="154"/>
      <c r="Q266" s="154"/>
      <c r="R266" s="154"/>
      <c r="S266" s="154"/>
      <c r="T266" s="154"/>
      <c r="U266" s="154"/>
      <c r="V266" s="154">
        <f>M266</f>
        <v>0.252</v>
      </c>
      <c r="W266" s="154"/>
      <c r="X266" s="154"/>
      <c r="Y266" s="154"/>
      <c r="Z266" s="154"/>
      <c r="AA266" s="154"/>
      <c r="AB266" s="154"/>
    </row>
    <row r="267" spans="1:28" ht="19.5" customHeight="1">
      <c r="A267" s="154" t="str">
        <f t="shared" si="100"/>
        <v>노 무 비내선전공인</v>
      </c>
      <c r="B267" s="159" t="s">
        <v>241</v>
      </c>
      <c r="C267" s="159" t="s">
        <v>242</v>
      </c>
      <c r="D267" s="160" t="s">
        <v>243</v>
      </c>
      <c r="E267" s="161">
        <f>+F267%*G267</f>
        <v>0.252</v>
      </c>
      <c r="F267" s="161">
        <v>100</v>
      </c>
      <c r="G267" s="161">
        <f>SUM(V266)</f>
        <v>0.252</v>
      </c>
      <c r="H267" s="161"/>
      <c r="I267" s="159"/>
      <c r="J267" s="161"/>
      <c r="K267" s="161"/>
      <c r="L267" s="161"/>
      <c r="M267" s="161" t="str">
        <f t="shared" si="102"/>
        <v/>
      </c>
      <c r="N267" s="161"/>
      <c r="O267" s="161"/>
      <c r="P267" s="154"/>
      <c r="Q267" s="154"/>
      <c r="R267" s="154"/>
      <c r="S267" s="154"/>
      <c r="T267" s="154"/>
      <c r="U267" s="154" t="s">
        <v>558</v>
      </c>
      <c r="V267" s="154">
        <f>SUM(V266)</f>
        <v>0.252</v>
      </c>
      <c r="W267" s="154"/>
      <c r="X267" s="154"/>
      <c r="Y267" s="154"/>
      <c r="Z267" s="154"/>
      <c r="AA267" s="154"/>
      <c r="AB267" s="154"/>
    </row>
    <row r="268" spans="1:28" ht="19.5" customHeight="1">
      <c r="A268" s="97" t="str">
        <f t="shared" si="100"/>
        <v>[ 제 8-6호 ] 배선용차단기(ABS-54)  4P 50AF 20AT [EA]</v>
      </c>
      <c r="B268" s="105" t="s">
        <v>633</v>
      </c>
      <c r="C268" s="106"/>
      <c r="D268" s="107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8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</row>
    <row r="269" spans="1:28" ht="19.5" customHeight="1">
      <c r="A269" s="97" t="str">
        <f t="shared" si="100"/>
        <v>배선용차단기(ABS-54)4P 50AF 20ATEA</v>
      </c>
      <c r="B269" s="109" t="s">
        <v>113</v>
      </c>
      <c r="C269" s="109" t="s">
        <v>114</v>
      </c>
      <c r="D269" s="110" t="s">
        <v>104</v>
      </c>
      <c r="E269" s="111">
        <v>1</v>
      </c>
      <c r="F269" s="111">
        <f>IF(G269&lt;&gt;0, E269-G269, "")</f>
        <v>0</v>
      </c>
      <c r="G269" s="111">
        <v>1</v>
      </c>
      <c r="H269" s="111"/>
      <c r="I269" s="109" t="s">
        <v>556</v>
      </c>
      <c r="J269" s="111" t="s">
        <v>242</v>
      </c>
      <c r="K269" s="111">
        <v>0.33800000000000002</v>
      </c>
      <c r="L269" s="111">
        <v>100</v>
      </c>
      <c r="M269" s="111">
        <f t="shared" ref="M269:M270" si="103">IF(G269*K269=0, "", G269*K269*(L269/100))</f>
        <v>0.33800000000000002</v>
      </c>
      <c r="N269" s="111" t="s">
        <v>628</v>
      </c>
      <c r="O269" s="111"/>
      <c r="P269" s="97"/>
      <c r="Q269" s="97"/>
      <c r="R269" s="97"/>
      <c r="S269" s="97"/>
      <c r="T269" s="97"/>
      <c r="U269" s="97"/>
      <c r="V269" s="97">
        <f>M269</f>
        <v>0.33800000000000002</v>
      </c>
      <c r="W269" s="97"/>
      <c r="X269" s="97"/>
      <c r="Y269" s="97"/>
      <c r="Z269" s="97"/>
      <c r="AA269" s="97"/>
      <c r="AB269" s="97"/>
    </row>
    <row r="270" spans="1:28" ht="19.5" customHeight="1">
      <c r="A270" s="97" t="str">
        <f t="shared" si="100"/>
        <v>노 무 비내선전공인</v>
      </c>
      <c r="B270" s="109" t="s">
        <v>241</v>
      </c>
      <c r="C270" s="109" t="s">
        <v>242</v>
      </c>
      <c r="D270" s="110" t="s">
        <v>243</v>
      </c>
      <c r="E270" s="111">
        <f>+F270%*G270</f>
        <v>0.33800000000000002</v>
      </c>
      <c r="F270" s="111">
        <v>100</v>
      </c>
      <c r="G270" s="111">
        <f>SUM(V269)</f>
        <v>0.33800000000000002</v>
      </c>
      <c r="H270" s="111"/>
      <c r="I270" s="109"/>
      <c r="J270" s="111"/>
      <c r="K270" s="111"/>
      <c r="L270" s="111"/>
      <c r="M270" s="111" t="str">
        <f t="shared" si="103"/>
        <v/>
      </c>
      <c r="N270" s="111"/>
      <c r="O270" s="111"/>
      <c r="P270" s="97"/>
      <c r="Q270" s="97"/>
      <c r="R270" s="97"/>
      <c r="S270" s="97"/>
      <c r="T270" s="97"/>
      <c r="U270" s="97" t="s">
        <v>558</v>
      </c>
      <c r="V270" s="97">
        <f>SUM(V269)</f>
        <v>0.33800000000000002</v>
      </c>
      <c r="W270" s="97"/>
      <c r="X270" s="97"/>
      <c r="Y270" s="97"/>
      <c r="Z270" s="97"/>
      <c r="AA270" s="97"/>
      <c r="AB270" s="97"/>
    </row>
    <row r="271" spans="1:28" ht="19.5" customHeight="1">
      <c r="A271" s="97" t="str">
        <f t="shared" si="100"/>
        <v>[ 제 8-7호 ] 배선용차단기(ABS-54)  4P 50AF 30AT [EA]</v>
      </c>
      <c r="B271" s="105" t="s">
        <v>634</v>
      </c>
      <c r="C271" s="106"/>
      <c r="D271" s="107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8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</row>
    <row r="272" spans="1:28" ht="19.5" customHeight="1">
      <c r="A272" s="97" t="str">
        <f t="shared" si="100"/>
        <v>배선용차단기(ABS-54)4P 50AF 30ATEA</v>
      </c>
      <c r="B272" s="109" t="s">
        <v>113</v>
      </c>
      <c r="C272" s="109" t="s">
        <v>115</v>
      </c>
      <c r="D272" s="110" t="s">
        <v>104</v>
      </c>
      <c r="E272" s="111">
        <v>1</v>
      </c>
      <c r="F272" s="111">
        <f>IF(G272&lt;&gt;0, E272-G272, "")</f>
        <v>0</v>
      </c>
      <c r="G272" s="111">
        <v>1</v>
      </c>
      <c r="H272" s="111"/>
      <c r="I272" s="109" t="s">
        <v>556</v>
      </c>
      <c r="J272" s="111" t="s">
        <v>242</v>
      </c>
      <c r="K272" s="111">
        <v>0.33800000000000002</v>
      </c>
      <c r="L272" s="111">
        <v>100</v>
      </c>
      <c r="M272" s="111">
        <f t="shared" ref="M272:M273" si="104">IF(G272*K272=0, "", G272*K272*(L272/100))</f>
        <v>0.33800000000000002</v>
      </c>
      <c r="N272" s="111" t="s">
        <v>628</v>
      </c>
      <c r="O272" s="111"/>
      <c r="P272" s="97"/>
      <c r="Q272" s="97"/>
      <c r="R272" s="97"/>
      <c r="S272" s="97"/>
      <c r="T272" s="97"/>
      <c r="U272" s="97"/>
      <c r="V272" s="97">
        <f>M272</f>
        <v>0.33800000000000002</v>
      </c>
      <c r="W272" s="97"/>
      <c r="X272" s="97"/>
      <c r="Y272" s="97"/>
      <c r="Z272" s="97"/>
      <c r="AA272" s="97"/>
      <c r="AB272" s="97"/>
    </row>
    <row r="273" spans="1:28" ht="19.5" customHeight="1">
      <c r="A273" s="97" t="str">
        <f t="shared" si="100"/>
        <v>노 무 비내선전공인</v>
      </c>
      <c r="B273" s="109" t="s">
        <v>241</v>
      </c>
      <c r="C273" s="109" t="s">
        <v>242</v>
      </c>
      <c r="D273" s="110" t="s">
        <v>243</v>
      </c>
      <c r="E273" s="111">
        <f>+F273%*G273</f>
        <v>0.33800000000000002</v>
      </c>
      <c r="F273" s="111">
        <v>100</v>
      </c>
      <c r="G273" s="111">
        <f>SUM(V272)</f>
        <v>0.33800000000000002</v>
      </c>
      <c r="H273" s="111"/>
      <c r="I273" s="109"/>
      <c r="J273" s="111"/>
      <c r="K273" s="111"/>
      <c r="L273" s="111"/>
      <c r="M273" s="111" t="str">
        <f t="shared" si="104"/>
        <v/>
      </c>
      <c r="N273" s="111"/>
      <c r="O273" s="111"/>
      <c r="P273" s="97"/>
      <c r="Q273" s="97"/>
      <c r="R273" s="97"/>
      <c r="S273" s="97"/>
      <c r="T273" s="97"/>
      <c r="U273" s="97" t="s">
        <v>558</v>
      </c>
      <c r="V273" s="97">
        <f>SUM(V272)</f>
        <v>0.33800000000000002</v>
      </c>
      <c r="W273" s="97"/>
      <c r="X273" s="97"/>
      <c r="Y273" s="97"/>
      <c r="Z273" s="97"/>
      <c r="AA273" s="97"/>
      <c r="AB273" s="97"/>
    </row>
    <row r="274" spans="1:28" ht="19.5" customHeight="1">
      <c r="A274" s="146" t="str">
        <f t="shared" si="100"/>
        <v>[ 제 8-8호 ] 배선용차단기(ABS-54)  4P 50AF 50AT [EA]</v>
      </c>
      <c r="B274" s="147" t="s">
        <v>635</v>
      </c>
      <c r="C274" s="148"/>
      <c r="D274" s="149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50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</row>
    <row r="275" spans="1:28" ht="19.5" customHeight="1">
      <c r="A275" s="146" t="str">
        <f t="shared" si="100"/>
        <v>배선용차단기(ABS-54)4P 50AF 50ATEA</v>
      </c>
      <c r="B275" s="151" t="s">
        <v>113</v>
      </c>
      <c r="C275" s="151" t="s">
        <v>116</v>
      </c>
      <c r="D275" s="152" t="s">
        <v>104</v>
      </c>
      <c r="E275" s="153">
        <v>1</v>
      </c>
      <c r="F275" s="153">
        <f>IF(G275&lt;&gt;0, E275-G275, "")</f>
        <v>0</v>
      </c>
      <c r="G275" s="153">
        <v>1</v>
      </c>
      <c r="H275" s="153"/>
      <c r="I275" s="151" t="s">
        <v>556</v>
      </c>
      <c r="J275" s="153" t="s">
        <v>242</v>
      </c>
      <c r="K275" s="153">
        <v>0.33800000000000002</v>
      </c>
      <c r="L275" s="153">
        <v>100</v>
      </c>
      <c r="M275" s="153">
        <f t="shared" ref="M275:M276" si="105">IF(G275*K275=0, "", G275*K275*(L275/100))</f>
        <v>0.33800000000000002</v>
      </c>
      <c r="N275" s="153" t="s">
        <v>628</v>
      </c>
      <c r="O275" s="153"/>
      <c r="P275" s="146"/>
      <c r="Q275" s="146"/>
      <c r="R275" s="146"/>
      <c r="S275" s="146"/>
      <c r="T275" s="146"/>
      <c r="U275" s="146"/>
      <c r="V275" s="146">
        <f>M275</f>
        <v>0.33800000000000002</v>
      </c>
      <c r="W275" s="146"/>
      <c r="X275" s="146"/>
      <c r="Y275" s="146"/>
      <c r="Z275" s="146"/>
      <c r="AA275" s="146"/>
      <c r="AB275" s="146"/>
    </row>
    <row r="276" spans="1:28" ht="19.5" customHeight="1">
      <c r="A276" s="146" t="str">
        <f t="shared" si="100"/>
        <v>노 무 비내선전공인</v>
      </c>
      <c r="B276" s="151" t="s">
        <v>241</v>
      </c>
      <c r="C276" s="151" t="s">
        <v>242</v>
      </c>
      <c r="D276" s="152" t="s">
        <v>243</v>
      </c>
      <c r="E276" s="153">
        <f>+F276%*G276</f>
        <v>0.33800000000000002</v>
      </c>
      <c r="F276" s="153">
        <v>100</v>
      </c>
      <c r="G276" s="153">
        <f>SUM(V275)</f>
        <v>0.33800000000000002</v>
      </c>
      <c r="H276" s="153"/>
      <c r="I276" s="151"/>
      <c r="J276" s="153"/>
      <c r="K276" s="153"/>
      <c r="L276" s="153"/>
      <c r="M276" s="153" t="str">
        <f t="shared" si="105"/>
        <v/>
      </c>
      <c r="N276" s="153"/>
      <c r="O276" s="153"/>
      <c r="P276" s="146"/>
      <c r="Q276" s="146"/>
      <c r="R276" s="146"/>
      <c r="S276" s="146"/>
      <c r="T276" s="146"/>
      <c r="U276" s="146" t="s">
        <v>558</v>
      </c>
      <c r="V276" s="146">
        <f>SUM(V275)</f>
        <v>0.33800000000000002</v>
      </c>
      <c r="W276" s="146"/>
      <c r="X276" s="146"/>
      <c r="Y276" s="146"/>
      <c r="Z276" s="146"/>
      <c r="AA276" s="146"/>
      <c r="AB276" s="146"/>
    </row>
    <row r="277" spans="1:28" ht="19.5" customHeight="1">
      <c r="A277" s="146" t="str">
        <f t="shared" si="100"/>
        <v>[ 제 8-8-1호 ] 배선용차단기(ABS-54)  4P 50AF 60AT [EA]</v>
      </c>
      <c r="B277" s="147" t="s">
        <v>334</v>
      </c>
      <c r="C277" s="148"/>
      <c r="D277" s="149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50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</row>
    <row r="278" spans="1:28" ht="19.5" customHeight="1">
      <c r="A278" s="146" t="str">
        <f t="shared" si="100"/>
        <v>배선용차단기(ABS-54)4P 50AF 60ATEA</v>
      </c>
      <c r="B278" s="151" t="s">
        <v>113</v>
      </c>
      <c r="C278" s="151" t="s">
        <v>117</v>
      </c>
      <c r="D278" s="152" t="s">
        <v>104</v>
      </c>
      <c r="E278" s="153">
        <v>1</v>
      </c>
      <c r="F278" s="153">
        <f>IF(G278&lt;&gt;0, E278-G278, "")</f>
        <v>0</v>
      </c>
      <c r="G278" s="153">
        <v>1</v>
      </c>
      <c r="H278" s="153"/>
      <c r="I278" s="151" t="s">
        <v>556</v>
      </c>
      <c r="J278" s="153" t="s">
        <v>242</v>
      </c>
      <c r="K278" s="153">
        <f>0.26*130%</f>
        <v>0.33800000000000002</v>
      </c>
      <c r="L278" s="153">
        <v>100</v>
      </c>
      <c r="M278" s="153">
        <f t="shared" ref="M278:M279" si="106">IF(G278*K278=0, "", G278*K278*(L278/100))</f>
        <v>0.33800000000000002</v>
      </c>
      <c r="N278" s="153" t="s">
        <v>628</v>
      </c>
      <c r="O278" s="153"/>
      <c r="P278" s="146"/>
      <c r="Q278" s="146"/>
      <c r="R278" s="146"/>
      <c r="S278" s="146"/>
      <c r="T278" s="146"/>
      <c r="U278" s="146"/>
      <c r="V278" s="146">
        <f>M278</f>
        <v>0.33800000000000002</v>
      </c>
      <c r="W278" s="146"/>
      <c r="X278" s="146"/>
      <c r="Y278" s="146"/>
      <c r="Z278" s="146"/>
      <c r="AA278" s="146"/>
      <c r="AB278" s="146"/>
    </row>
    <row r="279" spans="1:28" ht="19.5" customHeight="1">
      <c r="A279" s="146" t="str">
        <f t="shared" si="100"/>
        <v>노 무 비내선전공인</v>
      </c>
      <c r="B279" s="151" t="s">
        <v>241</v>
      </c>
      <c r="C279" s="151" t="s">
        <v>242</v>
      </c>
      <c r="D279" s="152" t="s">
        <v>243</v>
      </c>
      <c r="E279" s="153">
        <f>+F279%*G279</f>
        <v>0.33800000000000002</v>
      </c>
      <c r="F279" s="153">
        <v>100</v>
      </c>
      <c r="G279" s="153">
        <f>SUM(V278)</f>
        <v>0.33800000000000002</v>
      </c>
      <c r="H279" s="153"/>
      <c r="I279" s="151"/>
      <c r="J279" s="153"/>
      <c r="K279" s="153"/>
      <c r="L279" s="153"/>
      <c r="M279" s="153" t="str">
        <f t="shared" si="106"/>
        <v/>
      </c>
      <c r="N279" s="153"/>
      <c r="O279" s="153"/>
      <c r="P279" s="146"/>
      <c r="Q279" s="146"/>
      <c r="R279" s="146"/>
      <c r="S279" s="146"/>
      <c r="T279" s="146"/>
      <c r="U279" s="146" t="s">
        <v>558</v>
      </c>
      <c r="V279" s="146">
        <f>SUM(V278)</f>
        <v>0.33800000000000002</v>
      </c>
      <c r="W279" s="146"/>
      <c r="X279" s="146"/>
      <c r="Y279" s="146"/>
      <c r="Z279" s="146"/>
      <c r="AA279" s="146"/>
      <c r="AB279" s="146"/>
    </row>
    <row r="280" spans="1:28" ht="19.5" customHeight="1">
      <c r="A280" s="97" t="str">
        <f t="shared" si="100"/>
        <v>[ 제 8-9호 ] 배선용차단기(ABS-104)  4P 100AF 75AT [EA]</v>
      </c>
      <c r="B280" s="105" t="s">
        <v>636</v>
      </c>
      <c r="C280" s="106"/>
      <c r="D280" s="107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8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</row>
    <row r="281" spans="1:28" ht="19.5" customHeight="1">
      <c r="A281" s="97" t="str">
        <f t="shared" si="100"/>
        <v>배선용차단기(ABS-104)4P 100AF 75ATEA</v>
      </c>
      <c r="B281" s="109" t="s">
        <v>118</v>
      </c>
      <c r="C281" s="109" t="s">
        <v>127</v>
      </c>
      <c r="D281" s="110" t="s">
        <v>104</v>
      </c>
      <c r="E281" s="111">
        <v>1</v>
      </c>
      <c r="F281" s="111">
        <f>IF(G281&lt;&gt;0, E281-G281, "")</f>
        <v>0</v>
      </c>
      <c r="G281" s="111">
        <v>1</v>
      </c>
      <c r="H281" s="111"/>
      <c r="I281" s="109" t="s">
        <v>556</v>
      </c>
      <c r="J281" s="111" t="s">
        <v>242</v>
      </c>
      <c r="K281" s="111">
        <v>0.46800000000000003</v>
      </c>
      <c r="L281" s="111">
        <v>100</v>
      </c>
      <c r="M281" s="111">
        <f t="shared" ref="M281:M282" si="107">IF(G281*K281=0, "", G281*K281*(L281/100))</f>
        <v>0.46800000000000003</v>
      </c>
      <c r="N281" s="111" t="s">
        <v>628</v>
      </c>
      <c r="O281" s="111"/>
      <c r="P281" s="97"/>
      <c r="Q281" s="97"/>
      <c r="R281" s="97"/>
      <c r="S281" s="97"/>
      <c r="T281" s="97"/>
      <c r="U281" s="97"/>
      <c r="V281" s="97">
        <f>M281</f>
        <v>0.46800000000000003</v>
      </c>
      <c r="W281" s="97"/>
      <c r="X281" s="97"/>
      <c r="Y281" s="97"/>
      <c r="Z281" s="97"/>
      <c r="AA281" s="97"/>
      <c r="AB281" s="97"/>
    </row>
    <row r="282" spans="1:28" ht="19.5" customHeight="1">
      <c r="A282" s="97" t="str">
        <f t="shared" si="100"/>
        <v>노 무 비내선전공인</v>
      </c>
      <c r="B282" s="109" t="s">
        <v>241</v>
      </c>
      <c r="C282" s="109" t="s">
        <v>242</v>
      </c>
      <c r="D282" s="110" t="s">
        <v>243</v>
      </c>
      <c r="E282" s="111">
        <f>+F282%*G282</f>
        <v>0.46800000000000003</v>
      </c>
      <c r="F282" s="111">
        <v>100</v>
      </c>
      <c r="G282" s="111">
        <f>SUM(V281)</f>
        <v>0.46800000000000003</v>
      </c>
      <c r="H282" s="111"/>
      <c r="I282" s="109"/>
      <c r="J282" s="111"/>
      <c r="K282" s="111"/>
      <c r="L282" s="111"/>
      <c r="M282" s="111" t="str">
        <f t="shared" si="107"/>
        <v/>
      </c>
      <c r="N282" s="111"/>
      <c r="O282" s="111"/>
      <c r="P282" s="97"/>
      <c r="Q282" s="97"/>
      <c r="R282" s="97"/>
      <c r="S282" s="97"/>
      <c r="T282" s="97"/>
      <c r="U282" s="97" t="s">
        <v>558</v>
      </c>
      <c r="V282" s="97">
        <f>SUM(V281)</f>
        <v>0.46800000000000003</v>
      </c>
      <c r="W282" s="97"/>
      <c r="X282" s="97"/>
      <c r="Y282" s="97"/>
      <c r="Z282" s="97"/>
      <c r="AA282" s="97"/>
      <c r="AB282" s="97"/>
    </row>
    <row r="283" spans="1:28" ht="19.5" customHeight="1">
      <c r="A283" s="97" t="str">
        <f t="shared" si="100"/>
        <v>[ 제 8-10호 ] 배선용차단기(ABS-104)  4P 100AF 100A [EA]</v>
      </c>
      <c r="B283" s="105" t="s">
        <v>637</v>
      </c>
      <c r="C283" s="106"/>
      <c r="D283" s="107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8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</row>
    <row r="284" spans="1:28" ht="19.5" customHeight="1">
      <c r="A284" s="97" t="str">
        <f t="shared" si="100"/>
        <v>배선용차단기(ABS-104)4P 100AF 100AEA</v>
      </c>
      <c r="B284" s="109" t="s">
        <v>118</v>
      </c>
      <c r="C284" s="109" t="s">
        <v>337</v>
      </c>
      <c r="D284" s="110" t="s">
        <v>104</v>
      </c>
      <c r="E284" s="111">
        <v>1</v>
      </c>
      <c r="F284" s="111">
        <f>IF(G284&lt;&gt;0, E284-G284, "")</f>
        <v>0</v>
      </c>
      <c r="G284" s="111">
        <v>1</v>
      </c>
      <c r="H284" s="111"/>
      <c r="I284" s="109" t="s">
        <v>556</v>
      </c>
      <c r="J284" s="111" t="s">
        <v>242</v>
      </c>
      <c r="K284" s="111">
        <v>0.46800000000000003</v>
      </c>
      <c r="L284" s="111">
        <v>100</v>
      </c>
      <c r="M284" s="111">
        <f t="shared" ref="M284:M285" si="108">IF(G284*K284=0, "", G284*K284*(L284/100))</f>
        <v>0.46800000000000003</v>
      </c>
      <c r="N284" s="111" t="s">
        <v>628</v>
      </c>
      <c r="O284" s="111"/>
      <c r="P284" s="97"/>
      <c r="Q284" s="97"/>
      <c r="R284" s="97"/>
      <c r="S284" s="97"/>
      <c r="T284" s="97"/>
      <c r="U284" s="97"/>
      <c r="V284" s="97">
        <f>M284</f>
        <v>0.46800000000000003</v>
      </c>
      <c r="W284" s="97"/>
      <c r="X284" s="97"/>
      <c r="Y284" s="97"/>
      <c r="Z284" s="97"/>
      <c r="AA284" s="97"/>
      <c r="AB284" s="97"/>
    </row>
    <row r="285" spans="1:28" ht="19.5" customHeight="1">
      <c r="A285" s="97" t="str">
        <f t="shared" si="100"/>
        <v>노 무 비내선전공인</v>
      </c>
      <c r="B285" s="109" t="s">
        <v>241</v>
      </c>
      <c r="C285" s="109" t="s">
        <v>242</v>
      </c>
      <c r="D285" s="110" t="s">
        <v>243</v>
      </c>
      <c r="E285" s="111">
        <f>+F285%*G285</f>
        <v>0.46800000000000003</v>
      </c>
      <c r="F285" s="111">
        <v>100</v>
      </c>
      <c r="G285" s="111">
        <f>SUM(V284)</f>
        <v>0.46800000000000003</v>
      </c>
      <c r="H285" s="111"/>
      <c r="I285" s="109"/>
      <c r="J285" s="111"/>
      <c r="K285" s="111"/>
      <c r="L285" s="111"/>
      <c r="M285" s="111" t="str">
        <f t="shared" si="108"/>
        <v/>
      </c>
      <c r="N285" s="111"/>
      <c r="O285" s="111"/>
      <c r="P285" s="97"/>
      <c r="Q285" s="97"/>
      <c r="R285" s="97"/>
      <c r="S285" s="97"/>
      <c r="T285" s="97"/>
      <c r="U285" s="97" t="s">
        <v>558</v>
      </c>
      <c r="V285" s="97">
        <f>SUM(V284)</f>
        <v>0.46800000000000003</v>
      </c>
      <c r="W285" s="97"/>
      <c r="X285" s="97"/>
      <c r="Y285" s="97"/>
      <c r="Z285" s="97"/>
      <c r="AA285" s="97"/>
      <c r="AB285" s="97"/>
    </row>
    <row r="286" spans="1:28" ht="19.5" customHeight="1">
      <c r="A286" s="138" t="str">
        <f t="shared" si="100"/>
        <v>[ 제 8-11-1호 ] 배선용차단기(ABS-204)  4P 204S (MBE204b 150A) [EA]</v>
      </c>
      <c r="B286" s="139" t="s">
        <v>340</v>
      </c>
      <c r="C286" s="140"/>
      <c r="D286" s="141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2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</row>
    <row r="287" spans="1:28" ht="19.5" customHeight="1">
      <c r="A287" s="138" t="str">
        <f t="shared" si="100"/>
        <v>배선용차단기(ABS-204)4P 204S (MBE204b 150A)EA</v>
      </c>
      <c r="B287" s="143" t="s">
        <v>119</v>
      </c>
      <c r="C287" s="143" t="s">
        <v>120</v>
      </c>
      <c r="D287" s="144" t="s">
        <v>104</v>
      </c>
      <c r="E287" s="145">
        <v>1</v>
      </c>
      <c r="F287" s="145">
        <f>IF(G287&lt;&gt;0, E287-G287, "")</f>
        <v>0</v>
      </c>
      <c r="G287" s="145">
        <v>1</v>
      </c>
      <c r="H287" s="145"/>
      <c r="I287" s="143" t="s">
        <v>556</v>
      </c>
      <c r="J287" s="145" t="s">
        <v>242</v>
      </c>
      <c r="K287" s="145">
        <f>0.47*130%</f>
        <v>0.61099999999999999</v>
      </c>
      <c r="L287" s="145">
        <v>100</v>
      </c>
      <c r="M287" s="145">
        <f t="shared" ref="M287:M288" si="109">IF(G287*K287=0, "", G287*K287*(L287/100))</f>
        <v>0.61099999999999999</v>
      </c>
      <c r="N287" s="145" t="s">
        <v>628</v>
      </c>
      <c r="O287" s="145"/>
      <c r="P287" s="138"/>
      <c r="Q287" s="138"/>
      <c r="R287" s="138"/>
      <c r="S287" s="138"/>
      <c r="T287" s="138"/>
      <c r="U287" s="138"/>
      <c r="V287" s="138">
        <f>M287</f>
        <v>0.61099999999999999</v>
      </c>
      <c r="W287" s="138"/>
      <c r="X287" s="138"/>
      <c r="Y287" s="138"/>
      <c r="Z287" s="138"/>
      <c r="AA287" s="138"/>
      <c r="AB287" s="138"/>
    </row>
    <row r="288" spans="1:28" ht="19.5" customHeight="1">
      <c r="A288" s="138" t="str">
        <f t="shared" si="100"/>
        <v>노 무 비내선전공인</v>
      </c>
      <c r="B288" s="143" t="s">
        <v>241</v>
      </c>
      <c r="C288" s="143" t="s">
        <v>242</v>
      </c>
      <c r="D288" s="144" t="s">
        <v>243</v>
      </c>
      <c r="E288" s="145">
        <f>+F288%*G288</f>
        <v>0.61099999999999999</v>
      </c>
      <c r="F288" s="145">
        <v>100</v>
      </c>
      <c r="G288" s="145">
        <f>SUM(V287)</f>
        <v>0.61099999999999999</v>
      </c>
      <c r="H288" s="145"/>
      <c r="I288" s="143"/>
      <c r="J288" s="145"/>
      <c r="K288" s="145"/>
      <c r="L288" s="145"/>
      <c r="M288" s="145" t="str">
        <f t="shared" si="109"/>
        <v/>
      </c>
      <c r="N288" s="145"/>
      <c r="O288" s="145"/>
      <c r="P288" s="138"/>
      <c r="Q288" s="138"/>
      <c r="R288" s="138"/>
      <c r="S288" s="138"/>
      <c r="T288" s="138"/>
      <c r="U288" s="138" t="s">
        <v>558</v>
      </c>
      <c r="V288" s="138">
        <f>SUM(V287)</f>
        <v>0.61099999999999999</v>
      </c>
      <c r="W288" s="138"/>
      <c r="X288" s="138"/>
      <c r="Y288" s="138"/>
      <c r="Z288" s="138"/>
      <c r="AA288" s="138"/>
      <c r="AB288" s="138"/>
    </row>
    <row r="289" spans="1:28" ht="19.5" customHeight="1">
      <c r="A289" s="97" t="str">
        <f t="shared" si="100"/>
        <v>[ 제 8-11호 ] 배선용차단기(ABS-204)  4P 225AF 125A [EA]</v>
      </c>
      <c r="B289" s="105" t="s">
        <v>638</v>
      </c>
      <c r="C289" s="106"/>
      <c r="D289" s="107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8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</row>
    <row r="290" spans="1:28" ht="19.5" customHeight="1">
      <c r="A290" s="97" t="str">
        <f t="shared" si="100"/>
        <v>배선용차단기(ABS-204)4P 225AF 125AEA</v>
      </c>
      <c r="B290" s="109" t="s">
        <v>119</v>
      </c>
      <c r="C290" s="109" t="s">
        <v>339</v>
      </c>
      <c r="D290" s="110" t="s">
        <v>104</v>
      </c>
      <c r="E290" s="111">
        <v>1</v>
      </c>
      <c r="F290" s="111">
        <f>IF(G290&lt;&gt;0, E290-G290, "")</f>
        <v>0</v>
      </c>
      <c r="G290" s="111">
        <v>1</v>
      </c>
      <c r="H290" s="111"/>
      <c r="I290" s="109" t="s">
        <v>556</v>
      </c>
      <c r="J290" s="111" t="s">
        <v>242</v>
      </c>
      <c r="K290" s="111">
        <v>0.61099999999999999</v>
      </c>
      <c r="L290" s="111">
        <v>100</v>
      </c>
      <c r="M290" s="111">
        <f t="shared" ref="M290:M291" si="110">IF(G290*K290=0, "", G290*K290*(L290/100))</f>
        <v>0.61099999999999999</v>
      </c>
      <c r="N290" s="111" t="s">
        <v>628</v>
      </c>
      <c r="O290" s="111"/>
      <c r="P290" s="97"/>
      <c r="Q290" s="97"/>
      <c r="R290" s="97"/>
      <c r="S290" s="97"/>
      <c r="T290" s="97"/>
      <c r="U290" s="97"/>
      <c r="V290" s="97">
        <f>M290</f>
        <v>0.61099999999999999</v>
      </c>
      <c r="W290" s="97"/>
      <c r="X290" s="97"/>
      <c r="Y290" s="97"/>
      <c r="Z290" s="97"/>
      <c r="AA290" s="97"/>
      <c r="AB290" s="97"/>
    </row>
    <row r="291" spans="1:28" ht="19.5" customHeight="1">
      <c r="A291" s="97" t="str">
        <f t="shared" si="100"/>
        <v>노 무 비내선전공인</v>
      </c>
      <c r="B291" s="109" t="s">
        <v>241</v>
      </c>
      <c r="C291" s="109" t="s">
        <v>242</v>
      </c>
      <c r="D291" s="110" t="s">
        <v>243</v>
      </c>
      <c r="E291" s="111">
        <f>+F291%*G291</f>
        <v>0.61099999999999999</v>
      </c>
      <c r="F291" s="111">
        <v>100</v>
      </c>
      <c r="G291" s="111">
        <f>SUM(V290)</f>
        <v>0.61099999999999999</v>
      </c>
      <c r="H291" s="111"/>
      <c r="I291" s="109"/>
      <c r="J291" s="111"/>
      <c r="K291" s="111"/>
      <c r="L291" s="111"/>
      <c r="M291" s="111" t="str">
        <f t="shared" si="110"/>
        <v/>
      </c>
      <c r="N291" s="111"/>
      <c r="O291" s="111"/>
      <c r="P291" s="97"/>
      <c r="Q291" s="97"/>
      <c r="R291" s="97"/>
      <c r="S291" s="97"/>
      <c r="T291" s="97"/>
      <c r="U291" s="97" t="s">
        <v>558</v>
      </c>
      <c r="V291" s="97">
        <f>SUM(V290)</f>
        <v>0.61099999999999999</v>
      </c>
      <c r="W291" s="97"/>
      <c r="X291" s="97"/>
      <c r="Y291" s="97"/>
      <c r="Z291" s="97"/>
      <c r="AA291" s="97"/>
      <c r="AB291" s="97"/>
    </row>
    <row r="292" spans="1:28" ht="19.5" customHeight="1">
      <c r="A292" s="97" t="str">
        <f t="shared" si="100"/>
        <v>[ 제 8-12호 ] 배선용차단기(ABS-204)  4P 225AF 175A [EA]</v>
      </c>
      <c r="B292" s="105" t="s">
        <v>639</v>
      </c>
      <c r="C292" s="106"/>
      <c r="D292" s="107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8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</row>
    <row r="293" spans="1:28" ht="19.5" customHeight="1">
      <c r="A293" s="97" t="str">
        <f t="shared" si="100"/>
        <v>배선용차단기(ABS-204)4P 225AF 175AEA</v>
      </c>
      <c r="B293" s="109" t="s">
        <v>119</v>
      </c>
      <c r="C293" s="109" t="s">
        <v>342</v>
      </c>
      <c r="D293" s="110" t="s">
        <v>104</v>
      </c>
      <c r="E293" s="111">
        <v>1</v>
      </c>
      <c r="F293" s="111">
        <f>IF(G293&lt;&gt;0, E293-G293, "")</f>
        <v>0</v>
      </c>
      <c r="G293" s="111">
        <v>1</v>
      </c>
      <c r="H293" s="111"/>
      <c r="I293" s="109" t="s">
        <v>556</v>
      </c>
      <c r="J293" s="111" t="s">
        <v>242</v>
      </c>
      <c r="K293" s="111">
        <v>0.61099999999999999</v>
      </c>
      <c r="L293" s="111">
        <v>100</v>
      </c>
      <c r="M293" s="111">
        <f t="shared" ref="M293:M294" si="111">IF(G293*K293=0, "", G293*K293*(L293/100))</f>
        <v>0.61099999999999999</v>
      </c>
      <c r="N293" s="111" t="s">
        <v>628</v>
      </c>
      <c r="O293" s="111"/>
      <c r="P293" s="97"/>
      <c r="Q293" s="97"/>
      <c r="R293" s="97"/>
      <c r="S293" s="97"/>
      <c r="T293" s="97"/>
      <c r="U293" s="97"/>
      <c r="V293" s="97">
        <f>M293</f>
        <v>0.61099999999999999</v>
      </c>
      <c r="W293" s="97"/>
      <c r="X293" s="97"/>
      <c r="Y293" s="97"/>
      <c r="Z293" s="97"/>
      <c r="AA293" s="97"/>
      <c r="AB293" s="97"/>
    </row>
    <row r="294" spans="1:28" ht="19.5" customHeight="1">
      <c r="A294" s="97" t="str">
        <f t="shared" si="100"/>
        <v>노 무 비내선전공인</v>
      </c>
      <c r="B294" s="109" t="s">
        <v>241</v>
      </c>
      <c r="C294" s="109" t="s">
        <v>242</v>
      </c>
      <c r="D294" s="110" t="s">
        <v>243</v>
      </c>
      <c r="E294" s="111">
        <f>+F294%*G294</f>
        <v>0.61099999999999999</v>
      </c>
      <c r="F294" s="111">
        <v>100</v>
      </c>
      <c r="G294" s="111">
        <f>SUM(V293)</f>
        <v>0.61099999999999999</v>
      </c>
      <c r="H294" s="111"/>
      <c r="I294" s="109"/>
      <c r="J294" s="111"/>
      <c r="K294" s="111"/>
      <c r="L294" s="111"/>
      <c r="M294" s="111" t="str">
        <f t="shared" si="111"/>
        <v/>
      </c>
      <c r="N294" s="111"/>
      <c r="O294" s="111"/>
      <c r="P294" s="97"/>
      <c r="Q294" s="97"/>
      <c r="R294" s="97"/>
      <c r="S294" s="97"/>
      <c r="T294" s="97"/>
      <c r="U294" s="97" t="s">
        <v>558</v>
      </c>
      <c r="V294" s="97">
        <f>SUM(V293)</f>
        <v>0.61099999999999999</v>
      </c>
      <c r="W294" s="97"/>
      <c r="X294" s="97"/>
      <c r="Y294" s="97"/>
      <c r="Z294" s="97"/>
      <c r="AA294" s="97"/>
      <c r="AB294" s="97"/>
    </row>
    <row r="295" spans="1:28" ht="19.5" customHeight="1">
      <c r="A295" s="97" t="str">
        <f t="shared" si="100"/>
        <v>[ 제 8-13호 ] 배선용차단기(ABS-204)  4P 225AF 200A [EA]</v>
      </c>
      <c r="B295" s="105" t="s">
        <v>640</v>
      </c>
      <c r="C295" s="106"/>
      <c r="D295" s="107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8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</row>
    <row r="296" spans="1:28" ht="19.5" customHeight="1">
      <c r="A296" s="97" t="str">
        <f t="shared" si="100"/>
        <v>배선용차단기(ABS-204)4P 225AF 200AEA</v>
      </c>
      <c r="B296" s="109" t="s">
        <v>119</v>
      </c>
      <c r="C296" s="109" t="s">
        <v>344</v>
      </c>
      <c r="D296" s="110" t="s">
        <v>104</v>
      </c>
      <c r="E296" s="111">
        <v>1</v>
      </c>
      <c r="F296" s="111">
        <f>IF(G296&lt;&gt;0, E296-G296, "")</f>
        <v>0</v>
      </c>
      <c r="G296" s="111">
        <v>1</v>
      </c>
      <c r="H296" s="111"/>
      <c r="I296" s="109" t="s">
        <v>556</v>
      </c>
      <c r="J296" s="111" t="s">
        <v>242</v>
      </c>
      <c r="K296" s="111">
        <v>0.61099999999999999</v>
      </c>
      <c r="L296" s="111">
        <v>100</v>
      </c>
      <c r="M296" s="111">
        <f t="shared" ref="M296:M297" si="112">IF(G296*K296=0, "", G296*K296*(L296/100))</f>
        <v>0.61099999999999999</v>
      </c>
      <c r="N296" s="111" t="s">
        <v>628</v>
      </c>
      <c r="O296" s="111"/>
      <c r="P296" s="97"/>
      <c r="Q296" s="97"/>
      <c r="R296" s="97"/>
      <c r="S296" s="97"/>
      <c r="T296" s="97"/>
      <c r="U296" s="97"/>
      <c r="V296" s="97">
        <f>M296</f>
        <v>0.61099999999999999</v>
      </c>
      <c r="W296" s="97"/>
      <c r="X296" s="97"/>
      <c r="Y296" s="97"/>
      <c r="Z296" s="97"/>
      <c r="AA296" s="97"/>
      <c r="AB296" s="97"/>
    </row>
    <row r="297" spans="1:28" ht="19.5" customHeight="1">
      <c r="A297" s="97" t="str">
        <f t="shared" si="100"/>
        <v>노 무 비내선전공인</v>
      </c>
      <c r="B297" s="109" t="s">
        <v>241</v>
      </c>
      <c r="C297" s="109" t="s">
        <v>242</v>
      </c>
      <c r="D297" s="110" t="s">
        <v>243</v>
      </c>
      <c r="E297" s="111">
        <f>+F297%*G297</f>
        <v>0.61099999999999999</v>
      </c>
      <c r="F297" s="111">
        <v>100</v>
      </c>
      <c r="G297" s="111">
        <f>SUM(V296)</f>
        <v>0.61099999999999999</v>
      </c>
      <c r="H297" s="111"/>
      <c r="I297" s="109"/>
      <c r="J297" s="111"/>
      <c r="K297" s="111"/>
      <c r="L297" s="111"/>
      <c r="M297" s="111" t="str">
        <f t="shared" si="112"/>
        <v/>
      </c>
      <c r="N297" s="111"/>
      <c r="O297" s="111"/>
      <c r="P297" s="97"/>
      <c r="Q297" s="97"/>
      <c r="R297" s="97"/>
      <c r="S297" s="97"/>
      <c r="T297" s="97"/>
      <c r="U297" s="97" t="s">
        <v>558</v>
      </c>
      <c r="V297" s="97">
        <f>SUM(V296)</f>
        <v>0.61099999999999999</v>
      </c>
      <c r="W297" s="97"/>
      <c r="X297" s="97"/>
      <c r="Y297" s="97"/>
      <c r="Z297" s="97"/>
      <c r="AA297" s="97"/>
      <c r="AB297" s="97"/>
    </row>
    <row r="298" spans="1:28" ht="19.5" customHeight="1">
      <c r="A298" s="138" t="str">
        <f t="shared" si="100"/>
        <v>[ 제 8-13-1호 ] 배선용차단기(ABS-204)  4P 300A [EA]</v>
      </c>
      <c r="B298" s="139" t="s">
        <v>345</v>
      </c>
      <c r="C298" s="140"/>
      <c r="D298" s="141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2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</row>
    <row r="299" spans="1:28" ht="19.5" customHeight="1">
      <c r="A299" s="138" t="str">
        <f t="shared" si="100"/>
        <v>배선용차단기(ABS-204)4P 300AEA</v>
      </c>
      <c r="B299" s="143" t="s">
        <v>119</v>
      </c>
      <c r="C299" s="143" t="s">
        <v>121</v>
      </c>
      <c r="D299" s="144" t="s">
        <v>104</v>
      </c>
      <c r="E299" s="145">
        <v>1</v>
      </c>
      <c r="F299" s="145">
        <f>IF(G299&lt;&gt;0, E299-G299, "")</f>
        <v>0</v>
      </c>
      <c r="G299" s="145">
        <v>1</v>
      </c>
      <c r="H299" s="145"/>
      <c r="I299" s="143" t="s">
        <v>556</v>
      </c>
      <c r="J299" s="145" t="s">
        <v>242</v>
      </c>
      <c r="K299" s="145">
        <v>0.61099999999999999</v>
      </c>
      <c r="L299" s="145">
        <v>100</v>
      </c>
      <c r="M299" s="145">
        <f t="shared" ref="M299:M300" si="113">IF(G299*K299=0, "", G299*K299*(L299/100))</f>
        <v>0.61099999999999999</v>
      </c>
      <c r="N299" s="145" t="s">
        <v>628</v>
      </c>
      <c r="O299" s="145"/>
      <c r="P299" s="138"/>
      <c r="Q299" s="138"/>
      <c r="R299" s="138"/>
      <c r="S299" s="138"/>
      <c r="T299" s="138"/>
      <c r="U299" s="138"/>
      <c r="V299" s="138">
        <f>M299</f>
        <v>0.61099999999999999</v>
      </c>
      <c r="W299" s="138"/>
      <c r="X299" s="138"/>
      <c r="Y299" s="138"/>
      <c r="Z299" s="138"/>
      <c r="AA299" s="138"/>
      <c r="AB299" s="138"/>
    </row>
    <row r="300" spans="1:28" ht="19.5" customHeight="1">
      <c r="A300" s="138" t="str">
        <f t="shared" si="100"/>
        <v>노 무 비내선전공인</v>
      </c>
      <c r="B300" s="143" t="s">
        <v>241</v>
      </c>
      <c r="C300" s="143" t="s">
        <v>242</v>
      </c>
      <c r="D300" s="144" t="s">
        <v>243</v>
      </c>
      <c r="E300" s="145">
        <f>+F300%*G300</f>
        <v>0.61099999999999999</v>
      </c>
      <c r="F300" s="145">
        <v>100</v>
      </c>
      <c r="G300" s="145">
        <f>SUM(V299)</f>
        <v>0.61099999999999999</v>
      </c>
      <c r="H300" s="145"/>
      <c r="I300" s="143"/>
      <c r="J300" s="145"/>
      <c r="K300" s="145"/>
      <c r="L300" s="145"/>
      <c r="M300" s="145" t="str">
        <f t="shared" si="113"/>
        <v/>
      </c>
      <c r="N300" s="145"/>
      <c r="O300" s="145"/>
      <c r="P300" s="138"/>
      <c r="Q300" s="138"/>
      <c r="R300" s="138"/>
      <c r="S300" s="138"/>
      <c r="T300" s="138"/>
      <c r="U300" s="138" t="s">
        <v>558</v>
      </c>
      <c r="V300" s="138">
        <f>SUM(V299)</f>
        <v>0.61099999999999999</v>
      </c>
      <c r="W300" s="138"/>
      <c r="X300" s="138"/>
      <c r="Y300" s="138"/>
      <c r="Z300" s="138"/>
      <c r="AA300" s="138"/>
      <c r="AB300" s="138"/>
    </row>
    <row r="301" spans="1:28" ht="19.5" customHeight="1">
      <c r="A301" s="97" t="str">
        <f t="shared" si="100"/>
        <v>[제 8-14호] 배선용차단기(ABS-404)  4P 400AF 250A [EA]</v>
      </c>
      <c r="B301" s="109" t="s">
        <v>346</v>
      </c>
      <c r="C301" s="109"/>
      <c r="D301" s="110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8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</row>
    <row r="302" spans="1:28" ht="19.5" customHeight="1">
      <c r="A302" s="97" t="str">
        <f t="shared" si="100"/>
        <v>배선용차단기(ABS-404)4P 400AF 250AEA</v>
      </c>
      <c r="B302" s="124" t="s">
        <v>122</v>
      </c>
      <c r="C302" s="124" t="s">
        <v>347</v>
      </c>
      <c r="D302" s="125" t="s">
        <v>104</v>
      </c>
      <c r="E302" s="111">
        <v>1</v>
      </c>
      <c r="F302" s="111">
        <f>IF(G302&lt;&gt;0, E302-G302, "")</f>
        <v>0</v>
      </c>
      <c r="G302" s="111">
        <v>1</v>
      </c>
      <c r="H302" s="111"/>
      <c r="I302" s="109" t="s">
        <v>556</v>
      </c>
      <c r="J302" s="111" t="s">
        <v>242</v>
      </c>
      <c r="K302" s="111">
        <v>0.88400000000000001</v>
      </c>
      <c r="L302" s="111">
        <v>100</v>
      </c>
      <c r="M302" s="111">
        <f t="shared" ref="M302:M303" si="114">IF(G302*K302=0, "", G302*K302*(L302/100))</f>
        <v>0.88400000000000001</v>
      </c>
      <c r="N302" s="111" t="s">
        <v>628</v>
      </c>
      <c r="O302" s="111"/>
      <c r="P302" s="97"/>
      <c r="Q302" s="97"/>
      <c r="R302" s="97"/>
      <c r="S302" s="97"/>
      <c r="T302" s="97"/>
      <c r="U302" s="97"/>
      <c r="V302" s="97">
        <f>M302</f>
        <v>0.88400000000000001</v>
      </c>
      <c r="W302" s="97"/>
      <c r="X302" s="97"/>
      <c r="Y302" s="97"/>
      <c r="Z302" s="97"/>
      <c r="AA302" s="97"/>
      <c r="AB302" s="97"/>
    </row>
    <row r="303" spans="1:28" ht="19.5" customHeight="1">
      <c r="A303" s="97" t="str">
        <f t="shared" si="100"/>
        <v>노 무 비내선전공인</v>
      </c>
      <c r="B303" s="109" t="s">
        <v>241</v>
      </c>
      <c r="C303" s="109" t="s">
        <v>242</v>
      </c>
      <c r="D303" s="110" t="s">
        <v>243</v>
      </c>
      <c r="E303" s="111">
        <f>+F303%*G303</f>
        <v>0.88400000000000001</v>
      </c>
      <c r="F303" s="111">
        <v>100</v>
      </c>
      <c r="G303" s="111">
        <f>SUM(V302)</f>
        <v>0.88400000000000001</v>
      </c>
      <c r="H303" s="111"/>
      <c r="I303" s="109"/>
      <c r="J303" s="111"/>
      <c r="K303" s="111"/>
      <c r="L303" s="111"/>
      <c r="M303" s="111" t="str">
        <f t="shared" si="114"/>
        <v/>
      </c>
      <c r="N303" s="111"/>
      <c r="O303" s="111"/>
      <c r="P303" s="97"/>
      <c r="Q303" s="97"/>
      <c r="R303" s="97"/>
      <c r="S303" s="97"/>
      <c r="T303" s="97"/>
      <c r="U303" s="97" t="s">
        <v>558</v>
      </c>
      <c r="V303" s="97">
        <f>SUM(V302)</f>
        <v>0.88400000000000001</v>
      </c>
      <c r="W303" s="97"/>
      <c r="X303" s="97"/>
      <c r="Y303" s="97"/>
      <c r="Z303" s="97"/>
      <c r="AA303" s="97"/>
      <c r="AB303" s="97"/>
    </row>
    <row r="304" spans="1:28" ht="19.5" customHeight="1">
      <c r="A304" s="97" t="str">
        <f t="shared" si="100"/>
        <v>[ 제 8-15호 ] 누전차단기(52Fb)  2P 50AF 20AT [EA]</v>
      </c>
      <c r="B304" s="105" t="s">
        <v>641</v>
      </c>
      <c r="C304" s="106"/>
      <c r="D304" s="107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8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</row>
    <row r="305" spans="1:28" ht="19.5" customHeight="1">
      <c r="A305" s="97" t="str">
        <f t="shared" si="100"/>
        <v>누전차단기(52Fb)2P 50AF 20ATEA</v>
      </c>
      <c r="B305" s="109" t="s">
        <v>123</v>
      </c>
      <c r="C305" s="109" t="s">
        <v>103</v>
      </c>
      <c r="D305" s="110" t="s">
        <v>104</v>
      </c>
      <c r="E305" s="111">
        <v>1</v>
      </c>
      <c r="F305" s="111">
        <f>IF(G305&lt;&gt;0, E305-G305, "")</f>
        <v>0</v>
      </c>
      <c r="G305" s="111">
        <v>1</v>
      </c>
      <c r="H305" s="111"/>
      <c r="I305" s="109" t="s">
        <v>556</v>
      </c>
      <c r="J305" s="111" t="s">
        <v>242</v>
      </c>
      <c r="K305" s="111">
        <v>0.182</v>
      </c>
      <c r="L305" s="111">
        <v>100</v>
      </c>
      <c r="M305" s="111">
        <f t="shared" ref="M305:M306" si="115">IF(G305*K305=0, "", G305*K305*(L305/100))</f>
        <v>0.182</v>
      </c>
      <c r="N305" s="111" t="s">
        <v>628</v>
      </c>
      <c r="O305" s="111"/>
      <c r="P305" s="97"/>
      <c r="Q305" s="97"/>
      <c r="R305" s="97"/>
      <c r="S305" s="97"/>
      <c r="T305" s="97"/>
      <c r="U305" s="97"/>
      <c r="V305" s="97">
        <f>M305</f>
        <v>0.182</v>
      </c>
      <c r="W305" s="97"/>
      <c r="X305" s="97"/>
      <c r="Y305" s="97"/>
      <c r="Z305" s="97"/>
      <c r="AA305" s="97"/>
      <c r="AB305" s="97"/>
    </row>
    <row r="306" spans="1:28" ht="19.5" customHeight="1">
      <c r="A306" s="97" t="str">
        <f t="shared" si="100"/>
        <v>노 무 비내선전공인</v>
      </c>
      <c r="B306" s="109" t="s">
        <v>241</v>
      </c>
      <c r="C306" s="109" t="s">
        <v>242</v>
      </c>
      <c r="D306" s="110" t="s">
        <v>243</v>
      </c>
      <c r="E306" s="111">
        <f>+F306%*G306</f>
        <v>0.182</v>
      </c>
      <c r="F306" s="111">
        <v>100</v>
      </c>
      <c r="G306" s="111">
        <f>SUM(V305)</f>
        <v>0.182</v>
      </c>
      <c r="H306" s="111"/>
      <c r="I306" s="109"/>
      <c r="J306" s="111"/>
      <c r="K306" s="111"/>
      <c r="L306" s="111"/>
      <c r="M306" s="111" t="str">
        <f t="shared" si="115"/>
        <v/>
      </c>
      <c r="N306" s="111"/>
      <c r="O306" s="111"/>
      <c r="P306" s="97"/>
      <c r="Q306" s="97"/>
      <c r="R306" s="97"/>
      <c r="S306" s="97"/>
      <c r="T306" s="97"/>
      <c r="U306" s="97" t="s">
        <v>558</v>
      </c>
      <c r="V306" s="97">
        <f>SUM(V305)</f>
        <v>0.182</v>
      </c>
      <c r="W306" s="97"/>
      <c r="X306" s="97"/>
      <c r="Y306" s="97"/>
      <c r="Z306" s="97"/>
      <c r="AA306" s="97"/>
      <c r="AB306" s="97"/>
    </row>
    <row r="307" spans="1:28" ht="19.5" customHeight="1">
      <c r="A307" s="97" t="str">
        <f t="shared" si="100"/>
        <v>[ 제 8-16호 ] 누전차단기(52Fb)  2P 50AF 30AT [EA]</v>
      </c>
      <c r="B307" s="105" t="s">
        <v>642</v>
      </c>
      <c r="C307" s="106"/>
      <c r="D307" s="107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8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</row>
    <row r="308" spans="1:28" ht="19.5" customHeight="1">
      <c r="A308" s="97" t="str">
        <f t="shared" si="100"/>
        <v>누전차단기(52Fb)2P 50AF 30ATEA</v>
      </c>
      <c r="B308" s="109" t="s">
        <v>123</v>
      </c>
      <c r="C308" s="109" t="s">
        <v>105</v>
      </c>
      <c r="D308" s="110" t="s">
        <v>104</v>
      </c>
      <c r="E308" s="111">
        <v>1</v>
      </c>
      <c r="F308" s="111">
        <f>IF(G308&lt;&gt;0, E308-G308, "")</f>
        <v>0</v>
      </c>
      <c r="G308" s="111">
        <v>1</v>
      </c>
      <c r="H308" s="111"/>
      <c r="I308" s="109" t="s">
        <v>556</v>
      </c>
      <c r="J308" s="111" t="s">
        <v>242</v>
      </c>
      <c r="K308" s="111">
        <v>0.182</v>
      </c>
      <c r="L308" s="111">
        <v>100</v>
      </c>
      <c r="M308" s="111">
        <f t="shared" ref="M308:M309" si="116">IF(G308*K308=0, "", G308*K308*(L308/100))</f>
        <v>0.182</v>
      </c>
      <c r="N308" s="111" t="s">
        <v>628</v>
      </c>
      <c r="O308" s="111"/>
      <c r="P308" s="97"/>
      <c r="Q308" s="97"/>
      <c r="R308" s="97"/>
      <c r="S308" s="97"/>
      <c r="T308" s="97"/>
      <c r="U308" s="97"/>
      <c r="V308" s="97">
        <f>M308</f>
        <v>0.182</v>
      </c>
      <c r="W308" s="97"/>
      <c r="X308" s="97"/>
      <c r="Y308" s="97"/>
      <c r="Z308" s="97"/>
      <c r="AA308" s="97"/>
      <c r="AB308" s="97"/>
    </row>
    <row r="309" spans="1:28" ht="19.5" customHeight="1">
      <c r="A309" s="97" t="str">
        <f t="shared" si="100"/>
        <v>노 무 비내선전공인</v>
      </c>
      <c r="B309" s="109" t="s">
        <v>241</v>
      </c>
      <c r="C309" s="109" t="s">
        <v>242</v>
      </c>
      <c r="D309" s="110" t="s">
        <v>243</v>
      </c>
      <c r="E309" s="111">
        <f>+F309%*G309</f>
        <v>0.182</v>
      </c>
      <c r="F309" s="111">
        <v>100</v>
      </c>
      <c r="G309" s="111">
        <f>SUM(V308)</f>
        <v>0.182</v>
      </c>
      <c r="H309" s="111"/>
      <c r="I309" s="109"/>
      <c r="J309" s="111"/>
      <c r="K309" s="111"/>
      <c r="L309" s="111"/>
      <c r="M309" s="111" t="str">
        <f t="shared" si="116"/>
        <v/>
      </c>
      <c r="N309" s="111"/>
      <c r="O309" s="111"/>
      <c r="P309" s="97"/>
      <c r="Q309" s="97"/>
      <c r="R309" s="97"/>
      <c r="S309" s="97"/>
      <c r="T309" s="97"/>
      <c r="U309" s="97" t="s">
        <v>558</v>
      </c>
      <c r="V309" s="97">
        <f>SUM(V308)</f>
        <v>0.182</v>
      </c>
      <c r="W309" s="97"/>
      <c r="X309" s="97"/>
      <c r="Y309" s="97"/>
      <c r="Z309" s="97"/>
      <c r="AA309" s="97"/>
      <c r="AB309" s="97"/>
    </row>
    <row r="310" spans="1:28" ht="19.5" customHeight="1">
      <c r="A310" s="97" t="str">
        <f t="shared" si="100"/>
        <v>[ 제 8-17호 ] 누전차단기(52Fb)  2P 50AF 40AT [EA]</v>
      </c>
      <c r="B310" s="105" t="s">
        <v>643</v>
      </c>
      <c r="C310" s="106"/>
      <c r="D310" s="107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8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</row>
    <row r="311" spans="1:28" ht="19.5" customHeight="1">
      <c r="A311" s="97" t="str">
        <f t="shared" si="100"/>
        <v>누전차단기(52Fb)2P 50AF 40ATEA</v>
      </c>
      <c r="B311" s="109" t="s">
        <v>123</v>
      </c>
      <c r="C311" s="109" t="s">
        <v>106</v>
      </c>
      <c r="D311" s="110" t="s">
        <v>104</v>
      </c>
      <c r="E311" s="111">
        <v>1</v>
      </c>
      <c r="F311" s="111">
        <f>IF(G311&lt;&gt;0, E311-G311, "")</f>
        <v>0</v>
      </c>
      <c r="G311" s="111">
        <v>1</v>
      </c>
      <c r="H311" s="111"/>
      <c r="I311" s="109" t="s">
        <v>556</v>
      </c>
      <c r="J311" s="111" t="s">
        <v>242</v>
      </c>
      <c r="K311" s="111">
        <v>0.182</v>
      </c>
      <c r="L311" s="111">
        <v>100</v>
      </c>
      <c r="M311" s="111">
        <f t="shared" ref="M311:M312" si="117">IF(G311*K311=0, "", G311*K311*(L311/100))</f>
        <v>0.182</v>
      </c>
      <c r="N311" s="111" t="s">
        <v>628</v>
      </c>
      <c r="O311" s="111"/>
      <c r="P311" s="97"/>
      <c r="Q311" s="97"/>
      <c r="R311" s="97"/>
      <c r="S311" s="97"/>
      <c r="T311" s="97"/>
      <c r="U311" s="97"/>
      <c r="V311" s="97">
        <f>M311</f>
        <v>0.182</v>
      </c>
      <c r="W311" s="97"/>
      <c r="X311" s="97"/>
      <c r="Y311" s="97"/>
      <c r="Z311" s="97"/>
      <c r="AA311" s="97"/>
      <c r="AB311" s="97"/>
    </row>
    <row r="312" spans="1:28" ht="19.5" customHeight="1">
      <c r="A312" s="97" t="str">
        <f t="shared" si="100"/>
        <v>노 무 비내선전공인</v>
      </c>
      <c r="B312" s="109" t="s">
        <v>241</v>
      </c>
      <c r="C312" s="109" t="s">
        <v>242</v>
      </c>
      <c r="D312" s="110" t="s">
        <v>243</v>
      </c>
      <c r="E312" s="111">
        <f>+F312%*G312</f>
        <v>0.182</v>
      </c>
      <c r="F312" s="111">
        <v>100</v>
      </c>
      <c r="G312" s="111">
        <f>SUM(V311)</f>
        <v>0.182</v>
      </c>
      <c r="H312" s="111"/>
      <c r="I312" s="109"/>
      <c r="J312" s="111"/>
      <c r="K312" s="111"/>
      <c r="L312" s="111"/>
      <c r="M312" s="111" t="str">
        <f t="shared" si="117"/>
        <v/>
      </c>
      <c r="N312" s="111"/>
      <c r="O312" s="111"/>
      <c r="P312" s="97"/>
      <c r="Q312" s="97"/>
      <c r="R312" s="97"/>
      <c r="S312" s="97"/>
      <c r="T312" s="97"/>
      <c r="U312" s="97" t="s">
        <v>558</v>
      </c>
      <c r="V312" s="97">
        <f>SUM(V311)</f>
        <v>0.182</v>
      </c>
      <c r="W312" s="97"/>
      <c r="X312" s="97"/>
      <c r="Y312" s="97"/>
      <c r="Z312" s="97"/>
      <c r="AA312" s="97"/>
      <c r="AB312" s="97"/>
    </row>
    <row r="313" spans="1:28" ht="19.5" customHeight="1">
      <c r="A313" s="146" t="str">
        <f t="shared" si="100"/>
        <v>[ 제 8-17-1호 ] 누전차단기(52Fb)  2P 50AF 50AT [EA]</v>
      </c>
      <c r="B313" s="147" t="s">
        <v>351</v>
      </c>
      <c r="C313" s="148"/>
      <c r="D313" s="149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50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</row>
    <row r="314" spans="1:28" ht="19.5" customHeight="1">
      <c r="A314" s="146" t="str">
        <f t="shared" si="100"/>
        <v>누전차단기(52Fb)2P 50AF 50ATEA</v>
      </c>
      <c r="B314" s="151" t="s">
        <v>123</v>
      </c>
      <c r="C314" s="151" t="s">
        <v>107</v>
      </c>
      <c r="D314" s="152" t="s">
        <v>104</v>
      </c>
      <c r="E314" s="153">
        <v>1</v>
      </c>
      <c r="F314" s="153">
        <f>IF(G314&lt;&gt;0, E314-G314, "")</f>
        <v>0</v>
      </c>
      <c r="G314" s="153">
        <v>1</v>
      </c>
      <c r="H314" s="153"/>
      <c r="I314" s="151" t="s">
        <v>556</v>
      </c>
      <c r="J314" s="153" t="s">
        <v>242</v>
      </c>
      <c r="K314" s="153">
        <v>0.182</v>
      </c>
      <c r="L314" s="153">
        <v>100</v>
      </c>
      <c r="M314" s="153">
        <f t="shared" ref="M314:M315" si="118">IF(G314*K314=0, "", G314*K314*(L314/100))</f>
        <v>0.182</v>
      </c>
      <c r="N314" s="153" t="s">
        <v>628</v>
      </c>
      <c r="O314" s="153"/>
      <c r="P314" s="146"/>
      <c r="Q314" s="146"/>
      <c r="R314" s="146"/>
      <c r="S314" s="146"/>
      <c r="T314" s="146"/>
      <c r="U314" s="146"/>
      <c r="V314" s="146">
        <f>M314</f>
        <v>0.182</v>
      </c>
      <c r="W314" s="146"/>
      <c r="X314" s="146"/>
      <c r="Y314" s="146"/>
      <c r="Z314" s="146"/>
      <c r="AA314" s="146"/>
      <c r="AB314" s="146"/>
    </row>
    <row r="315" spans="1:28" ht="19.5" customHeight="1">
      <c r="A315" s="146" t="str">
        <f t="shared" si="100"/>
        <v>노 무 비내선전공인</v>
      </c>
      <c r="B315" s="151" t="s">
        <v>241</v>
      </c>
      <c r="C315" s="151" t="s">
        <v>242</v>
      </c>
      <c r="D315" s="152" t="s">
        <v>243</v>
      </c>
      <c r="E315" s="153">
        <f>+F315%*G315</f>
        <v>0.182</v>
      </c>
      <c r="F315" s="153">
        <v>100</v>
      </c>
      <c r="G315" s="153">
        <f>SUM(V314)</f>
        <v>0.182</v>
      </c>
      <c r="H315" s="153"/>
      <c r="I315" s="151"/>
      <c r="J315" s="153"/>
      <c r="K315" s="153"/>
      <c r="L315" s="153"/>
      <c r="M315" s="153" t="str">
        <f t="shared" si="118"/>
        <v/>
      </c>
      <c r="N315" s="153"/>
      <c r="O315" s="153"/>
      <c r="P315" s="146"/>
      <c r="Q315" s="146"/>
      <c r="R315" s="146"/>
      <c r="S315" s="146"/>
      <c r="T315" s="146"/>
      <c r="U315" s="146" t="s">
        <v>558</v>
      </c>
      <c r="V315" s="146">
        <f>SUM(V314)</f>
        <v>0.182</v>
      </c>
      <c r="W315" s="146"/>
      <c r="X315" s="146"/>
      <c r="Y315" s="146"/>
      <c r="Z315" s="146"/>
      <c r="AA315" s="146"/>
      <c r="AB315" s="146"/>
    </row>
    <row r="316" spans="1:28" ht="19.5" customHeight="1">
      <c r="A316" s="146" t="str">
        <f t="shared" si="100"/>
        <v>[ 제 8-17-2호 ] 누전차단기(52Fb)  2P 50AF 60AT [EA]</v>
      </c>
      <c r="B316" s="147" t="s">
        <v>352</v>
      </c>
      <c r="C316" s="148"/>
      <c r="D316" s="149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50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</row>
    <row r="317" spans="1:28" ht="19.5" customHeight="1">
      <c r="A317" s="146" t="str">
        <f t="shared" si="100"/>
        <v>누전차단기(52Fb)2P 50AF 60ATEA</v>
      </c>
      <c r="B317" s="151" t="s">
        <v>123</v>
      </c>
      <c r="C317" s="151" t="s">
        <v>108</v>
      </c>
      <c r="D317" s="152" t="s">
        <v>104</v>
      </c>
      <c r="E317" s="153">
        <v>1</v>
      </c>
      <c r="F317" s="153">
        <f>IF(G317&lt;&gt;0, E317-G317, "")</f>
        <v>0</v>
      </c>
      <c r="G317" s="153">
        <v>1</v>
      </c>
      <c r="H317" s="153"/>
      <c r="I317" s="151" t="s">
        <v>556</v>
      </c>
      <c r="J317" s="153" t="s">
        <v>242</v>
      </c>
      <c r="K317" s="153">
        <v>0.182</v>
      </c>
      <c r="L317" s="153">
        <v>100</v>
      </c>
      <c r="M317" s="153">
        <f t="shared" ref="M317:M318" si="119">IF(G317*K317=0, "", G317*K317*(L317/100))</f>
        <v>0.182</v>
      </c>
      <c r="N317" s="153" t="s">
        <v>628</v>
      </c>
      <c r="O317" s="153"/>
      <c r="P317" s="146"/>
      <c r="Q317" s="146"/>
      <c r="R317" s="146"/>
      <c r="S317" s="146"/>
      <c r="T317" s="146"/>
      <c r="U317" s="146"/>
      <c r="V317" s="146">
        <f>M317</f>
        <v>0.182</v>
      </c>
      <c r="W317" s="146"/>
      <c r="X317" s="146"/>
      <c r="Y317" s="146"/>
      <c r="Z317" s="146"/>
      <c r="AA317" s="146"/>
      <c r="AB317" s="146"/>
    </row>
    <row r="318" spans="1:28" ht="19.5" customHeight="1">
      <c r="A318" s="146" t="str">
        <f t="shared" si="100"/>
        <v>노 무 비내선전공인</v>
      </c>
      <c r="B318" s="151" t="s">
        <v>241</v>
      </c>
      <c r="C318" s="151" t="s">
        <v>242</v>
      </c>
      <c r="D318" s="152" t="s">
        <v>243</v>
      </c>
      <c r="E318" s="153">
        <f>+F318%*G318</f>
        <v>0.182</v>
      </c>
      <c r="F318" s="153">
        <v>100</v>
      </c>
      <c r="G318" s="153">
        <f>SUM(V317)</f>
        <v>0.182</v>
      </c>
      <c r="H318" s="153"/>
      <c r="I318" s="151"/>
      <c r="J318" s="153"/>
      <c r="K318" s="153"/>
      <c r="L318" s="153"/>
      <c r="M318" s="153" t="str">
        <f t="shared" si="119"/>
        <v/>
      </c>
      <c r="N318" s="153"/>
      <c r="O318" s="153"/>
      <c r="P318" s="146"/>
      <c r="Q318" s="146"/>
      <c r="R318" s="146"/>
      <c r="S318" s="146"/>
      <c r="T318" s="146"/>
      <c r="U318" s="146" t="s">
        <v>558</v>
      </c>
      <c r="V318" s="146">
        <f>SUM(V317)</f>
        <v>0.182</v>
      </c>
      <c r="W318" s="146"/>
      <c r="X318" s="146"/>
      <c r="Y318" s="146"/>
      <c r="Z318" s="146"/>
      <c r="AA318" s="146"/>
      <c r="AB318" s="146"/>
    </row>
    <row r="319" spans="1:28" ht="19.5" customHeight="1">
      <c r="A319" s="97" t="str">
        <f t="shared" si="100"/>
        <v>[ 제 8-17-3호 ] 누전차단기(102Fb)  2P 100AF 75AT[EA]</v>
      </c>
      <c r="B319" s="162" t="s">
        <v>353</v>
      </c>
      <c r="C319" s="163"/>
      <c r="D319" s="164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5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</row>
    <row r="320" spans="1:28" ht="19.5" customHeight="1">
      <c r="A320" s="97" t="str">
        <f t="shared" si="100"/>
        <v>누전차단기(102Fb)2P 100AF 75ATEA</v>
      </c>
      <c r="B320" s="166" t="s">
        <v>124</v>
      </c>
      <c r="C320" s="166" t="s">
        <v>110</v>
      </c>
      <c r="D320" s="167" t="s">
        <v>104</v>
      </c>
      <c r="E320" s="168">
        <v>1</v>
      </c>
      <c r="F320" s="168">
        <f>IF(G320&lt;&gt;0, E320-G320, "")</f>
        <v>0</v>
      </c>
      <c r="G320" s="168">
        <v>1</v>
      </c>
      <c r="H320" s="168"/>
      <c r="I320" s="166" t="s">
        <v>556</v>
      </c>
      <c r="J320" s="168" t="s">
        <v>242</v>
      </c>
      <c r="K320" s="168">
        <f>0.36*70%</f>
        <v>0.252</v>
      </c>
      <c r="L320" s="168">
        <v>100</v>
      </c>
      <c r="M320" s="168">
        <f t="shared" ref="M320:M321" si="120">IF(G320*K320=0, "", G320*K320*(L320/100))</f>
        <v>0.252</v>
      </c>
      <c r="N320" s="168" t="s">
        <v>628</v>
      </c>
      <c r="O320" s="168"/>
      <c r="P320" s="97"/>
      <c r="Q320" s="97"/>
      <c r="R320" s="97"/>
      <c r="S320" s="97"/>
      <c r="T320" s="97"/>
      <c r="U320" s="97"/>
      <c r="V320" s="97">
        <f>M320</f>
        <v>0.252</v>
      </c>
      <c r="W320" s="97"/>
      <c r="X320" s="97"/>
      <c r="Y320" s="97"/>
      <c r="Z320" s="97"/>
      <c r="AA320" s="97"/>
      <c r="AB320" s="97"/>
    </row>
    <row r="321" spans="1:28" ht="19.5" customHeight="1">
      <c r="A321" s="97" t="str">
        <f t="shared" si="100"/>
        <v>노 무 비내선전공인</v>
      </c>
      <c r="B321" s="166" t="s">
        <v>241</v>
      </c>
      <c r="C321" s="166" t="s">
        <v>242</v>
      </c>
      <c r="D321" s="167" t="s">
        <v>243</v>
      </c>
      <c r="E321" s="168">
        <f>+F321%*G321</f>
        <v>0.252</v>
      </c>
      <c r="F321" s="168">
        <v>100</v>
      </c>
      <c r="G321" s="168">
        <f>SUM(V320)</f>
        <v>0.252</v>
      </c>
      <c r="H321" s="168"/>
      <c r="I321" s="166"/>
      <c r="J321" s="168"/>
      <c r="K321" s="168"/>
      <c r="L321" s="168"/>
      <c r="M321" s="168" t="str">
        <f t="shared" si="120"/>
        <v/>
      </c>
      <c r="N321" s="168"/>
      <c r="O321" s="168"/>
      <c r="P321" s="97"/>
      <c r="Q321" s="97"/>
      <c r="R321" s="97"/>
      <c r="S321" s="97"/>
      <c r="T321" s="97"/>
      <c r="U321" s="97" t="s">
        <v>558</v>
      </c>
      <c r="V321" s="97">
        <f>SUM(V320)</f>
        <v>0.252</v>
      </c>
      <c r="W321" s="97"/>
      <c r="X321" s="97"/>
      <c r="Y321" s="97"/>
      <c r="Z321" s="97"/>
      <c r="AA321" s="97"/>
      <c r="AB321" s="97"/>
    </row>
    <row r="322" spans="1:28" ht="19.5" customHeight="1">
      <c r="A322" s="97" t="str">
        <f t="shared" si="100"/>
        <v>[ 제 8-18호 ] 누전차단기(104c)  4P 50AF 50AT[EA]</v>
      </c>
      <c r="B322" s="105" t="s">
        <v>644</v>
      </c>
      <c r="C322" s="106"/>
      <c r="D322" s="107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8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</row>
    <row r="323" spans="1:28" ht="19.5" customHeight="1">
      <c r="A323" s="97" t="str">
        <f t="shared" si="100"/>
        <v>누전차단기(104c)4P 50AF 50ATEA</v>
      </c>
      <c r="B323" s="109" t="s">
        <v>126</v>
      </c>
      <c r="C323" s="109" t="s">
        <v>116</v>
      </c>
      <c r="D323" s="110" t="s">
        <v>104</v>
      </c>
      <c r="E323" s="111">
        <v>1</v>
      </c>
      <c r="F323" s="111">
        <f>IF(G323&lt;&gt;0, E323-G323, "")</f>
        <v>0</v>
      </c>
      <c r="G323" s="111">
        <v>1</v>
      </c>
      <c r="H323" s="111"/>
      <c r="I323" s="109" t="s">
        <v>556</v>
      </c>
      <c r="J323" s="111" t="s">
        <v>242</v>
      </c>
      <c r="K323" s="111">
        <v>0.33800000000000002</v>
      </c>
      <c r="L323" s="111">
        <v>100</v>
      </c>
      <c r="M323" s="111">
        <f t="shared" ref="M323:M324" si="121">IF(G323*K323=0, "", G323*K323*(L323/100))</f>
        <v>0.33800000000000002</v>
      </c>
      <c r="N323" s="111" t="s">
        <v>628</v>
      </c>
      <c r="O323" s="111"/>
      <c r="P323" s="97"/>
      <c r="Q323" s="97"/>
      <c r="R323" s="97"/>
      <c r="S323" s="97"/>
      <c r="T323" s="97"/>
      <c r="U323" s="97"/>
      <c r="V323" s="97">
        <f>M323</f>
        <v>0.33800000000000002</v>
      </c>
      <c r="W323" s="97"/>
      <c r="X323" s="97"/>
      <c r="Y323" s="97"/>
      <c r="Z323" s="97"/>
      <c r="AA323" s="97"/>
      <c r="AB323" s="97"/>
    </row>
    <row r="324" spans="1:28" ht="19.5" customHeight="1">
      <c r="A324" s="97" t="str">
        <f t="shared" si="100"/>
        <v>노 무 비내선전공인</v>
      </c>
      <c r="B324" s="109" t="s">
        <v>241</v>
      </c>
      <c r="C324" s="109" t="s">
        <v>242</v>
      </c>
      <c r="D324" s="110" t="s">
        <v>243</v>
      </c>
      <c r="E324" s="111">
        <f>+F324%*G324</f>
        <v>0.33800000000000002</v>
      </c>
      <c r="F324" s="111">
        <v>100</v>
      </c>
      <c r="G324" s="111">
        <f>SUM(V323)</f>
        <v>0.33800000000000002</v>
      </c>
      <c r="H324" s="111"/>
      <c r="I324" s="109"/>
      <c r="J324" s="111"/>
      <c r="K324" s="111"/>
      <c r="L324" s="111"/>
      <c r="M324" s="111" t="str">
        <f t="shared" si="121"/>
        <v/>
      </c>
      <c r="N324" s="111"/>
      <c r="O324" s="111"/>
      <c r="P324" s="97"/>
      <c r="Q324" s="97"/>
      <c r="R324" s="97"/>
      <c r="S324" s="97"/>
      <c r="T324" s="97"/>
      <c r="U324" s="97" t="s">
        <v>558</v>
      </c>
      <c r="V324" s="97">
        <f>SUM(V323)</f>
        <v>0.33800000000000002</v>
      </c>
      <c r="W324" s="97"/>
      <c r="X324" s="97"/>
      <c r="Y324" s="97"/>
      <c r="Z324" s="97"/>
      <c r="AA324" s="97"/>
      <c r="AB324" s="97"/>
    </row>
    <row r="325" spans="1:28" ht="19.5" customHeight="1">
      <c r="A325" s="112" t="str">
        <f t="shared" si="100"/>
        <v>[ 제 8-19호 ] 누전차단기(104c)  4P 100AF 75AT[EA]</v>
      </c>
      <c r="B325" s="113" t="s">
        <v>645</v>
      </c>
      <c r="C325" s="114"/>
      <c r="D325" s="115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6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</row>
    <row r="326" spans="1:28" ht="19.5" customHeight="1">
      <c r="A326" s="112" t="str">
        <f t="shared" si="100"/>
        <v>누전차단기(104c)4P 100AF 75ATEA</v>
      </c>
      <c r="B326" s="117" t="s">
        <v>126</v>
      </c>
      <c r="C326" s="117" t="s">
        <v>127</v>
      </c>
      <c r="D326" s="118" t="s">
        <v>104</v>
      </c>
      <c r="E326" s="119">
        <v>1</v>
      </c>
      <c r="F326" s="119">
        <f>IF(G326&lt;&gt;0, E326-G326, "")</f>
        <v>0</v>
      </c>
      <c r="G326" s="119">
        <v>1</v>
      </c>
      <c r="H326" s="119"/>
      <c r="I326" s="117" t="s">
        <v>556</v>
      </c>
      <c r="J326" s="119" t="s">
        <v>242</v>
      </c>
      <c r="K326" s="119">
        <v>0.46800000000000003</v>
      </c>
      <c r="L326" s="119">
        <v>100</v>
      </c>
      <c r="M326" s="119">
        <f t="shared" ref="M326:M327" si="122">IF(G326*K326=0, "", G326*K326*(L326/100))</f>
        <v>0.46800000000000003</v>
      </c>
      <c r="N326" s="119" t="s">
        <v>628</v>
      </c>
      <c r="O326" s="119"/>
      <c r="P326" s="112"/>
      <c r="Q326" s="112"/>
      <c r="R326" s="112"/>
      <c r="S326" s="112"/>
      <c r="T326" s="112"/>
      <c r="U326" s="112"/>
      <c r="V326" s="112">
        <f>M326</f>
        <v>0.46800000000000003</v>
      </c>
      <c r="W326" s="112"/>
      <c r="X326" s="112"/>
      <c r="Y326" s="112"/>
      <c r="Z326" s="112"/>
      <c r="AA326" s="112"/>
      <c r="AB326" s="112"/>
    </row>
    <row r="327" spans="1:28" ht="19.5" customHeight="1">
      <c r="A327" s="112" t="str">
        <f t="shared" si="100"/>
        <v>노 무 비내선전공인</v>
      </c>
      <c r="B327" s="117" t="s">
        <v>241</v>
      </c>
      <c r="C327" s="117" t="s">
        <v>242</v>
      </c>
      <c r="D327" s="118" t="s">
        <v>243</v>
      </c>
      <c r="E327" s="119">
        <f>+F327%*G327</f>
        <v>0.46800000000000003</v>
      </c>
      <c r="F327" s="119">
        <v>100</v>
      </c>
      <c r="G327" s="119">
        <f>SUM(V326)</f>
        <v>0.46800000000000003</v>
      </c>
      <c r="H327" s="119"/>
      <c r="I327" s="117"/>
      <c r="J327" s="119"/>
      <c r="K327" s="119"/>
      <c r="L327" s="119"/>
      <c r="M327" s="119" t="str">
        <f t="shared" si="122"/>
        <v/>
      </c>
      <c r="N327" s="119"/>
      <c r="O327" s="119"/>
      <c r="P327" s="112"/>
      <c r="Q327" s="112"/>
      <c r="R327" s="112"/>
      <c r="S327" s="112"/>
      <c r="T327" s="112"/>
      <c r="U327" s="112" t="s">
        <v>558</v>
      </c>
      <c r="V327" s="112">
        <f>SUM(V326)</f>
        <v>0.46800000000000003</v>
      </c>
      <c r="W327" s="112"/>
      <c r="X327" s="112"/>
      <c r="Y327" s="112"/>
      <c r="Z327" s="112"/>
      <c r="AA327" s="112"/>
      <c r="AB327" s="112"/>
    </row>
    <row r="328" spans="1:28" ht="19.5" customHeight="1">
      <c r="A328" s="97" t="str">
        <f t="shared" si="100"/>
        <v>[ 제 8-20호 ] 누전차단기(104c)  4P 100AF 100AT[EA]</v>
      </c>
      <c r="B328" s="105" t="s">
        <v>646</v>
      </c>
      <c r="C328" s="106"/>
      <c r="D328" s="107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8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</row>
    <row r="329" spans="1:28" ht="19.5" customHeight="1">
      <c r="A329" s="97" t="str">
        <f t="shared" si="100"/>
        <v>누전차단기(104c)4P 100AF 100ATEA</v>
      </c>
      <c r="B329" s="109" t="s">
        <v>126</v>
      </c>
      <c r="C329" s="109" t="s">
        <v>128</v>
      </c>
      <c r="D329" s="110" t="s">
        <v>104</v>
      </c>
      <c r="E329" s="111">
        <v>1</v>
      </c>
      <c r="F329" s="111">
        <f>IF(G329&lt;&gt;0, E329-G329, "")</f>
        <v>0</v>
      </c>
      <c r="G329" s="111">
        <v>1</v>
      </c>
      <c r="H329" s="111"/>
      <c r="I329" s="109" t="s">
        <v>556</v>
      </c>
      <c r="J329" s="111" t="s">
        <v>242</v>
      </c>
      <c r="K329" s="111">
        <v>0.46800000000000003</v>
      </c>
      <c r="L329" s="111">
        <v>100</v>
      </c>
      <c r="M329" s="111">
        <f t="shared" ref="M329:M330" si="123">IF(G329*K329=0, "", G329*K329*(L329/100))</f>
        <v>0.46800000000000003</v>
      </c>
      <c r="N329" s="111" t="s">
        <v>628</v>
      </c>
      <c r="O329" s="111"/>
      <c r="P329" s="97"/>
      <c r="Q329" s="97"/>
      <c r="R329" s="97"/>
      <c r="S329" s="97"/>
      <c r="T329" s="97"/>
      <c r="U329" s="97"/>
      <c r="V329" s="97">
        <f>M329</f>
        <v>0.46800000000000003</v>
      </c>
      <c r="W329" s="97"/>
      <c r="X329" s="97"/>
      <c r="Y329" s="97"/>
      <c r="Z329" s="97"/>
      <c r="AA329" s="97"/>
      <c r="AB329" s="97"/>
    </row>
    <row r="330" spans="1:28" ht="19.5" customHeight="1">
      <c r="A330" s="97" t="str">
        <f t="shared" si="100"/>
        <v>노 무 비내선전공인</v>
      </c>
      <c r="B330" s="109" t="s">
        <v>241</v>
      </c>
      <c r="C330" s="109" t="s">
        <v>242</v>
      </c>
      <c r="D330" s="110" t="s">
        <v>243</v>
      </c>
      <c r="E330" s="111">
        <f>+F330%*G330</f>
        <v>0.46800000000000003</v>
      </c>
      <c r="F330" s="111">
        <v>100</v>
      </c>
      <c r="G330" s="111">
        <f>SUM(V329)</f>
        <v>0.46800000000000003</v>
      </c>
      <c r="H330" s="111"/>
      <c r="I330" s="109"/>
      <c r="J330" s="111"/>
      <c r="K330" s="111"/>
      <c r="L330" s="111"/>
      <c r="M330" s="111" t="str">
        <f t="shared" si="123"/>
        <v/>
      </c>
      <c r="N330" s="111"/>
      <c r="O330" s="111"/>
      <c r="P330" s="97"/>
      <c r="Q330" s="97"/>
      <c r="R330" s="97"/>
      <c r="S330" s="97"/>
      <c r="T330" s="97"/>
      <c r="U330" s="97" t="s">
        <v>558</v>
      </c>
      <c r="V330" s="97">
        <f>SUM(V329)</f>
        <v>0.46800000000000003</v>
      </c>
      <c r="W330" s="97"/>
      <c r="X330" s="97"/>
      <c r="Y330" s="97"/>
      <c r="Z330" s="97"/>
      <c r="AA330" s="97"/>
      <c r="AB330" s="97"/>
    </row>
    <row r="331" spans="1:28" ht="19.5" customHeight="1">
      <c r="A331" s="154" t="str">
        <f t="shared" si="100"/>
        <v>[ 제 8-20-1호 ] 누전차단기4P 204AF 150~200AT[EA]</v>
      </c>
      <c r="B331" s="155" t="s">
        <v>357</v>
      </c>
      <c r="C331" s="156"/>
      <c r="D331" s="157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8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spans="1:28" ht="19.5" customHeight="1">
      <c r="A332" s="154" t="str">
        <f t="shared" si="100"/>
        <v>누전차단기4P 204AF 150-200ATEA</v>
      </c>
      <c r="B332" s="169" t="s">
        <v>129</v>
      </c>
      <c r="C332" s="170" t="s">
        <v>130</v>
      </c>
      <c r="D332" s="171" t="s">
        <v>104</v>
      </c>
      <c r="E332" s="161">
        <v>1</v>
      </c>
      <c r="F332" s="161">
        <f>IF(G332&lt;&gt;0, E332-G332, "")</f>
        <v>0</v>
      </c>
      <c r="G332" s="161">
        <v>1</v>
      </c>
      <c r="H332" s="161"/>
      <c r="I332" s="159" t="s">
        <v>556</v>
      </c>
      <c r="J332" s="161" t="s">
        <v>242</v>
      </c>
      <c r="K332" s="172">
        <f>0.47*130%</f>
        <v>0.61099999999999999</v>
      </c>
      <c r="L332" s="161">
        <v>100</v>
      </c>
      <c r="M332" s="161">
        <f t="shared" ref="M332:M333" si="124">IF(G332*K332=0, "", G332*K332*(L332/100))</f>
        <v>0.61099999999999999</v>
      </c>
      <c r="N332" s="161" t="s">
        <v>628</v>
      </c>
      <c r="O332" s="161"/>
      <c r="P332" s="154"/>
      <c r="Q332" s="154"/>
      <c r="R332" s="154"/>
      <c r="S332" s="154"/>
      <c r="T332" s="154"/>
      <c r="U332" s="154"/>
      <c r="V332" s="154">
        <f>M332</f>
        <v>0.61099999999999999</v>
      </c>
      <c r="W332" s="154"/>
      <c r="X332" s="154"/>
      <c r="Y332" s="154"/>
      <c r="Z332" s="154"/>
      <c r="AA332" s="154"/>
      <c r="AB332" s="154"/>
    </row>
    <row r="333" spans="1:28" ht="19.5" customHeight="1">
      <c r="A333" s="154" t="str">
        <f t="shared" si="100"/>
        <v>노 무 비내선전공인</v>
      </c>
      <c r="B333" s="159" t="s">
        <v>241</v>
      </c>
      <c r="C333" s="159" t="s">
        <v>242</v>
      </c>
      <c r="D333" s="160" t="s">
        <v>243</v>
      </c>
      <c r="E333" s="161">
        <f>+F333%*G333</f>
        <v>0.61099999999999999</v>
      </c>
      <c r="F333" s="161">
        <v>100</v>
      </c>
      <c r="G333" s="161">
        <f>SUM(V332)</f>
        <v>0.61099999999999999</v>
      </c>
      <c r="H333" s="161"/>
      <c r="I333" s="159"/>
      <c r="J333" s="161"/>
      <c r="K333" s="161"/>
      <c r="L333" s="161"/>
      <c r="M333" s="161" t="str">
        <f t="shared" si="124"/>
        <v/>
      </c>
      <c r="N333" s="161"/>
      <c r="O333" s="161"/>
      <c r="P333" s="154"/>
      <c r="Q333" s="154"/>
      <c r="R333" s="154"/>
      <c r="S333" s="154"/>
      <c r="T333" s="154"/>
      <c r="U333" s="154" t="s">
        <v>558</v>
      </c>
      <c r="V333" s="154">
        <f>SUM(V332)</f>
        <v>0.61099999999999999</v>
      </c>
      <c r="W333" s="154"/>
      <c r="X333" s="154"/>
      <c r="Y333" s="154"/>
      <c r="Z333" s="154"/>
      <c r="AA333" s="154"/>
      <c r="AB333" s="154"/>
    </row>
    <row r="334" spans="1:28" ht="21.75" customHeight="1">
      <c r="A334" s="97"/>
      <c r="B334" s="109" t="s">
        <v>358</v>
      </c>
      <c r="C334" s="109"/>
      <c r="D334" s="110"/>
      <c r="E334" s="111"/>
      <c r="F334" s="106"/>
      <c r="G334" s="106"/>
      <c r="H334" s="106"/>
      <c r="I334" s="106"/>
      <c r="J334" s="106"/>
      <c r="K334" s="106"/>
      <c r="L334" s="106"/>
      <c r="M334" s="106"/>
      <c r="N334" s="106"/>
      <c r="O334" s="108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</row>
    <row r="335" spans="1:28" ht="21.75" customHeight="1">
      <c r="A335" s="97"/>
      <c r="B335" s="109" t="s">
        <v>359</v>
      </c>
      <c r="C335" s="109" t="s">
        <v>131</v>
      </c>
      <c r="D335" s="110" t="s">
        <v>104</v>
      </c>
      <c r="E335" s="111">
        <v>1</v>
      </c>
      <c r="F335" s="111">
        <v>0</v>
      </c>
      <c r="G335" s="111">
        <v>1</v>
      </c>
      <c r="H335" s="111"/>
      <c r="I335" s="109"/>
      <c r="J335" s="111" t="s">
        <v>242</v>
      </c>
      <c r="K335" s="111">
        <v>0.182</v>
      </c>
      <c r="L335" s="111">
        <v>100</v>
      </c>
      <c r="M335" s="111">
        <f>IF(G335*K335=0, "", G335*K335*(L335/100))</f>
        <v>0.182</v>
      </c>
      <c r="N335" s="173" t="s">
        <v>628</v>
      </c>
      <c r="O335" s="111"/>
      <c r="P335" s="97"/>
      <c r="Q335" s="97"/>
      <c r="R335" s="97"/>
      <c r="S335" s="97"/>
      <c r="T335" s="97"/>
      <c r="U335" s="97"/>
      <c r="V335" s="97">
        <v>0.182</v>
      </c>
      <c r="W335" s="97"/>
      <c r="X335" s="97"/>
      <c r="Y335" s="97"/>
      <c r="Z335" s="97"/>
      <c r="AA335" s="97"/>
      <c r="AB335" s="97"/>
    </row>
    <row r="336" spans="1:28" ht="21.75" customHeight="1">
      <c r="A336" s="97"/>
      <c r="B336" s="109" t="s">
        <v>241</v>
      </c>
      <c r="C336" s="109" t="s">
        <v>242</v>
      </c>
      <c r="D336" s="110" t="s">
        <v>243</v>
      </c>
      <c r="E336" s="111">
        <f>+F336%*G336</f>
        <v>0.182</v>
      </c>
      <c r="F336" s="111">
        <v>100</v>
      </c>
      <c r="G336" s="111">
        <f>SUM(V335)</f>
        <v>0.182</v>
      </c>
      <c r="H336" s="111"/>
      <c r="I336" s="109"/>
      <c r="J336" s="111"/>
      <c r="K336" s="111"/>
      <c r="L336" s="111"/>
      <c r="M336" s="111"/>
      <c r="N336" s="173"/>
      <c r="O336" s="111"/>
      <c r="P336" s="97"/>
      <c r="Q336" s="97"/>
      <c r="R336" s="97"/>
      <c r="S336" s="97"/>
      <c r="T336" s="97"/>
      <c r="U336" s="97"/>
      <c r="V336" s="97">
        <v>0.182</v>
      </c>
      <c r="W336" s="97"/>
      <c r="X336" s="97"/>
      <c r="Y336" s="97"/>
      <c r="Z336" s="97"/>
      <c r="AA336" s="97"/>
      <c r="AB336" s="97"/>
    </row>
    <row r="337" spans="1:28" ht="21.75" customHeight="1">
      <c r="A337" s="146"/>
      <c r="B337" s="151" t="s">
        <v>360</v>
      </c>
      <c r="C337" s="151"/>
      <c r="D337" s="152"/>
      <c r="E337" s="153"/>
      <c r="F337" s="148"/>
      <c r="G337" s="148"/>
      <c r="H337" s="148"/>
      <c r="I337" s="148"/>
      <c r="J337" s="148"/>
      <c r="K337" s="148"/>
      <c r="L337" s="148"/>
      <c r="M337" s="148"/>
      <c r="N337" s="148"/>
      <c r="O337" s="150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</row>
    <row r="338" spans="1:28" ht="21.75" customHeight="1">
      <c r="A338" s="146"/>
      <c r="B338" s="151" t="s">
        <v>359</v>
      </c>
      <c r="C338" s="151" t="s">
        <v>132</v>
      </c>
      <c r="D338" s="152" t="s">
        <v>104</v>
      </c>
      <c r="E338" s="153">
        <v>1</v>
      </c>
      <c r="F338" s="153">
        <v>0</v>
      </c>
      <c r="G338" s="153">
        <v>1</v>
      </c>
      <c r="H338" s="153"/>
      <c r="I338" s="151"/>
      <c r="J338" s="153" t="s">
        <v>242</v>
      </c>
      <c r="K338" s="153">
        <v>0.182</v>
      </c>
      <c r="L338" s="153">
        <v>100</v>
      </c>
      <c r="M338" s="153">
        <f>IF(G338*K338=0, "", G338*K338*(L338/100))</f>
        <v>0.182</v>
      </c>
      <c r="N338" s="174" t="s">
        <v>628</v>
      </c>
      <c r="O338" s="153"/>
      <c r="P338" s="146"/>
      <c r="Q338" s="146"/>
      <c r="R338" s="146"/>
      <c r="S338" s="146"/>
      <c r="T338" s="146"/>
      <c r="U338" s="146"/>
      <c r="V338" s="146">
        <v>0.182</v>
      </c>
      <c r="W338" s="146"/>
      <c r="X338" s="146"/>
      <c r="Y338" s="146"/>
      <c r="Z338" s="146"/>
      <c r="AA338" s="146"/>
      <c r="AB338" s="146"/>
    </row>
    <row r="339" spans="1:28" ht="21.75" customHeight="1">
      <c r="A339" s="146"/>
      <c r="B339" s="151" t="s">
        <v>241</v>
      </c>
      <c r="C339" s="151" t="s">
        <v>242</v>
      </c>
      <c r="D339" s="152" t="s">
        <v>243</v>
      </c>
      <c r="E339" s="153">
        <f>+F339%*G339</f>
        <v>0.182</v>
      </c>
      <c r="F339" s="153">
        <v>100</v>
      </c>
      <c r="G339" s="153">
        <f>SUM(V338)</f>
        <v>0.182</v>
      </c>
      <c r="H339" s="153"/>
      <c r="I339" s="151"/>
      <c r="J339" s="153"/>
      <c r="K339" s="153"/>
      <c r="L339" s="153"/>
      <c r="M339" s="153"/>
      <c r="N339" s="174"/>
      <c r="O339" s="153"/>
      <c r="P339" s="146"/>
      <c r="Q339" s="146"/>
      <c r="R339" s="146"/>
      <c r="S339" s="146"/>
      <c r="T339" s="146"/>
      <c r="U339" s="146"/>
      <c r="V339" s="146">
        <v>0.182</v>
      </c>
      <c r="W339" s="146"/>
      <c r="X339" s="146"/>
      <c r="Y339" s="146"/>
      <c r="Z339" s="146"/>
      <c r="AA339" s="146"/>
      <c r="AB339" s="146"/>
    </row>
    <row r="340" spans="1:28" ht="21.75" customHeight="1">
      <c r="A340" s="146"/>
      <c r="B340" s="151" t="s">
        <v>361</v>
      </c>
      <c r="C340" s="151"/>
      <c r="D340" s="152"/>
      <c r="E340" s="153"/>
      <c r="F340" s="148"/>
      <c r="G340" s="148"/>
      <c r="H340" s="148"/>
      <c r="I340" s="148"/>
      <c r="J340" s="148"/>
      <c r="K340" s="148"/>
      <c r="L340" s="148"/>
      <c r="M340" s="148"/>
      <c r="N340" s="148"/>
      <c r="O340" s="150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</row>
    <row r="341" spans="1:28" ht="21.75" customHeight="1">
      <c r="A341" s="146"/>
      <c r="B341" s="151" t="s">
        <v>359</v>
      </c>
      <c r="C341" s="151" t="s">
        <v>133</v>
      </c>
      <c r="D341" s="152" t="s">
        <v>104</v>
      </c>
      <c r="E341" s="153">
        <v>1</v>
      </c>
      <c r="F341" s="153">
        <v>0</v>
      </c>
      <c r="G341" s="153">
        <v>1</v>
      </c>
      <c r="H341" s="153"/>
      <c r="I341" s="151"/>
      <c r="J341" s="153" t="s">
        <v>242</v>
      </c>
      <c r="K341" s="153">
        <v>0.182</v>
      </c>
      <c r="L341" s="153">
        <v>100</v>
      </c>
      <c r="M341" s="153">
        <f>IF(G341*K341=0, "", G341*K341*(L341/100))</f>
        <v>0.182</v>
      </c>
      <c r="N341" s="174" t="s">
        <v>628</v>
      </c>
      <c r="O341" s="153"/>
      <c r="P341" s="146"/>
      <c r="Q341" s="146"/>
      <c r="R341" s="146"/>
      <c r="S341" s="146"/>
      <c r="T341" s="146"/>
      <c r="U341" s="146"/>
      <c r="V341" s="146">
        <v>0.182</v>
      </c>
      <c r="W341" s="146"/>
      <c r="X341" s="146"/>
      <c r="Y341" s="146"/>
      <c r="Z341" s="146"/>
      <c r="AA341" s="146"/>
      <c r="AB341" s="146"/>
    </row>
    <row r="342" spans="1:28" ht="21.75" customHeight="1">
      <c r="A342" s="146"/>
      <c r="B342" s="151" t="s">
        <v>241</v>
      </c>
      <c r="C342" s="151" t="s">
        <v>242</v>
      </c>
      <c r="D342" s="152" t="s">
        <v>243</v>
      </c>
      <c r="E342" s="153">
        <f>+F342%*G342</f>
        <v>0.182</v>
      </c>
      <c r="F342" s="153">
        <v>100</v>
      </c>
      <c r="G342" s="153">
        <f>SUM(V341)</f>
        <v>0.182</v>
      </c>
      <c r="H342" s="153"/>
      <c r="I342" s="151"/>
      <c r="J342" s="153"/>
      <c r="K342" s="153"/>
      <c r="L342" s="153"/>
      <c r="M342" s="153"/>
      <c r="N342" s="174"/>
      <c r="O342" s="153"/>
      <c r="P342" s="146"/>
      <c r="Q342" s="146"/>
      <c r="R342" s="146"/>
      <c r="S342" s="146"/>
      <c r="T342" s="146"/>
      <c r="U342" s="146"/>
      <c r="V342" s="146">
        <v>0.182</v>
      </c>
      <c r="W342" s="146"/>
      <c r="X342" s="146"/>
      <c r="Y342" s="146"/>
      <c r="Z342" s="146"/>
      <c r="AA342" s="146"/>
      <c r="AB342" s="146"/>
    </row>
    <row r="343" spans="1:28" ht="19.5" customHeight="1">
      <c r="A343" s="97" t="str">
        <f t="shared" ref="A343:A437" si="125">+B343&amp;C343&amp;D343</f>
        <v>[ 제 9-1호 ] 인력터파기  보통토사0-1m [㎥_]</v>
      </c>
      <c r="B343" s="105" t="s">
        <v>647</v>
      </c>
      <c r="C343" s="106"/>
      <c r="D343" s="107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8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</row>
    <row r="344" spans="1:28" ht="19.5" customHeight="1">
      <c r="A344" s="97" t="str">
        <f t="shared" si="125"/>
        <v>품셈 산출근거인력터파기 보통토사 0-1M식</v>
      </c>
      <c r="B344" s="109" t="s">
        <v>648</v>
      </c>
      <c r="C344" s="109" t="s">
        <v>649</v>
      </c>
      <c r="D344" s="110" t="s">
        <v>143</v>
      </c>
      <c r="E344" s="111">
        <v>1</v>
      </c>
      <c r="F344" s="111">
        <f>IF(G344&lt;&gt;0, E344-G344, "")</f>
        <v>0</v>
      </c>
      <c r="G344" s="111">
        <v>1</v>
      </c>
      <c r="H344" s="111"/>
      <c r="I344" s="109" t="s">
        <v>572</v>
      </c>
      <c r="J344" s="111" t="s">
        <v>261</v>
      </c>
      <c r="K344" s="122">
        <v>0.2</v>
      </c>
      <c r="L344" s="111">
        <v>100</v>
      </c>
      <c r="M344" s="111">
        <f t="shared" ref="M344:M345" si="126">IF(G344*K344=0, "", G344*K344*(L344/100))</f>
        <v>0.2</v>
      </c>
      <c r="N344" s="111" t="s">
        <v>650</v>
      </c>
      <c r="O344" s="111"/>
      <c r="P344" s="97"/>
      <c r="Q344" s="97"/>
      <c r="R344" s="97"/>
      <c r="S344" s="97"/>
      <c r="T344" s="97"/>
      <c r="U344" s="97"/>
      <c r="V344" s="97"/>
      <c r="W344" s="97"/>
      <c r="X344" s="97"/>
      <c r="Y344" s="97">
        <f>M344</f>
        <v>0.2</v>
      </c>
      <c r="Z344" s="97"/>
      <c r="AA344" s="97"/>
      <c r="AB344" s="97"/>
    </row>
    <row r="345" spans="1:28" ht="19.5" customHeight="1">
      <c r="A345" s="97" t="str">
        <f t="shared" si="125"/>
        <v>노 무 비보통인부인</v>
      </c>
      <c r="B345" s="109" t="s">
        <v>241</v>
      </c>
      <c r="C345" s="109" t="s">
        <v>261</v>
      </c>
      <c r="D345" s="110" t="s">
        <v>243</v>
      </c>
      <c r="E345" s="111">
        <f>+F345%*G345</f>
        <v>0.2</v>
      </c>
      <c r="F345" s="111">
        <v>100</v>
      </c>
      <c r="G345" s="111">
        <f>SUM(Y344)</f>
        <v>0.2</v>
      </c>
      <c r="H345" s="111"/>
      <c r="I345" s="109"/>
      <c r="J345" s="111"/>
      <c r="K345" s="111"/>
      <c r="L345" s="111"/>
      <c r="M345" s="111" t="str">
        <f t="shared" si="126"/>
        <v/>
      </c>
      <c r="N345" s="111"/>
      <c r="O345" s="111"/>
      <c r="P345" s="97"/>
      <c r="Q345" s="97"/>
      <c r="R345" s="97"/>
      <c r="S345" s="97"/>
      <c r="T345" s="97"/>
      <c r="U345" s="97" t="s">
        <v>558</v>
      </c>
      <c r="V345" s="97"/>
      <c r="W345" s="97"/>
      <c r="X345" s="97"/>
      <c r="Y345" s="97">
        <f>SUM(Y344)</f>
        <v>0.2</v>
      </c>
      <c r="Z345" s="97"/>
      <c r="AA345" s="97"/>
      <c r="AB345" s="97"/>
    </row>
    <row r="346" spans="1:28" ht="19.5" customHeight="1">
      <c r="A346" s="97" t="str">
        <f t="shared" si="125"/>
        <v>[ 제 9-2호 ] 인력되메우기  보통토사0-1m [㎥_]</v>
      </c>
      <c r="B346" s="105" t="s">
        <v>651</v>
      </c>
      <c r="C346" s="106"/>
      <c r="D346" s="107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8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</row>
    <row r="347" spans="1:28" ht="19.5" customHeight="1">
      <c r="A347" s="97" t="str">
        <f t="shared" si="125"/>
        <v>품셈 산출근거인력되메우기 보통토사 0-1M식</v>
      </c>
      <c r="B347" s="109" t="s">
        <v>648</v>
      </c>
      <c r="C347" s="109" t="s">
        <v>652</v>
      </c>
      <c r="D347" s="110" t="s">
        <v>143</v>
      </c>
      <c r="E347" s="111">
        <v>1</v>
      </c>
      <c r="F347" s="111">
        <f>IF(G347&lt;&gt;0, E347-G347, "")</f>
        <v>0</v>
      </c>
      <c r="G347" s="111">
        <v>1</v>
      </c>
      <c r="H347" s="111"/>
      <c r="I347" s="109" t="s">
        <v>572</v>
      </c>
      <c r="J347" s="111" t="s">
        <v>261</v>
      </c>
      <c r="K347" s="111">
        <v>0.11</v>
      </c>
      <c r="L347" s="111">
        <v>100</v>
      </c>
      <c r="M347" s="111">
        <f t="shared" ref="M347:M348" si="127">IF(G347*K347=0, "", G347*K347*(L347/100))</f>
        <v>0.11</v>
      </c>
      <c r="N347" s="111" t="s">
        <v>653</v>
      </c>
      <c r="O347" s="111"/>
      <c r="P347" s="97"/>
      <c r="Q347" s="97"/>
      <c r="R347" s="97"/>
      <c r="S347" s="97"/>
      <c r="T347" s="97"/>
      <c r="U347" s="97"/>
      <c r="V347" s="97"/>
      <c r="W347" s="97"/>
      <c r="X347" s="97"/>
      <c r="Y347" s="97">
        <f>M347</f>
        <v>0.11</v>
      </c>
      <c r="Z347" s="97"/>
      <c r="AA347" s="97"/>
      <c r="AB347" s="97"/>
    </row>
    <row r="348" spans="1:28" ht="19.5" customHeight="1">
      <c r="A348" s="97" t="str">
        <f t="shared" si="125"/>
        <v>노 무 비보통인부인</v>
      </c>
      <c r="B348" s="109" t="s">
        <v>241</v>
      </c>
      <c r="C348" s="109" t="s">
        <v>261</v>
      </c>
      <c r="D348" s="110" t="s">
        <v>243</v>
      </c>
      <c r="E348" s="111">
        <f>+F348%*G348</f>
        <v>0.11</v>
      </c>
      <c r="F348" s="111">
        <v>100</v>
      </c>
      <c r="G348" s="111">
        <f>SUM(Y347)</f>
        <v>0.11</v>
      </c>
      <c r="H348" s="111"/>
      <c r="I348" s="109"/>
      <c r="J348" s="111"/>
      <c r="K348" s="111"/>
      <c r="L348" s="111"/>
      <c r="M348" s="111" t="str">
        <f t="shared" si="127"/>
        <v/>
      </c>
      <c r="N348" s="111"/>
      <c r="O348" s="111"/>
      <c r="P348" s="97"/>
      <c r="Q348" s="97"/>
      <c r="R348" s="97"/>
      <c r="S348" s="97"/>
      <c r="T348" s="97"/>
      <c r="U348" s="97" t="s">
        <v>558</v>
      </c>
      <c r="V348" s="97"/>
      <c r="W348" s="97"/>
      <c r="X348" s="97"/>
      <c r="Y348" s="97">
        <f>SUM(Y347)</f>
        <v>0.11</v>
      </c>
      <c r="Z348" s="97"/>
      <c r="AA348" s="97"/>
      <c r="AB348" s="97"/>
    </row>
    <row r="349" spans="1:28" ht="19.5" customHeight="1">
      <c r="A349" s="97" t="str">
        <f t="shared" si="125"/>
        <v>[ 제 9-3호 ] 아스팔트 포장 컷팅  터파기 별도 계상 [m]</v>
      </c>
      <c r="B349" s="105" t="s">
        <v>654</v>
      </c>
      <c r="C349" s="106"/>
      <c r="D349" s="107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8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</row>
    <row r="350" spans="1:28" ht="19.5" customHeight="1">
      <c r="A350" s="97" t="str">
        <f t="shared" si="125"/>
        <v>품셈 산출근거아스팔트 포장 컷팅식</v>
      </c>
      <c r="B350" s="109" t="s">
        <v>648</v>
      </c>
      <c r="C350" s="109" t="s">
        <v>135</v>
      </c>
      <c r="D350" s="110" t="s">
        <v>143</v>
      </c>
      <c r="E350" s="111">
        <v>1</v>
      </c>
      <c r="F350" s="111">
        <f>IF(G350&lt;&gt;0, E350-G350, "")</f>
        <v>0</v>
      </c>
      <c r="G350" s="111">
        <v>1</v>
      </c>
      <c r="H350" s="111"/>
      <c r="I350" s="109" t="s">
        <v>572</v>
      </c>
      <c r="J350" s="111" t="s">
        <v>261</v>
      </c>
      <c r="K350" s="111">
        <v>7.6E-3</v>
      </c>
      <c r="L350" s="111">
        <v>100</v>
      </c>
      <c r="M350" s="111">
        <f t="shared" ref="M350:M351" si="128">IF(G350*K350=0, "", G350*K350*(L350/100))</f>
        <v>7.6E-3</v>
      </c>
      <c r="N350" s="111" t="s">
        <v>655</v>
      </c>
      <c r="O350" s="111"/>
      <c r="P350" s="97"/>
      <c r="Q350" s="97"/>
      <c r="R350" s="97"/>
      <c r="S350" s="97"/>
      <c r="T350" s="97"/>
      <c r="U350" s="97"/>
      <c r="V350" s="97"/>
      <c r="W350" s="97"/>
      <c r="X350" s="97"/>
      <c r="Y350" s="97">
        <f>M350</f>
        <v>7.6E-3</v>
      </c>
      <c r="Z350" s="97"/>
      <c r="AA350" s="97"/>
      <c r="AB350" s="97"/>
    </row>
    <row r="351" spans="1:28" ht="19.5" customHeight="1">
      <c r="A351" s="97" t="str">
        <f t="shared" si="125"/>
        <v>노 무 비보통인부인</v>
      </c>
      <c r="B351" s="109" t="s">
        <v>241</v>
      </c>
      <c r="C351" s="109" t="s">
        <v>261</v>
      </c>
      <c r="D351" s="110" t="s">
        <v>243</v>
      </c>
      <c r="E351" s="111">
        <f>+F351%*G351</f>
        <v>7.6E-3</v>
      </c>
      <c r="F351" s="111">
        <v>100</v>
      </c>
      <c r="G351" s="111">
        <f>SUM(Y350)</f>
        <v>7.6E-3</v>
      </c>
      <c r="H351" s="111"/>
      <c r="I351" s="109"/>
      <c r="J351" s="111"/>
      <c r="K351" s="111"/>
      <c r="L351" s="111"/>
      <c r="M351" s="111" t="str">
        <f t="shared" si="128"/>
        <v/>
      </c>
      <c r="N351" s="111"/>
      <c r="O351" s="111"/>
      <c r="P351" s="97"/>
      <c r="Q351" s="97"/>
      <c r="R351" s="97"/>
      <c r="S351" s="97"/>
      <c r="T351" s="97"/>
      <c r="U351" s="97" t="s">
        <v>558</v>
      </c>
      <c r="V351" s="97"/>
      <c r="W351" s="97"/>
      <c r="X351" s="97"/>
      <c r="Y351" s="97">
        <f>SUM(Y350)</f>
        <v>7.6E-3</v>
      </c>
      <c r="Z351" s="97"/>
      <c r="AA351" s="97"/>
      <c r="AB351" s="97"/>
    </row>
    <row r="352" spans="1:28" ht="19.5" customHeight="1">
      <c r="A352" s="97" t="str">
        <f t="shared" si="125"/>
        <v>[ 제 9-4호 ] 콘크리트 포장 컷팅  터파기 별도 계상 [m]</v>
      </c>
      <c r="B352" s="105" t="s">
        <v>656</v>
      </c>
      <c r="C352" s="106"/>
      <c r="D352" s="107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8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</row>
    <row r="353" spans="1:28" ht="19.5" customHeight="1">
      <c r="A353" s="97" t="str">
        <f t="shared" si="125"/>
        <v>품셈 산출근거콘크리트 포장 컷팅식</v>
      </c>
      <c r="B353" s="109" t="s">
        <v>648</v>
      </c>
      <c r="C353" s="109" t="s">
        <v>136</v>
      </c>
      <c r="D353" s="110" t="s">
        <v>143</v>
      </c>
      <c r="E353" s="111">
        <v>1</v>
      </c>
      <c r="F353" s="111">
        <f>IF(G353&lt;&gt;0, E353-G353, "")</f>
        <v>0</v>
      </c>
      <c r="G353" s="111">
        <v>1</v>
      </c>
      <c r="H353" s="111"/>
      <c r="I353" s="109" t="s">
        <v>572</v>
      </c>
      <c r="J353" s="111" t="s">
        <v>261</v>
      </c>
      <c r="K353" s="111">
        <v>8.3999999999999995E-3</v>
      </c>
      <c r="L353" s="111">
        <v>100</v>
      </c>
      <c r="M353" s="111">
        <f t="shared" ref="M353:M354" si="129">IF(G353*K353=0, "", G353*K353*(L353/100))</f>
        <v>8.3999999999999995E-3</v>
      </c>
      <c r="N353" s="111" t="s">
        <v>657</v>
      </c>
      <c r="O353" s="111"/>
      <c r="P353" s="97"/>
      <c r="Q353" s="97"/>
      <c r="R353" s="97"/>
      <c r="S353" s="97"/>
      <c r="T353" s="97"/>
      <c r="U353" s="97"/>
      <c r="V353" s="97"/>
      <c r="W353" s="97"/>
      <c r="X353" s="97"/>
      <c r="Y353" s="97">
        <f>M353</f>
        <v>8.3999999999999995E-3</v>
      </c>
      <c r="Z353" s="97"/>
      <c r="AA353" s="97"/>
      <c r="AB353" s="97"/>
    </row>
    <row r="354" spans="1:28" ht="19.5" customHeight="1">
      <c r="A354" s="97" t="str">
        <f t="shared" si="125"/>
        <v>노 무 비보통인부인</v>
      </c>
      <c r="B354" s="109" t="s">
        <v>241</v>
      </c>
      <c r="C354" s="109" t="s">
        <v>261</v>
      </c>
      <c r="D354" s="110" t="s">
        <v>243</v>
      </c>
      <c r="E354" s="111">
        <f>+F354%*G354</f>
        <v>8.3999999999999995E-3</v>
      </c>
      <c r="F354" s="111">
        <v>100</v>
      </c>
      <c r="G354" s="111">
        <f>SUM(Y353)</f>
        <v>8.3999999999999995E-3</v>
      </c>
      <c r="H354" s="111"/>
      <c r="I354" s="109"/>
      <c r="J354" s="111"/>
      <c r="K354" s="111"/>
      <c r="L354" s="111"/>
      <c r="M354" s="111" t="str">
        <f t="shared" si="129"/>
        <v/>
      </c>
      <c r="N354" s="111"/>
      <c r="O354" s="111"/>
      <c r="P354" s="97"/>
      <c r="Q354" s="97"/>
      <c r="R354" s="97"/>
      <c r="S354" s="97"/>
      <c r="T354" s="97"/>
      <c r="U354" s="97" t="s">
        <v>558</v>
      </c>
      <c r="V354" s="97"/>
      <c r="W354" s="97"/>
      <c r="X354" s="97"/>
      <c r="Y354" s="97">
        <f>SUM(Y353)</f>
        <v>8.3999999999999995E-3</v>
      </c>
      <c r="Z354" s="97"/>
      <c r="AA354" s="97"/>
      <c r="AB354" s="97"/>
    </row>
    <row r="355" spans="1:28" ht="19.5" customHeight="1">
      <c r="A355" s="97" t="str">
        <f t="shared" si="125"/>
        <v>[ 제 9-5호 ] 아스팔트 포장 파괴  터파기 별도 계상 [㎡]</v>
      </c>
      <c r="B355" s="105" t="s">
        <v>658</v>
      </c>
      <c r="C355" s="106"/>
      <c r="D355" s="107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8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</row>
    <row r="356" spans="1:28" ht="19.5" customHeight="1">
      <c r="A356" s="97" t="str">
        <f t="shared" si="125"/>
        <v>품셈 산출근거아스팔트 포장 파괴식</v>
      </c>
      <c r="B356" s="109" t="s">
        <v>648</v>
      </c>
      <c r="C356" s="109" t="s">
        <v>137</v>
      </c>
      <c r="D356" s="110" t="s">
        <v>143</v>
      </c>
      <c r="E356" s="111">
        <v>1</v>
      </c>
      <c r="F356" s="111">
        <f>IF(G356&lt;&gt;0, E356-G356, "")</f>
        <v>0</v>
      </c>
      <c r="G356" s="111">
        <v>1</v>
      </c>
      <c r="H356" s="111"/>
      <c r="I356" s="109" t="s">
        <v>659</v>
      </c>
      <c r="J356" s="111" t="s">
        <v>369</v>
      </c>
      <c r="K356" s="111">
        <v>1.52</v>
      </c>
      <c r="L356" s="111">
        <v>100</v>
      </c>
      <c r="M356" s="111">
        <f t="shared" ref="M356:M357" si="130">IF(G356*K356=0, "", G356*K356*(L356/100))</f>
        <v>1.52</v>
      </c>
      <c r="N356" s="111" t="s">
        <v>660</v>
      </c>
      <c r="O356" s="111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>
        <f>M356</f>
        <v>1.52</v>
      </c>
      <c r="AA356" s="97"/>
      <c r="AB356" s="97"/>
    </row>
    <row r="357" spans="1:28" ht="19.5" customHeight="1">
      <c r="A357" s="97" t="str">
        <f t="shared" si="125"/>
        <v>노 무 비특별인부인</v>
      </c>
      <c r="B357" s="109" t="s">
        <v>241</v>
      </c>
      <c r="C357" s="109" t="s">
        <v>369</v>
      </c>
      <c r="D357" s="110" t="s">
        <v>243</v>
      </c>
      <c r="E357" s="111">
        <f>+F357%*G357</f>
        <v>1.52</v>
      </c>
      <c r="F357" s="111">
        <v>100</v>
      </c>
      <c r="G357" s="111">
        <f>SUM(Z356)</f>
        <v>1.52</v>
      </c>
      <c r="H357" s="111"/>
      <c r="I357" s="109"/>
      <c r="J357" s="111"/>
      <c r="K357" s="111"/>
      <c r="L357" s="111"/>
      <c r="M357" s="111" t="str">
        <f t="shared" si="130"/>
        <v/>
      </c>
      <c r="N357" s="111"/>
      <c r="O357" s="111"/>
      <c r="P357" s="97"/>
      <c r="Q357" s="97"/>
      <c r="R357" s="97"/>
      <c r="S357" s="97"/>
      <c r="T357" s="97"/>
      <c r="U357" s="97" t="s">
        <v>558</v>
      </c>
      <c r="V357" s="97"/>
      <c r="W357" s="97"/>
      <c r="X357" s="97"/>
      <c r="Y357" s="97"/>
      <c r="Z357" s="97">
        <f>SUM(Z356)</f>
        <v>1.52</v>
      </c>
      <c r="AA357" s="97"/>
      <c r="AB357" s="97"/>
    </row>
    <row r="358" spans="1:28" ht="19.5" customHeight="1">
      <c r="A358" s="97" t="str">
        <f t="shared" si="125"/>
        <v>[ 제 9-6호 ] 콘크리트 포장 파괴  터파기 별도 계상 [㎡]</v>
      </c>
      <c r="B358" s="105" t="s">
        <v>661</v>
      </c>
      <c r="C358" s="106"/>
      <c r="D358" s="107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8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</row>
    <row r="359" spans="1:28" ht="19.5" customHeight="1">
      <c r="A359" s="97" t="str">
        <f t="shared" si="125"/>
        <v>품셈 산출근거콘크리트 포장 파괴식</v>
      </c>
      <c r="B359" s="109" t="s">
        <v>648</v>
      </c>
      <c r="C359" s="109" t="s">
        <v>139</v>
      </c>
      <c r="D359" s="110" t="s">
        <v>143</v>
      </c>
      <c r="E359" s="111">
        <v>1</v>
      </c>
      <c r="F359" s="111">
        <f>IF(G359&lt;&gt;0, E359-G359, "")</f>
        <v>0</v>
      </c>
      <c r="G359" s="111">
        <v>1</v>
      </c>
      <c r="H359" s="111"/>
      <c r="I359" s="109" t="s">
        <v>659</v>
      </c>
      <c r="J359" s="111" t="s">
        <v>369</v>
      </c>
      <c r="K359" s="111">
        <v>1.8</v>
      </c>
      <c r="L359" s="111">
        <v>100</v>
      </c>
      <c r="M359" s="111">
        <f t="shared" ref="M359:M360" si="131">IF(G359*K359=0, "", G359*K359*(L359/100))</f>
        <v>1.8</v>
      </c>
      <c r="N359" s="111" t="s">
        <v>660</v>
      </c>
      <c r="O359" s="111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>
        <f>M359</f>
        <v>1.8</v>
      </c>
      <c r="AA359" s="97"/>
      <c r="AB359" s="97"/>
    </row>
    <row r="360" spans="1:28" ht="19.5" customHeight="1">
      <c r="A360" s="97" t="str">
        <f t="shared" si="125"/>
        <v>노 무 비특별인부인</v>
      </c>
      <c r="B360" s="109" t="s">
        <v>241</v>
      </c>
      <c r="C360" s="109" t="s">
        <v>369</v>
      </c>
      <c r="D360" s="110" t="s">
        <v>243</v>
      </c>
      <c r="E360" s="111">
        <f>+F360%*G360</f>
        <v>1.8</v>
      </c>
      <c r="F360" s="111">
        <v>100</v>
      </c>
      <c r="G360" s="111">
        <f>SUM(Z359)</f>
        <v>1.8</v>
      </c>
      <c r="H360" s="111"/>
      <c r="I360" s="109"/>
      <c r="J360" s="111"/>
      <c r="K360" s="111"/>
      <c r="L360" s="111"/>
      <c r="M360" s="111" t="str">
        <f t="shared" si="131"/>
        <v/>
      </c>
      <c r="N360" s="111"/>
      <c r="O360" s="111"/>
      <c r="P360" s="97"/>
      <c r="Q360" s="97"/>
      <c r="R360" s="97"/>
      <c r="S360" s="97"/>
      <c r="T360" s="97"/>
      <c r="U360" s="97" t="s">
        <v>558</v>
      </c>
      <c r="V360" s="97"/>
      <c r="W360" s="97"/>
      <c r="X360" s="97"/>
      <c r="Y360" s="97"/>
      <c r="Z360" s="97">
        <f>SUM(Z359)</f>
        <v>1.8</v>
      </c>
      <c r="AA360" s="97"/>
      <c r="AB360" s="97"/>
    </row>
    <row r="361" spans="1:28" ht="19.5" customHeight="1">
      <c r="A361" s="97" t="str">
        <f t="shared" si="125"/>
        <v>[ 제 9-7호 ] CONC인력비빔타설  무근 [㎥]</v>
      </c>
      <c r="B361" s="105" t="s">
        <v>662</v>
      </c>
      <c r="C361" s="106"/>
      <c r="D361" s="107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8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</row>
    <row r="362" spans="1:28" ht="19.5" customHeight="1">
      <c r="A362" s="97" t="str">
        <f t="shared" si="125"/>
        <v>품셈 산출근거CONC인력비빔타설 무근식</v>
      </c>
      <c r="B362" s="109" t="s">
        <v>648</v>
      </c>
      <c r="C362" s="109" t="s">
        <v>663</v>
      </c>
      <c r="D362" s="110" t="s">
        <v>143</v>
      </c>
      <c r="E362" s="111">
        <v>1</v>
      </c>
      <c r="F362" s="111">
        <f t="shared" ref="F362:F363" si="132">IF(G362&lt;&gt;0, E362-G362, "")</f>
        <v>0</v>
      </c>
      <c r="G362" s="111">
        <v>1</v>
      </c>
      <c r="H362" s="111"/>
      <c r="I362" s="109" t="s">
        <v>664</v>
      </c>
      <c r="J362" s="111" t="s">
        <v>373</v>
      </c>
      <c r="K362" s="111">
        <v>0.85</v>
      </c>
      <c r="L362" s="111">
        <v>100</v>
      </c>
      <c r="M362" s="111">
        <f t="shared" ref="M362:M365" si="133">IF(G362*K362=0, "", G362*K362*(L362/100))</f>
        <v>0.85</v>
      </c>
      <c r="N362" s="111" t="s">
        <v>665</v>
      </c>
      <c r="O362" s="111"/>
      <c r="P362" s="97"/>
      <c r="Q362" s="97"/>
      <c r="R362" s="97"/>
      <c r="S362" s="97"/>
      <c r="T362" s="97"/>
      <c r="U362" s="97"/>
      <c r="V362" s="97"/>
      <c r="W362" s="97"/>
      <c r="X362" s="97"/>
      <c r="Y362" s="97">
        <f>M363</f>
        <v>0.82</v>
      </c>
      <c r="Z362" s="97"/>
      <c r="AA362" s="97"/>
      <c r="AB362" s="97">
        <f>M362</f>
        <v>0.85</v>
      </c>
    </row>
    <row r="363" spans="1:28" ht="19.5" customHeight="1">
      <c r="A363" s="97" t="str">
        <f t="shared" si="125"/>
        <v>철근구조물</v>
      </c>
      <c r="B363" s="109"/>
      <c r="C363" s="109" t="s">
        <v>666</v>
      </c>
      <c r="D363" s="110"/>
      <c r="E363" s="111">
        <v>1</v>
      </c>
      <c r="F363" s="111">
        <f t="shared" si="132"/>
        <v>0</v>
      </c>
      <c r="G363" s="111">
        <v>1</v>
      </c>
      <c r="H363" s="111"/>
      <c r="I363" s="109" t="s">
        <v>572</v>
      </c>
      <c r="J363" s="111" t="s">
        <v>261</v>
      </c>
      <c r="K363" s="111">
        <v>0.82</v>
      </c>
      <c r="L363" s="111">
        <v>100</v>
      </c>
      <c r="M363" s="111">
        <f t="shared" si="133"/>
        <v>0.82</v>
      </c>
      <c r="N363" s="111" t="s">
        <v>665</v>
      </c>
      <c r="O363" s="111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</row>
    <row r="364" spans="1:28" ht="19.5" customHeight="1">
      <c r="A364" s="97" t="str">
        <f t="shared" si="125"/>
        <v>노 무 비보통인부인</v>
      </c>
      <c r="B364" s="109" t="s">
        <v>241</v>
      </c>
      <c r="C364" s="109" t="s">
        <v>261</v>
      </c>
      <c r="D364" s="110" t="s">
        <v>243</v>
      </c>
      <c r="E364" s="111">
        <f t="shared" ref="E364:E365" si="134">+F364%*G364</f>
        <v>0.82</v>
      </c>
      <c r="F364" s="111">
        <v>100</v>
      </c>
      <c r="G364" s="111">
        <f>SUM(Y362:Y363)</f>
        <v>0.82</v>
      </c>
      <c r="H364" s="111"/>
      <c r="I364" s="109"/>
      <c r="J364" s="111"/>
      <c r="K364" s="111"/>
      <c r="L364" s="111"/>
      <c r="M364" s="111" t="str">
        <f t="shared" si="133"/>
        <v/>
      </c>
      <c r="N364" s="111"/>
      <c r="O364" s="111"/>
      <c r="P364" s="97"/>
      <c r="Q364" s="97"/>
      <c r="R364" s="97"/>
      <c r="S364" s="97"/>
      <c r="T364" s="97"/>
      <c r="U364" s="97" t="s">
        <v>558</v>
      </c>
      <c r="V364" s="97"/>
      <c r="W364" s="97"/>
      <c r="X364" s="97"/>
      <c r="Y364" s="97">
        <f>SUM(Y362:Y363)</f>
        <v>0.82</v>
      </c>
      <c r="Z364" s="97"/>
      <c r="AA364" s="97"/>
      <c r="AB364" s="97">
        <f>SUM(AB362:AB363)</f>
        <v>0.85</v>
      </c>
    </row>
    <row r="365" spans="1:28" ht="19.5" customHeight="1">
      <c r="A365" s="97" t="str">
        <f t="shared" si="125"/>
        <v>노 무 비콘크리트공인</v>
      </c>
      <c r="B365" s="109" t="s">
        <v>241</v>
      </c>
      <c r="C365" s="109" t="s">
        <v>373</v>
      </c>
      <c r="D365" s="110" t="s">
        <v>243</v>
      </c>
      <c r="E365" s="111">
        <f t="shared" si="134"/>
        <v>0.85</v>
      </c>
      <c r="F365" s="111">
        <v>100</v>
      </c>
      <c r="G365" s="111">
        <f>SUM(AB362:AB363)</f>
        <v>0.85</v>
      </c>
      <c r="H365" s="111"/>
      <c r="I365" s="109"/>
      <c r="J365" s="111"/>
      <c r="K365" s="111"/>
      <c r="L365" s="111"/>
      <c r="M365" s="111" t="str">
        <f t="shared" si="133"/>
        <v/>
      </c>
      <c r="N365" s="111"/>
      <c r="O365" s="111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</row>
    <row r="366" spans="1:28" ht="19.5" customHeight="1">
      <c r="A366" s="97" t="str">
        <f t="shared" si="125"/>
        <v>[ 제 9-8호 ] 아스콘 복구 [㎥]</v>
      </c>
      <c r="B366" s="105" t="s">
        <v>667</v>
      </c>
      <c r="C366" s="106"/>
      <c r="D366" s="107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8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</row>
    <row r="367" spans="1:28" ht="19.5" customHeight="1">
      <c r="A367" s="97" t="str">
        <f t="shared" si="125"/>
        <v>품셈 산출근거아스콘 포장식</v>
      </c>
      <c r="B367" s="109" t="s">
        <v>648</v>
      </c>
      <c r="C367" s="109" t="s">
        <v>668</v>
      </c>
      <c r="D367" s="110" t="s">
        <v>143</v>
      </c>
      <c r="E367" s="111">
        <v>1</v>
      </c>
      <c r="F367" s="111">
        <f t="shared" ref="F367:F368" si="135">IF(G367&lt;&gt;0, E367-G367, "")</f>
        <v>0</v>
      </c>
      <c r="G367" s="111">
        <v>1</v>
      </c>
      <c r="H367" s="111"/>
      <c r="I367" s="109" t="s">
        <v>664</v>
      </c>
      <c r="J367" s="111" t="s">
        <v>373</v>
      </c>
      <c r="K367" s="111">
        <v>0.85</v>
      </c>
      <c r="L367" s="111">
        <v>100</v>
      </c>
      <c r="M367" s="111">
        <f t="shared" ref="M367:M370" si="136">IF(G367*K367=0, "", G367*K367*(L367/100))</f>
        <v>0.85</v>
      </c>
      <c r="N367" s="111" t="s">
        <v>665</v>
      </c>
      <c r="O367" s="111"/>
      <c r="P367" s="97"/>
      <c r="Q367" s="97"/>
      <c r="R367" s="97"/>
      <c r="S367" s="97"/>
      <c r="T367" s="97"/>
      <c r="U367" s="97"/>
      <c r="V367" s="97"/>
      <c r="W367" s="97"/>
      <c r="X367" s="97"/>
      <c r="Y367" s="97">
        <f>M368</f>
        <v>0.82</v>
      </c>
      <c r="Z367" s="97"/>
      <c r="AA367" s="97"/>
      <c r="AB367" s="97">
        <f>M367</f>
        <v>0.85</v>
      </c>
    </row>
    <row r="368" spans="1:28" ht="19.5" customHeight="1">
      <c r="A368" s="97" t="str">
        <f t="shared" si="125"/>
        <v/>
      </c>
      <c r="B368" s="109"/>
      <c r="C368" s="109"/>
      <c r="D368" s="110"/>
      <c r="E368" s="111">
        <v>1</v>
      </c>
      <c r="F368" s="111">
        <f t="shared" si="135"/>
        <v>0</v>
      </c>
      <c r="G368" s="111">
        <v>1</v>
      </c>
      <c r="H368" s="111"/>
      <c r="I368" s="109" t="s">
        <v>572</v>
      </c>
      <c r="J368" s="111" t="s">
        <v>261</v>
      </c>
      <c r="K368" s="111">
        <v>0.82</v>
      </c>
      <c r="L368" s="111">
        <v>100</v>
      </c>
      <c r="M368" s="111">
        <f t="shared" si="136"/>
        <v>0.82</v>
      </c>
      <c r="N368" s="111" t="s">
        <v>665</v>
      </c>
      <c r="O368" s="111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</row>
    <row r="369" spans="1:28" ht="19.5" customHeight="1">
      <c r="A369" s="97" t="str">
        <f t="shared" si="125"/>
        <v>노 무 비보통인부인</v>
      </c>
      <c r="B369" s="109" t="s">
        <v>241</v>
      </c>
      <c r="C369" s="109" t="s">
        <v>261</v>
      </c>
      <c r="D369" s="110" t="s">
        <v>243</v>
      </c>
      <c r="E369" s="111">
        <f t="shared" ref="E369:E370" si="137">+F369%*G369</f>
        <v>0.82</v>
      </c>
      <c r="F369" s="111">
        <v>100</v>
      </c>
      <c r="G369" s="111">
        <f>SUM(Y367:Y368)</f>
        <v>0.82</v>
      </c>
      <c r="H369" s="111"/>
      <c r="I369" s="109"/>
      <c r="J369" s="111"/>
      <c r="K369" s="111"/>
      <c r="L369" s="111"/>
      <c r="M369" s="111" t="str">
        <f t="shared" si="136"/>
        <v/>
      </c>
      <c r="N369" s="111"/>
      <c r="O369" s="111"/>
      <c r="P369" s="97"/>
      <c r="Q369" s="97"/>
      <c r="R369" s="97"/>
      <c r="S369" s="97"/>
      <c r="T369" s="97"/>
      <c r="U369" s="97" t="s">
        <v>558</v>
      </c>
      <c r="V369" s="97"/>
      <c r="W369" s="97"/>
      <c r="X369" s="97"/>
      <c r="Y369" s="97">
        <f>SUM(Y367:Y368)</f>
        <v>0.82</v>
      </c>
      <c r="Z369" s="97"/>
      <c r="AA369" s="97"/>
      <c r="AB369" s="97">
        <f>SUM(AB367:AB368)</f>
        <v>0.85</v>
      </c>
    </row>
    <row r="370" spans="1:28" ht="19.5" customHeight="1">
      <c r="A370" s="97" t="str">
        <f t="shared" si="125"/>
        <v>노 무 비콘크리트공인</v>
      </c>
      <c r="B370" s="109" t="s">
        <v>241</v>
      </c>
      <c r="C370" s="109" t="s">
        <v>373</v>
      </c>
      <c r="D370" s="110" t="s">
        <v>243</v>
      </c>
      <c r="E370" s="111">
        <f t="shared" si="137"/>
        <v>0.85</v>
      </c>
      <c r="F370" s="111">
        <v>100</v>
      </c>
      <c r="G370" s="111">
        <f>SUM(AB367:AB368)</f>
        <v>0.85</v>
      </c>
      <c r="H370" s="111"/>
      <c r="I370" s="109"/>
      <c r="J370" s="111"/>
      <c r="K370" s="111"/>
      <c r="L370" s="111"/>
      <c r="M370" s="111" t="str">
        <f t="shared" si="136"/>
        <v/>
      </c>
      <c r="N370" s="111"/>
      <c r="O370" s="111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</row>
    <row r="371" spans="1:28" ht="19.5" customHeight="1">
      <c r="A371" s="97" t="str">
        <f t="shared" si="125"/>
        <v>[ 제 10-1호 ] 파이프행가  16 C [식]</v>
      </c>
      <c r="B371" s="105" t="s">
        <v>669</v>
      </c>
      <c r="C371" s="106"/>
      <c r="D371" s="107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8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</row>
    <row r="372" spans="1:28" ht="19.5" customHeight="1">
      <c r="A372" s="97" t="str">
        <f t="shared" si="125"/>
        <v>스트롱앵커3/8개</v>
      </c>
      <c r="B372" s="109" t="s">
        <v>382</v>
      </c>
      <c r="C372" s="109" t="s">
        <v>383</v>
      </c>
      <c r="D372" s="110" t="s">
        <v>205</v>
      </c>
      <c r="E372" s="111">
        <v>1</v>
      </c>
      <c r="F372" s="111">
        <f>IF(G372&lt;&gt;0, E372-G372, "")</f>
        <v>0</v>
      </c>
      <c r="G372" s="111">
        <v>1</v>
      </c>
      <c r="H372" s="111"/>
      <c r="I372" s="109" t="s">
        <v>556</v>
      </c>
      <c r="J372" s="111" t="s">
        <v>242</v>
      </c>
      <c r="K372" s="111">
        <v>3.5999999999999997E-2</v>
      </c>
      <c r="L372" s="111">
        <v>150</v>
      </c>
      <c r="M372" s="111">
        <f t="shared" ref="M372:M373" si="138">IF(G372*K372=0, "", G372*K372*(L372/100))</f>
        <v>5.3999999999999992E-2</v>
      </c>
      <c r="N372" s="111" t="s">
        <v>670</v>
      </c>
      <c r="O372" s="111"/>
      <c r="P372" s="97"/>
      <c r="Q372" s="97"/>
      <c r="R372" s="97"/>
      <c r="S372" s="97"/>
      <c r="T372" s="97"/>
      <c r="U372" s="97"/>
      <c r="V372" s="97">
        <f>M372</f>
        <v>5.3999999999999992E-2</v>
      </c>
      <c r="W372" s="97"/>
      <c r="X372" s="97"/>
      <c r="Y372" s="97"/>
      <c r="Z372" s="97"/>
      <c r="AA372" s="97"/>
      <c r="AB372" s="97"/>
    </row>
    <row r="373" spans="1:28" ht="19.5" customHeight="1">
      <c r="A373" s="97" t="str">
        <f t="shared" si="125"/>
        <v>노 무 비내선전공인</v>
      </c>
      <c r="B373" s="109" t="s">
        <v>241</v>
      </c>
      <c r="C373" s="109" t="s">
        <v>242</v>
      </c>
      <c r="D373" s="110" t="s">
        <v>243</v>
      </c>
      <c r="E373" s="111">
        <f>+F373%*G373</f>
        <v>5.3999999999999992E-2</v>
      </c>
      <c r="F373" s="111">
        <v>100</v>
      </c>
      <c r="G373" s="111">
        <f>SUM(V372)</f>
        <v>5.3999999999999992E-2</v>
      </c>
      <c r="H373" s="111"/>
      <c r="I373" s="109"/>
      <c r="J373" s="111"/>
      <c r="K373" s="111"/>
      <c r="L373" s="111"/>
      <c r="M373" s="111" t="str">
        <f t="shared" si="138"/>
        <v/>
      </c>
      <c r="N373" s="111"/>
      <c r="O373" s="111"/>
      <c r="P373" s="97"/>
      <c r="Q373" s="97"/>
      <c r="R373" s="97"/>
      <c r="S373" s="97"/>
      <c r="T373" s="97"/>
      <c r="U373" s="97" t="s">
        <v>558</v>
      </c>
      <c r="V373" s="97">
        <f>SUM(V372)</f>
        <v>5.3999999999999992E-2</v>
      </c>
      <c r="W373" s="97"/>
      <c r="X373" s="97"/>
      <c r="Y373" s="97"/>
      <c r="Z373" s="97"/>
      <c r="AA373" s="97"/>
      <c r="AB373" s="97"/>
    </row>
    <row r="374" spans="1:28" ht="19.5" customHeight="1">
      <c r="A374" s="97" t="str">
        <f t="shared" si="125"/>
        <v>[ 제 10-2호 ] 파이프행가  22 C [식]</v>
      </c>
      <c r="B374" s="105" t="s">
        <v>671</v>
      </c>
      <c r="C374" s="106"/>
      <c r="D374" s="107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8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</row>
    <row r="375" spans="1:28" ht="19.5" customHeight="1">
      <c r="A375" s="97" t="str">
        <f t="shared" si="125"/>
        <v>스트롱앵커3/8개</v>
      </c>
      <c r="B375" s="109" t="s">
        <v>382</v>
      </c>
      <c r="C375" s="109" t="s">
        <v>383</v>
      </c>
      <c r="D375" s="110" t="s">
        <v>205</v>
      </c>
      <c r="E375" s="111">
        <v>1</v>
      </c>
      <c r="F375" s="111">
        <f>IF(G375&lt;&gt;0, E375-G375, "")</f>
        <v>0</v>
      </c>
      <c r="G375" s="111">
        <v>1</v>
      </c>
      <c r="H375" s="111"/>
      <c r="I375" s="109" t="s">
        <v>556</v>
      </c>
      <c r="J375" s="111" t="s">
        <v>242</v>
      </c>
      <c r="K375" s="111">
        <v>3.5999999999999997E-2</v>
      </c>
      <c r="L375" s="111">
        <v>150</v>
      </c>
      <c r="M375" s="111">
        <f t="shared" ref="M375:M376" si="139">IF(G375*K375=0, "", G375*K375*(L375/100))</f>
        <v>5.3999999999999992E-2</v>
      </c>
      <c r="N375" s="111" t="s">
        <v>670</v>
      </c>
      <c r="O375" s="111"/>
      <c r="P375" s="97"/>
      <c r="Q375" s="97"/>
      <c r="R375" s="97"/>
      <c r="S375" s="97"/>
      <c r="T375" s="97"/>
      <c r="U375" s="97"/>
      <c r="V375" s="97">
        <f>M375</f>
        <v>5.3999999999999992E-2</v>
      </c>
      <c r="W375" s="97"/>
      <c r="X375" s="97"/>
      <c r="Y375" s="97"/>
      <c r="Z375" s="97"/>
      <c r="AA375" s="97"/>
      <c r="AB375" s="97"/>
    </row>
    <row r="376" spans="1:28" ht="19.5" customHeight="1">
      <c r="A376" s="97" t="str">
        <f t="shared" si="125"/>
        <v>노 무 비내선전공인</v>
      </c>
      <c r="B376" s="109" t="s">
        <v>241</v>
      </c>
      <c r="C376" s="109" t="s">
        <v>242</v>
      </c>
      <c r="D376" s="110" t="s">
        <v>243</v>
      </c>
      <c r="E376" s="111">
        <f>+F376%*G376</f>
        <v>5.3999999999999992E-2</v>
      </c>
      <c r="F376" s="111">
        <v>100</v>
      </c>
      <c r="G376" s="111">
        <f>SUM(V375)</f>
        <v>5.3999999999999992E-2</v>
      </c>
      <c r="H376" s="111"/>
      <c r="I376" s="109"/>
      <c r="J376" s="111"/>
      <c r="K376" s="111"/>
      <c r="L376" s="111"/>
      <c r="M376" s="111" t="str">
        <f t="shared" si="139"/>
        <v/>
      </c>
      <c r="N376" s="111"/>
      <c r="O376" s="111"/>
      <c r="P376" s="97"/>
      <c r="Q376" s="97"/>
      <c r="R376" s="97"/>
      <c r="S376" s="97"/>
      <c r="T376" s="97"/>
      <c r="U376" s="97" t="s">
        <v>558</v>
      </c>
      <c r="V376" s="97">
        <f>SUM(V375)</f>
        <v>5.3999999999999992E-2</v>
      </c>
      <c r="W376" s="97"/>
      <c r="X376" s="97"/>
      <c r="Y376" s="97"/>
      <c r="Z376" s="97"/>
      <c r="AA376" s="97"/>
      <c r="AB376" s="97"/>
    </row>
    <row r="377" spans="1:28" ht="19.5" customHeight="1">
      <c r="A377" s="97" t="str">
        <f t="shared" si="125"/>
        <v>[ 제 10-3호 ] 파이프행가  28 C [식]</v>
      </c>
      <c r="B377" s="105" t="s">
        <v>672</v>
      </c>
      <c r="C377" s="106"/>
      <c r="D377" s="107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8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</row>
    <row r="378" spans="1:28" ht="19.5" customHeight="1">
      <c r="A378" s="97" t="str">
        <f t="shared" si="125"/>
        <v>스트롱앵커3/8개</v>
      </c>
      <c r="B378" s="109" t="s">
        <v>382</v>
      </c>
      <c r="C378" s="109" t="s">
        <v>383</v>
      </c>
      <c r="D378" s="110" t="s">
        <v>205</v>
      </c>
      <c r="E378" s="111">
        <v>1</v>
      </c>
      <c r="F378" s="111">
        <f>IF(G378&lt;&gt;0, E378-G378, "")</f>
        <v>0</v>
      </c>
      <c r="G378" s="111">
        <v>1</v>
      </c>
      <c r="H378" s="111"/>
      <c r="I378" s="109" t="s">
        <v>556</v>
      </c>
      <c r="J378" s="111" t="s">
        <v>242</v>
      </c>
      <c r="K378" s="111">
        <v>3.5999999999999997E-2</v>
      </c>
      <c r="L378" s="111">
        <v>150</v>
      </c>
      <c r="M378" s="111">
        <f t="shared" ref="M378:M379" si="140">IF(G378*K378=0, "", G378*K378*(L378/100))</f>
        <v>5.3999999999999992E-2</v>
      </c>
      <c r="N378" s="111" t="s">
        <v>670</v>
      </c>
      <c r="O378" s="111"/>
      <c r="P378" s="97"/>
      <c r="Q378" s="97"/>
      <c r="R378" s="97"/>
      <c r="S378" s="97"/>
      <c r="T378" s="97"/>
      <c r="U378" s="97"/>
      <c r="V378" s="97">
        <f>M378</f>
        <v>5.3999999999999992E-2</v>
      </c>
      <c r="W378" s="97"/>
      <c r="X378" s="97"/>
      <c r="Y378" s="97"/>
      <c r="Z378" s="97"/>
      <c r="AA378" s="97"/>
      <c r="AB378" s="97"/>
    </row>
    <row r="379" spans="1:28" ht="19.5" customHeight="1">
      <c r="A379" s="97" t="str">
        <f t="shared" si="125"/>
        <v>노 무 비내선전공인</v>
      </c>
      <c r="B379" s="109" t="s">
        <v>241</v>
      </c>
      <c r="C379" s="109" t="s">
        <v>242</v>
      </c>
      <c r="D379" s="110" t="s">
        <v>243</v>
      </c>
      <c r="E379" s="111">
        <f>+F379%*G379</f>
        <v>5.3999999999999992E-2</v>
      </c>
      <c r="F379" s="111">
        <v>100</v>
      </c>
      <c r="G379" s="111">
        <f>SUM(V378)</f>
        <v>5.3999999999999992E-2</v>
      </c>
      <c r="H379" s="111"/>
      <c r="I379" s="109"/>
      <c r="J379" s="111"/>
      <c r="K379" s="111"/>
      <c r="L379" s="111"/>
      <c r="M379" s="111" t="str">
        <f t="shared" si="140"/>
        <v/>
      </c>
      <c r="N379" s="111"/>
      <c r="O379" s="111"/>
      <c r="P379" s="97"/>
      <c r="Q379" s="97"/>
      <c r="R379" s="97"/>
      <c r="S379" s="97"/>
      <c r="T379" s="97"/>
      <c r="U379" s="97" t="s">
        <v>558</v>
      </c>
      <c r="V379" s="97">
        <f>SUM(V378)</f>
        <v>5.3999999999999992E-2</v>
      </c>
      <c r="W379" s="97"/>
      <c r="X379" s="97"/>
      <c r="Y379" s="97"/>
      <c r="Z379" s="97"/>
      <c r="AA379" s="97"/>
      <c r="AB379" s="97"/>
    </row>
    <row r="380" spans="1:28" ht="19.5" customHeight="1">
      <c r="A380" s="97" t="str">
        <f t="shared" si="125"/>
        <v>[ 제 10-4호 ] 파이프행가  36 C [식]</v>
      </c>
      <c r="B380" s="105" t="s">
        <v>673</v>
      </c>
      <c r="C380" s="106"/>
      <c r="D380" s="107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8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</row>
    <row r="381" spans="1:28" ht="19.5" customHeight="1">
      <c r="A381" s="97" t="str">
        <f t="shared" si="125"/>
        <v>스트롱앵커3/8개</v>
      </c>
      <c r="B381" s="109" t="s">
        <v>382</v>
      </c>
      <c r="C381" s="109" t="s">
        <v>383</v>
      </c>
      <c r="D381" s="110" t="s">
        <v>205</v>
      </c>
      <c r="E381" s="111">
        <v>1</v>
      </c>
      <c r="F381" s="111">
        <f>IF(G381&lt;&gt;0, E381-G381, "")</f>
        <v>0</v>
      </c>
      <c r="G381" s="111">
        <v>1</v>
      </c>
      <c r="H381" s="111"/>
      <c r="I381" s="109" t="s">
        <v>556</v>
      </c>
      <c r="J381" s="111" t="s">
        <v>242</v>
      </c>
      <c r="K381" s="111">
        <v>3.5999999999999997E-2</v>
      </c>
      <c r="L381" s="111">
        <v>150</v>
      </c>
      <c r="M381" s="111">
        <f t="shared" ref="M381:M382" si="141">IF(G381*K381=0, "", G381*K381*(L381/100))</f>
        <v>5.3999999999999992E-2</v>
      </c>
      <c r="N381" s="111" t="s">
        <v>670</v>
      </c>
      <c r="O381" s="111"/>
      <c r="P381" s="97"/>
      <c r="Q381" s="97"/>
      <c r="R381" s="97"/>
      <c r="S381" s="97"/>
      <c r="T381" s="97"/>
      <c r="U381" s="97"/>
      <c r="V381" s="97">
        <f>M381</f>
        <v>5.3999999999999992E-2</v>
      </c>
      <c r="W381" s="97"/>
      <c r="X381" s="97"/>
      <c r="Y381" s="97"/>
      <c r="Z381" s="97"/>
      <c r="AA381" s="97"/>
      <c r="AB381" s="97"/>
    </row>
    <row r="382" spans="1:28" ht="19.5" customHeight="1">
      <c r="A382" s="97" t="str">
        <f t="shared" si="125"/>
        <v>노 무 비내선전공인</v>
      </c>
      <c r="B382" s="109" t="s">
        <v>241</v>
      </c>
      <c r="C382" s="109" t="s">
        <v>242</v>
      </c>
      <c r="D382" s="110" t="s">
        <v>243</v>
      </c>
      <c r="E382" s="111">
        <f>+F382%*G382</f>
        <v>5.3999999999999992E-2</v>
      </c>
      <c r="F382" s="111">
        <v>100</v>
      </c>
      <c r="G382" s="111">
        <f>SUM(V381)</f>
        <v>5.3999999999999992E-2</v>
      </c>
      <c r="H382" s="111"/>
      <c r="I382" s="109"/>
      <c r="J382" s="111"/>
      <c r="K382" s="111"/>
      <c r="L382" s="111"/>
      <c r="M382" s="111" t="str">
        <f t="shared" si="141"/>
        <v/>
      </c>
      <c r="N382" s="111"/>
      <c r="O382" s="111"/>
      <c r="P382" s="97"/>
      <c r="Q382" s="97"/>
      <c r="R382" s="97"/>
      <c r="S382" s="97"/>
      <c r="T382" s="97"/>
      <c r="U382" s="97" t="s">
        <v>558</v>
      </c>
      <c r="V382" s="97">
        <f>SUM(V381)</f>
        <v>5.3999999999999992E-2</v>
      </c>
      <c r="W382" s="97"/>
      <c r="X382" s="97"/>
      <c r="Y382" s="97"/>
      <c r="Z382" s="97"/>
      <c r="AA382" s="97"/>
      <c r="AB382" s="97"/>
    </row>
    <row r="383" spans="1:28" ht="19.5" customHeight="1">
      <c r="A383" s="97" t="str">
        <f t="shared" si="125"/>
        <v>[ 제 10-5호 ] 파이프행가  42 C [식]</v>
      </c>
      <c r="B383" s="105" t="s">
        <v>674</v>
      </c>
      <c r="C383" s="106"/>
      <c r="D383" s="107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8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</row>
    <row r="384" spans="1:28" ht="19.5" customHeight="1">
      <c r="A384" s="97" t="str">
        <f t="shared" si="125"/>
        <v>스트롱앵커3/8개</v>
      </c>
      <c r="B384" s="109" t="s">
        <v>382</v>
      </c>
      <c r="C384" s="109" t="s">
        <v>383</v>
      </c>
      <c r="D384" s="110" t="s">
        <v>205</v>
      </c>
      <c r="E384" s="111">
        <v>1</v>
      </c>
      <c r="F384" s="111">
        <f>IF(G384&lt;&gt;0, E384-G384, "")</f>
        <v>0</v>
      </c>
      <c r="G384" s="111">
        <v>1</v>
      </c>
      <c r="H384" s="111"/>
      <c r="I384" s="109" t="s">
        <v>556</v>
      </c>
      <c r="J384" s="111" t="s">
        <v>242</v>
      </c>
      <c r="K384" s="111">
        <v>3.5999999999999997E-2</v>
      </c>
      <c r="L384" s="111">
        <v>150</v>
      </c>
      <c r="M384" s="111">
        <f t="shared" ref="M384:M385" si="142">IF(G384*K384=0, "", G384*K384*(L384/100))</f>
        <v>5.3999999999999992E-2</v>
      </c>
      <c r="N384" s="111" t="s">
        <v>670</v>
      </c>
      <c r="O384" s="111"/>
      <c r="P384" s="97"/>
      <c r="Q384" s="97"/>
      <c r="R384" s="97"/>
      <c r="S384" s="97"/>
      <c r="T384" s="97"/>
      <c r="U384" s="97"/>
      <c r="V384" s="97">
        <f>M384</f>
        <v>5.3999999999999992E-2</v>
      </c>
      <c r="W384" s="97"/>
      <c r="X384" s="97"/>
      <c r="Y384" s="97"/>
      <c r="Z384" s="97"/>
      <c r="AA384" s="97"/>
      <c r="AB384" s="97"/>
    </row>
    <row r="385" spans="1:28" ht="19.5" customHeight="1">
      <c r="A385" s="97" t="str">
        <f t="shared" si="125"/>
        <v>노 무 비내선전공인</v>
      </c>
      <c r="B385" s="109" t="s">
        <v>241</v>
      </c>
      <c r="C385" s="109" t="s">
        <v>242</v>
      </c>
      <c r="D385" s="110" t="s">
        <v>243</v>
      </c>
      <c r="E385" s="111">
        <f>+F385%*G385</f>
        <v>5.3999999999999992E-2</v>
      </c>
      <c r="F385" s="111">
        <v>100</v>
      </c>
      <c r="G385" s="111">
        <f>SUM(V384)</f>
        <v>5.3999999999999992E-2</v>
      </c>
      <c r="H385" s="111"/>
      <c r="I385" s="109"/>
      <c r="J385" s="111"/>
      <c r="K385" s="111"/>
      <c r="L385" s="111"/>
      <c r="M385" s="111" t="str">
        <f t="shared" si="142"/>
        <v/>
      </c>
      <c r="N385" s="111"/>
      <c r="O385" s="111"/>
      <c r="P385" s="97"/>
      <c r="Q385" s="97"/>
      <c r="R385" s="97"/>
      <c r="S385" s="97"/>
      <c r="T385" s="97"/>
      <c r="U385" s="97" t="s">
        <v>558</v>
      </c>
      <c r="V385" s="97">
        <f>SUM(V384)</f>
        <v>5.3999999999999992E-2</v>
      </c>
      <c r="W385" s="97"/>
      <c r="X385" s="97"/>
      <c r="Y385" s="97"/>
      <c r="Z385" s="97"/>
      <c r="AA385" s="97"/>
      <c r="AB385" s="97"/>
    </row>
    <row r="386" spans="1:28" ht="19.5" customHeight="1">
      <c r="A386" s="97" t="str">
        <f t="shared" si="125"/>
        <v>[ 제 10-6호 ] 파이프행가  54 C [식]</v>
      </c>
      <c r="B386" s="105" t="s">
        <v>675</v>
      </c>
      <c r="C386" s="106"/>
      <c r="D386" s="107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8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</row>
    <row r="387" spans="1:28" ht="19.5" customHeight="1">
      <c r="A387" s="97" t="str">
        <f t="shared" si="125"/>
        <v>스트롱앵커3/8개</v>
      </c>
      <c r="B387" s="109" t="s">
        <v>382</v>
      </c>
      <c r="C387" s="109" t="s">
        <v>383</v>
      </c>
      <c r="D387" s="110" t="s">
        <v>205</v>
      </c>
      <c r="E387" s="111">
        <v>1</v>
      </c>
      <c r="F387" s="111">
        <f>IF(G387&lt;&gt;0, E387-G387, "")</f>
        <v>0</v>
      </c>
      <c r="G387" s="111">
        <v>1</v>
      </c>
      <c r="H387" s="111"/>
      <c r="I387" s="109" t="s">
        <v>556</v>
      </c>
      <c r="J387" s="111" t="s">
        <v>242</v>
      </c>
      <c r="K387" s="111">
        <v>3.5999999999999997E-2</v>
      </c>
      <c r="L387" s="111">
        <v>150</v>
      </c>
      <c r="M387" s="111">
        <f t="shared" ref="M387:M388" si="143">IF(G387*K387=0, "", G387*K387*(L387/100))</f>
        <v>5.3999999999999992E-2</v>
      </c>
      <c r="N387" s="111" t="s">
        <v>670</v>
      </c>
      <c r="O387" s="111"/>
      <c r="P387" s="97"/>
      <c r="Q387" s="97"/>
      <c r="R387" s="97"/>
      <c r="S387" s="97"/>
      <c r="T387" s="97"/>
      <c r="U387" s="97"/>
      <c r="V387" s="97">
        <f>M387</f>
        <v>5.3999999999999992E-2</v>
      </c>
      <c r="W387" s="97"/>
      <c r="X387" s="97"/>
      <c r="Y387" s="97"/>
      <c r="Z387" s="97"/>
      <c r="AA387" s="97"/>
      <c r="AB387" s="97"/>
    </row>
    <row r="388" spans="1:28" ht="19.5" customHeight="1">
      <c r="A388" s="97" t="str">
        <f t="shared" si="125"/>
        <v>노 무 비내선전공인</v>
      </c>
      <c r="B388" s="109" t="s">
        <v>241</v>
      </c>
      <c r="C388" s="109" t="s">
        <v>242</v>
      </c>
      <c r="D388" s="110" t="s">
        <v>243</v>
      </c>
      <c r="E388" s="111">
        <f>+F388%*G388</f>
        <v>5.3999999999999992E-2</v>
      </c>
      <c r="F388" s="111">
        <v>100</v>
      </c>
      <c r="G388" s="111">
        <f>SUM(V387)</f>
        <v>5.3999999999999992E-2</v>
      </c>
      <c r="H388" s="111"/>
      <c r="I388" s="109"/>
      <c r="J388" s="111"/>
      <c r="K388" s="111"/>
      <c r="L388" s="111"/>
      <c r="M388" s="111" t="str">
        <f t="shared" si="143"/>
        <v/>
      </c>
      <c r="N388" s="111"/>
      <c r="O388" s="111"/>
      <c r="P388" s="97"/>
      <c r="Q388" s="97"/>
      <c r="R388" s="97"/>
      <c r="S388" s="97"/>
      <c r="T388" s="97"/>
      <c r="U388" s="97" t="s">
        <v>558</v>
      </c>
      <c r="V388" s="97">
        <f>SUM(V387)</f>
        <v>5.3999999999999992E-2</v>
      </c>
      <c r="W388" s="97"/>
      <c r="X388" s="97"/>
      <c r="Y388" s="97"/>
      <c r="Z388" s="97"/>
      <c r="AA388" s="97"/>
      <c r="AB388" s="97"/>
    </row>
    <row r="389" spans="1:28" ht="19.5" customHeight="1">
      <c r="A389" s="97" t="str">
        <f t="shared" si="125"/>
        <v>[ 제 10-7호 ] 파이프행가  70 C [식]</v>
      </c>
      <c r="B389" s="105" t="s">
        <v>676</v>
      </c>
      <c r="C389" s="106"/>
      <c r="D389" s="107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8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</row>
    <row r="390" spans="1:28" ht="19.5" customHeight="1">
      <c r="A390" s="97" t="str">
        <f t="shared" si="125"/>
        <v>스트롱앵커3/8개</v>
      </c>
      <c r="B390" s="109" t="s">
        <v>382</v>
      </c>
      <c r="C390" s="109" t="s">
        <v>383</v>
      </c>
      <c r="D390" s="110" t="s">
        <v>205</v>
      </c>
      <c r="E390" s="111">
        <v>1</v>
      </c>
      <c r="F390" s="111">
        <f>IF(G390&lt;&gt;0, E390-G390, "")</f>
        <v>0</v>
      </c>
      <c r="G390" s="111">
        <v>1</v>
      </c>
      <c r="H390" s="111"/>
      <c r="I390" s="109" t="s">
        <v>556</v>
      </c>
      <c r="J390" s="111" t="s">
        <v>242</v>
      </c>
      <c r="K390" s="111">
        <v>3.5999999999999997E-2</v>
      </c>
      <c r="L390" s="111">
        <v>150</v>
      </c>
      <c r="M390" s="111">
        <f t="shared" ref="M390:M391" si="144">IF(G390*K390=0, "", G390*K390*(L390/100))</f>
        <v>5.3999999999999992E-2</v>
      </c>
      <c r="N390" s="111" t="s">
        <v>670</v>
      </c>
      <c r="O390" s="111"/>
      <c r="P390" s="97"/>
      <c r="Q390" s="97"/>
      <c r="R390" s="97"/>
      <c r="S390" s="97"/>
      <c r="T390" s="97"/>
      <c r="U390" s="97"/>
      <c r="V390" s="97">
        <f>M390</f>
        <v>5.3999999999999992E-2</v>
      </c>
      <c r="W390" s="97"/>
      <c r="X390" s="97"/>
      <c r="Y390" s="97"/>
      <c r="Z390" s="97"/>
      <c r="AA390" s="97"/>
      <c r="AB390" s="97"/>
    </row>
    <row r="391" spans="1:28" ht="19.5" customHeight="1">
      <c r="A391" s="97" t="str">
        <f t="shared" si="125"/>
        <v>노 무 비내선전공인</v>
      </c>
      <c r="B391" s="109" t="s">
        <v>241</v>
      </c>
      <c r="C391" s="109" t="s">
        <v>242</v>
      </c>
      <c r="D391" s="110" t="s">
        <v>243</v>
      </c>
      <c r="E391" s="111">
        <f>+F391%*G391</f>
        <v>5.3999999999999992E-2</v>
      </c>
      <c r="F391" s="111">
        <v>100</v>
      </c>
      <c r="G391" s="111">
        <f>SUM(V390)</f>
        <v>5.3999999999999992E-2</v>
      </c>
      <c r="H391" s="111"/>
      <c r="I391" s="109"/>
      <c r="J391" s="111"/>
      <c r="K391" s="111"/>
      <c r="L391" s="111"/>
      <c r="M391" s="111" t="str">
        <f t="shared" si="144"/>
        <v/>
      </c>
      <c r="N391" s="111"/>
      <c r="O391" s="111"/>
      <c r="P391" s="97"/>
      <c r="Q391" s="97"/>
      <c r="R391" s="97"/>
      <c r="S391" s="97"/>
      <c r="T391" s="97"/>
      <c r="U391" s="97" t="s">
        <v>558</v>
      </c>
      <c r="V391" s="97">
        <f>SUM(V390)</f>
        <v>5.3999999999999992E-2</v>
      </c>
      <c r="W391" s="97"/>
      <c r="X391" s="97"/>
      <c r="Y391" s="97"/>
      <c r="Z391" s="97"/>
      <c r="AA391" s="97"/>
      <c r="AB391" s="97"/>
    </row>
    <row r="392" spans="1:28" ht="19.5" customHeight="1">
      <c r="A392" s="97" t="str">
        <f t="shared" si="125"/>
        <v>[ 제 10-8 ] 파이프행가  82 C [식]</v>
      </c>
      <c r="B392" s="105" t="s">
        <v>677</v>
      </c>
      <c r="C392" s="106"/>
      <c r="D392" s="107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8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</row>
    <row r="393" spans="1:28" ht="19.5" customHeight="1">
      <c r="A393" s="97" t="str">
        <f t="shared" si="125"/>
        <v>스트롱앵커3/8개</v>
      </c>
      <c r="B393" s="109" t="s">
        <v>382</v>
      </c>
      <c r="C393" s="109" t="s">
        <v>383</v>
      </c>
      <c r="D393" s="110" t="s">
        <v>205</v>
      </c>
      <c r="E393" s="111">
        <v>1</v>
      </c>
      <c r="F393" s="111">
        <f>IF(G393&lt;&gt;0, E393-G393, "")</f>
        <v>0</v>
      </c>
      <c r="G393" s="111">
        <v>1</v>
      </c>
      <c r="H393" s="111"/>
      <c r="I393" s="109" t="s">
        <v>556</v>
      </c>
      <c r="J393" s="111" t="s">
        <v>242</v>
      </c>
      <c r="K393" s="111">
        <v>3.5999999999999997E-2</v>
      </c>
      <c r="L393" s="111">
        <v>150</v>
      </c>
      <c r="M393" s="111">
        <f t="shared" ref="M393:M394" si="145">IF(G393*K393=0, "", G393*K393*(L393/100))</f>
        <v>5.3999999999999992E-2</v>
      </c>
      <c r="N393" s="111" t="s">
        <v>670</v>
      </c>
      <c r="O393" s="111"/>
      <c r="P393" s="97"/>
      <c r="Q393" s="97"/>
      <c r="R393" s="97"/>
      <c r="S393" s="97"/>
      <c r="T393" s="97"/>
      <c r="U393" s="97"/>
      <c r="V393" s="97">
        <f>M393</f>
        <v>5.3999999999999992E-2</v>
      </c>
      <c r="W393" s="97"/>
      <c r="X393" s="97"/>
      <c r="Y393" s="97"/>
      <c r="Z393" s="97"/>
      <c r="AA393" s="97"/>
      <c r="AB393" s="97"/>
    </row>
    <row r="394" spans="1:28" ht="19.5" customHeight="1">
      <c r="A394" s="97" t="str">
        <f t="shared" si="125"/>
        <v>노 무 비내선전공인</v>
      </c>
      <c r="B394" s="109" t="s">
        <v>241</v>
      </c>
      <c r="C394" s="109" t="s">
        <v>242</v>
      </c>
      <c r="D394" s="110" t="s">
        <v>243</v>
      </c>
      <c r="E394" s="111">
        <f>+F394%*G394</f>
        <v>5.3999999999999992E-2</v>
      </c>
      <c r="F394" s="111">
        <v>100</v>
      </c>
      <c r="G394" s="111">
        <f>SUM(V393)</f>
        <v>5.3999999999999992E-2</v>
      </c>
      <c r="H394" s="111"/>
      <c r="I394" s="109"/>
      <c r="J394" s="111"/>
      <c r="K394" s="111"/>
      <c r="L394" s="111"/>
      <c r="M394" s="111" t="str">
        <f t="shared" si="145"/>
        <v/>
      </c>
      <c r="N394" s="111"/>
      <c r="O394" s="111"/>
      <c r="P394" s="97"/>
      <c r="Q394" s="97"/>
      <c r="R394" s="97"/>
      <c r="S394" s="97"/>
      <c r="T394" s="97"/>
      <c r="U394" s="97" t="s">
        <v>558</v>
      </c>
      <c r="V394" s="97">
        <f>SUM(V393)</f>
        <v>5.3999999999999992E-2</v>
      </c>
      <c r="W394" s="97"/>
      <c r="X394" s="97"/>
      <c r="Y394" s="97"/>
      <c r="Z394" s="97"/>
      <c r="AA394" s="97"/>
      <c r="AB394" s="97"/>
    </row>
    <row r="395" spans="1:28" ht="19.5" customHeight="1">
      <c r="A395" s="97" t="str">
        <f t="shared" si="125"/>
        <v>[ 제 10-9호 ] 파이프행가  104 C [식]</v>
      </c>
      <c r="B395" s="105" t="s">
        <v>678</v>
      </c>
      <c r="C395" s="106"/>
      <c r="D395" s="107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8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</row>
    <row r="396" spans="1:28" ht="19.5" customHeight="1">
      <c r="A396" s="97" t="str">
        <f t="shared" si="125"/>
        <v>스트롱앵커3/8개</v>
      </c>
      <c r="B396" s="109" t="s">
        <v>382</v>
      </c>
      <c r="C396" s="109" t="s">
        <v>383</v>
      </c>
      <c r="D396" s="110" t="s">
        <v>205</v>
      </c>
      <c r="E396" s="111">
        <v>1</v>
      </c>
      <c r="F396" s="111">
        <f>IF(G396&lt;&gt;0, E396-G396, "")</f>
        <v>0</v>
      </c>
      <c r="G396" s="111">
        <v>1</v>
      </c>
      <c r="H396" s="111"/>
      <c r="I396" s="109" t="s">
        <v>556</v>
      </c>
      <c r="J396" s="111" t="s">
        <v>242</v>
      </c>
      <c r="K396" s="111">
        <v>3.5999999999999997E-2</v>
      </c>
      <c r="L396" s="111">
        <v>150</v>
      </c>
      <c r="M396" s="111">
        <f t="shared" ref="M396:M397" si="146">IF(G396*K396=0, "", G396*K396*(L396/100))</f>
        <v>5.3999999999999992E-2</v>
      </c>
      <c r="N396" s="111" t="s">
        <v>670</v>
      </c>
      <c r="O396" s="111"/>
      <c r="P396" s="97"/>
      <c r="Q396" s="97"/>
      <c r="R396" s="97"/>
      <c r="S396" s="97"/>
      <c r="T396" s="97"/>
      <c r="U396" s="97"/>
      <c r="V396" s="97">
        <f>M396</f>
        <v>5.3999999999999992E-2</v>
      </c>
      <c r="W396" s="97"/>
      <c r="X396" s="97"/>
      <c r="Y396" s="97"/>
      <c r="Z396" s="97"/>
      <c r="AA396" s="97"/>
      <c r="AB396" s="97"/>
    </row>
    <row r="397" spans="1:28" ht="19.5" customHeight="1">
      <c r="A397" s="97" t="str">
        <f t="shared" si="125"/>
        <v>노 무 비내선전공인</v>
      </c>
      <c r="B397" s="109" t="s">
        <v>241</v>
      </c>
      <c r="C397" s="109" t="s">
        <v>242</v>
      </c>
      <c r="D397" s="110" t="s">
        <v>243</v>
      </c>
      <c r="E397" s="111">
        <f>+F397%*G397</f>
        <v>5.3999999999999992E-2</v>
      </c>
      <c r="F397" s="111">
        <v>100</v>
      </c>
      <c r="G397" s="111">
        <f>SUM(V396)</f>
        <v>5.3999999999999992E-2</v>
      </c>
      <c r="H397" s="111"/>
      <c r="I397" s="109"/>
      <c r="J397" s="111"/>
      <c r="K397" s="111"/>
      <c r="L397" s="111"/>
      <c r="M397" s="111" t="str">
        <f t="shared" si="146"/>
        <v/>
      </c>
      <c r="N397" s="111"/>
      <c r="O397" s="111"/>
      <c r="P397" s="97"/>
      <c r="Q397" s="97"/>
      <c r="R397" s="97"/>
      <c r="S397" s="97"/>
      <c r="T397" s="97"/>
      <c r="U397" s="97" t="s">
        <v>558</v>
      </c>
      <c r="V397" s="97">
        <f>SUM(V396)</f>
        <v>5.3999999999999992E-2</v>
      </c>
      <c r="W397" s="97"/>
      <c r="X397" s="97"/>
      <c r="Y397" s="97"/>
      <c r="Z397" s="97"/>
      <c r="AA397" s="97"/>
      <c r="AB397" s="97"/>
    </row>
    <row r="398" spans="1:28" ht="19.5" customHeight="1">
      <c r="A398" s="97" t="str">
        <f t="shared" si="125"/>
        <v>[ 제 11-1호 ] 파이프지지대  W200-1단 [식]</v>
      </c>
      <c r="B398" s="105" t="s">
        <v>679</v>
      </c>
      <c r="C398" s="106"/>
      <c r="D398" s="107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8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</row>
    <row r="399" spans="1:28" ht="19.5" customHeight="1">
      <c r="A399" s="97" t="str">
        <f t="shared" si="125"/>
        <v>스트롱앵커3/8개</v>
      </c>
      <c r="B399" s="109" t="s">
        <v>382</v>
      </c>
      <c r="C399" s="109" t="s">
        <v>383</v>
      </c>
      <c r="D399" s="110" t="s">
        <v>205</v>
      </c>
      <c r="E399" s="111">
        <v>2</v>
      </c>
      <c r="F399" s="111">
        <f>IF(G399&lt;&gt;0, E399-G399, "")</f>
        <v>0</v>
      </c>
      <c r="G399" s="111">
        <v>2</v>
      </c>
      <c r="H399" s="111"/>
      <c r="I399" s="109" t="s">
        <v>556</v>
      </c>
      <c r="J399" s="111" t="s">
        <v>242</v>
      </c>
      <c r="K399" s="111">
        <v>3.5999999999999997E-2</v>
      </c>
      <c r="L399" s="111">
        <v>150</v>
      </c>
      <c r="M399" s="111">
        <f t="shared" ref="M399:M400" si="147">IF(G399*K399=0, "", G399*K399*(L399/100))</f>
        <v>0.10799999999999998</v>
      </c>
      <c r="N399" s="111" t="s">
        <v>670</v>
      </c>
      <c r="O399" s="111"/>
      <c r="P399" s="97"/>
      <c r="Q399" s="97"/>
      <c r="R399" s="97"/>
      <c r="S399" s="97"/>
      <c r="T399" s="97"/>
      <c r="U399" s="97"/>
      <c r="V399" s="97">
        <f>M399</f>
        <v>0.10799999999999998</v>
      </c>
      <c r="W399" s="97"/>
      <c r="X399" s="97"/>
      <c r="Y399" s="97"/>
      <c r="Z399" s="97"/>
      <c r="AA399" s="97"/>
      <c r="AB399" s="97"/>
    </row>
    <row r="400" spans="1:28" ht="19.5" customHeight="1">
      <c r="A400" s="97" t="str">
        <f t="shared" si="125"/>
        <v>노 무 비내선전공인</v>
      </c>
      <c r="B400" s="109" t="s">
        <v>241</v>
      </c>
      <c r="C400" s="109" t="s">
        <v>242</v>
      </c>
      <c r="D400" s="110" t="s">
        <v>243</v>
      </c>
      <c r="E400" s="111">
        <f>+F400%*G400</f>
        <v>0.10799999999999998</v>
      </c>
      <c r="F400" s="111">
        <v>100</v>
      </c>
      <c r="G400" s="111">
        <f>SUM(V399)</f>
        <v>0.10799999999999998</v>
      </c>
      <c r="H400" s="111"/>
      <c r="I400" s="109"/>
      <c r="J400" s="111"/>
      <c r="K400" s="111"/>
      <c r="L400" s="111"/>
      <c r="M400" s="111" t="str">
        <f t="shared" si="147"/>
        <v/>
      </c>
      <c r="N400" s="111"/>
      <c r="O400" s="111"/>
      <c r="P400" s="97"/>
      <c r="Q400" s="97"/>
      <c r="R400" s="97"/>
      <c r="S400" s="97"/>
      <c r="T400" s="97"/>
      <c r="U400" s="97" t="s">
        <v>558</v>
      </c>
      <c r="V400" s="97">
        <f>SUM(V399)</f>
        <v>0.10799999999999998</v>
      </c>
      <c r="W400" s="97"/>
      <c r="X400" s="97"/>
      <c r="Y400" s="97"/>
      <c r="Z400" s="97"/>
      <c r="AA400" s="97"/>
      <c r="AB400" s="97"/>
    </row>
    <row r="401" spans="1:28" ht="19.5" customHeight="1">
      <c r="A401" s="97" t="str">
        <f t="shared" si="125"/>
        <v>[ 제 11-2호 ] 파이프지지대  W300-1단 [식]</v>
      </c>
      <c r="B401" s="105" t="s">
        <v>680</v>
      </c>
      <c r="C401" s="106"/>
      <c r="D401" s="107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8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</row>
    <row r="402" spans="1:28" ht="19.5" customHeight="1">
      <c r="A402" s="97" t="str">
        <f t="shared" si="125"/>
        <v>스트롱앵커3/8개</v>
      </c>
      <c r="B402" s="109" t="s">
        <v>382</v>
      </c>
      <c r="C402" s="109" t="s">
        <v>383</v>
      </c>
      <c r="D402" s="110" t="s">
        <v>205</v>
      </c>
      <c r="E402" s="111">
        <v>2</v>
      </c>
      <c r="F402" s="111">
        <f>IF(G402&lt;&gt;0, E402-G402, "")</f>
        <v>0</v>
      </c>
      <c r="G402" s="111">
        <v>2</v>
      </c>
      <c r="H402" s="111"/>
      <c r="I402" s="109" t="s">
        <v>556</v>
      </c>
      <c r="J402" s="111" t="s">
        <v>242</v>
      </c>
      <c r="K402" s="111">
        <v>3.5999999999999997E-2</v>
      </c>
      <c r="L402" s="111">
        <v>150</v>
      </c>
      <c r="M402" s="111">
        <f t="shared" ref="M402:M403" si="148">IF(G402*K402=0, "", G402*K402*(L402/100))</f>
        <v>0.10799999999999998</v>
      </c>
      <c r="N402" s="111" t="s">
        <v>670</v>
      </c>
      <c r="O402" s="111"/>
      <c r="P402" s="97"/>
      <c r="Q402" s="97"/>
      <c r="R402" s="97"/>
      <c r="S402" s="97"/>
      <c r="T402" s="97"/>
      <c r="U402" s="97"/>
      <c r="V402" s="97">
        <f>M402</f>
        <v>0.10799999999999998</v>
      </c>
      <c r="W402" s="97"/>
      <c r="X402" s="97"/>
      <c r="Y402" s="97"/>
      <c r="Z402" s="97"/>
      <c r="AA402" s="97"/>
      <c r="AB402" s="97"/>
    </row>
    <row r="403" spans="1:28" ht="19.5" customHeight="1">
      <c r="A403" s="97" t="str">
        <f t="shared" si="125"/>
        <v>노 무 비내선전공인</v>
      </c>
      <c r="B403" s="109" t="s">
        <v>241</v>
      </c>
      <c r="C403" s="109" t="s">
        <v>242</v>
      </c>
      <c r="D403" s="110" t="s">
        <v>243</v>
      </c>
      <c r="E403" s="111">
        <f>+F403%*G403</f>
        <v>0.10799999999999998</v>
      </c>
      <c r="F403" s="111">
        <v>100</v>
      </c>
      <c r="G403" s="111">
        <f>SUM(V402)</f>
        <v>0.10799999999999998</v>
      </c>
      <c r="H403" s="111"/>
      <c r="I403" s="109"/>
      <c r="J403" s="111"/>
      <c r="K403" s="111"/>
      <c r="L403" s="111"/>
      <c r="M403" s="111" t="str">
        <f t="shared" si="148"/>
        <v/>
      </c>
      <c r="N403" s="111"/>
      <c r="O403" s="111"/>
      <c r="P403" s="97"/>
      <c r="Q403" s="97"/>
      <c r="R403" s="97"/>
      <c r="S403" s="97"/>
      <c r="T403" s="97"/>
      <c r="U403" s="97" t="s">
        <v>558</v>
      </c>
      <c r="V403" s="97">
        <f>SUM(V402)</f>
        <v>0.10799999999999998</v>
      </c>
      <c r="W403" s="97"/>
      <c r="X403" s="97"/>
      <c r="Y403" s="97"/>
      <c r="Z403" s="97"/>
      <c r="AA403" s="97"/>
      <c r="AB403" s="97"/>
    </row>
    <row r="404" spans="1:28" ht="19.5" customHeight="1">
      <c r="A404" s="97" t="str">
        <f t="shared" si="125"/>
        <v>[ 제 12-1호 ] 강재전선관용 부품  새들 (KS) 16c [개소]</v>
      </c>
      <c r="B404" s="109" t="s">
        <v>681</v>
      </c>
      <c r="C404" s="106"/>
      <c r="D404" s="107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8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</row>
    <row r="405" spans="1:28" ht="19.5" customHeight="1">
      <c r="A405" s="97" t="str">
        <f t="shared" si="125"/>
        <v>드라이브잇(총타정)￠9mm 이하개</v>
      </c>
      <c r="B405" s="109" t="s">
        <v>682</v>
      </c>
      <c r="C405" s="109" t="s">
        <v>683</v>
      </c>
      <c r="D405" s="110" t="s">
        <v>205</v>
      </c>
      <c r="E405" s="111">
        <v>2</v>
      </c>
      <c r="F405" s="111">
        <f>IF(G405&lt;&gt;0, E405-G405, "")</f>
        <v>0</v>
      </c>
      <c r="G405" s="111">
        <v>2</v>
      </c>
      <c r="H405" s="111"/>
      <c r="I405" s="109" t="s">
        <v>556</v>
      </c>
      <c r="J405" s="111" t="s">
        <v>242</v>
      </c>
      <c r="K405" s="111">
        <v>1.7999999999999999E-2</v>
      </c>
      <c r="L405" s="111">
        <v>100</v>
      </c>
      <c r="M405" s="111">
        <f t="shared" ref="M405:M406" si="149">IF(G405*K405=0, "", G405*K405*(L405/100))</f>
        <v>3.5999999999999997E-2</v>
      </c>
      <c r="N405" s="111" t="s">
        <v>670</v>
      </c>
      <c r="O405" s="111"/>
      <c r="P405" s="97"/>
      <c r="Q405" s="97"/>
      <c r="R405" s="97"/>
      <c r="S405" s="97"/>
      <c r="T405" s="97"/>
      <c r="U405" s="97"/>
      <c r="V405" s="97">
        <f>M405</f>
        <v>3.5999999999999997E-2</v>
      </c>
      <c r="W405" s="97"/>
      <c r="X405" s="97"/>
      <c r="Y405" s="97"/>
      <c r="Z405" s="97"/>
      <c r="AA405" s="97"/>
      <c r="AB405" s="97"/>
    </row>
    <row r="406" spans="1:28" ht="19.5" customHeight="1">
      <c r="A406" s="97" t="str">
        <f t="shared" si="125"/>
        <v>노 무 비내선전공인</v>
      </c>
      <c r="B406" s="109" t="s">
        <v>241</v>
      </c>
      <c r="C406" s="109" t="s">
        <v>242</v>
      </c>
      <c r="D406" s="110" t="s">
        <v>243</v>
      </c>
      <c r="E406" s="111">
        <f>+F406%*G406</f>
        <v>3.5999999999999997E-2</v>
      </c>
      <c r="F406" s="111">
        <v>100</v>
      </c>
      <c r="G406" s="111">
        <f>SUM(V405)</f>
        <v>3.5999999999999997E-2</v>
      </c>
      <c r="H406" s="111"/>
      <c r="I406" s="109"/>
      <c r="J406" s="111"/>
      <c r="K406" s="111"/>
      <c r="L406" s="111"/>
      <c r="M406" s="111" t="str">
        <f t="shared" si="149"/>
        <v/>
      </c>
      <c r="N406" s="111"/>
      <c r="O406" s="111"/>
      <c r="P406" s="97"/>
      <c r="Q406" s="97"/>
      <c r="R406" s="97"/>
      <c r="S406" s="97"/>
      <c r="T406" s="97"/>
      <c r="U406" s="97" t="s">
        <v>558</v>
      </c>
      <c r="V406" s="97">
        <f>SUM(V405)</f>
        <v>3.5999999999999997E-2</v>
      </c>
      <c r="W406" s="97"/>
      <c r="X406" s="97"/>
      <c r="Y406" s="97"/>
      <c r="Z406" s="97"/>
      <c r="AA406" s="97"/>
      <c r="AB406" s="97"/>
    </row>
    <row r="407" spans="1:28" ht="19.5" customHeight="1">
      <c r="A407" s="97" t="str">
        <f t="shared" si="125"/>
        <v>[ 제 12-2호 ] 강재전선관용 부품  새들 (KS) 22c [개소]</v>
      </c>
      <c r="B407" s="109" t="s">
        <v>684</v>
      </c>
      <c r="C407" s="106"/>
      <c r="D407" s="107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8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</row>
    <row r="408" spans="1:28" ht="19.5" customHeight="1">
      <c r="A408" s="97" t="str">
        <f t="shared" si="125"/>
        <v>드라이브잇(총타정)￠9mm 이하개</v>
      </c>
      <c r="B408" s="109" t="s">
        <v>682</v>
      </c>
      <c r="C408" s="109" t="s">
        <v>683</v>
      </c>
      <c r="D408" s="110" t="s">
        <v>205</v>
      </c>
      <c r="E408" s="111">
        <v>2</v>
      </c>
      <c r="F408" s="111">
        <f>IF(G408&lt;&gt;0, E408-G408, "")</f>
        <v>0</v>
      </c>
      <c r="G408" s="111">
        <v>2</v>
      </c>
      <c r="H408" s="111"/>
      <c r="I408" s="109" t="s">
        <v>556</v>
      </c>
      <c r="J408" s="111" t="s">
        <v>242</v>
      </c>
      <c r="K408" s="111">
        <v>1.7999999999999999E-2</v>
      </c>
      <c r="L408" s="111">
        <v>100</v>
      </c>
      <c r="M408" s="111">
        <f t="shared" ref="M408:M409" si="150">IF(G408*K408=0, "", G408*K408*(L408/100))</f>
        <v>3.5999999999999997E-2</v>
      </c>
      <c r="N408" s="111" t="s">
        <v>670</v>
      </c>
      <c r="O408" s="111"/>
      <c r="P408" s="97"/>
      <c r="Q408" s="97"/>
      <c r="R408" s="97"/>
      <c r="S408" s="97"/>
      <c r="T408" s="97"/>
      <c r="U408" s="97"/>
      <c r="V408" s="97">
        <f>M408</f>
        <v>3.5999999999999997E-2</v>
      </c>
      <c r="W408" s="97"/>
      <c r="X408" s="97"/>
      <c r="Y408" s="97"/>
      <c r="Z408" s="97"/>
      <c r="AA408" s="97"/>
      <c r="AB408" s="97"/>
    </row>
    <row r="409" spans="1:28" ht="19.5" customHeight="1">
      <c r="A409" s="97" t="str">
        <f t="shared" si="125"/>
        <v>노 무 비내선전공인</v>
      </c>
      <c r="B409" s="109" t="s">
        <v>241</v>
      </c>
      <c r="C409" s="109" t="s">
        <v>242</v>
      </c>
      <c r="D409" s="110" t="s">
        <v>243</v>
      </c>
      <c r="E409" s="111">
        <f>+F409%*G409</f>
        <v>3.5999999999999997E-2</v>
      </c>
      <c r="F409" s="111">
        <v>100</v>
      </c>
      <c r="G409" s="111">
        <f>SUM(V408)</f>
        <v>3.5999999999999997E-2</v>
      </c>
      <c r="H409" s="111"/>
      <c r="I409" s="109"/>
      <c r="J409" s="111"/>
      <c r="K409" s="111"/>
      <c r="L409" s="111"/>
      <c r="M409" s="111" t="str">
        <f t="shared" si="150"/>
        <v/>
      </c>
      <c r="N409" s="111"/>
      <c r="O409" s="111"/>
      <c r="P409" s="97"/>
      <c r="Q409" s="97"/>
      <c r="R409" s="97"/>
      <c r="S409" s="97"/>
      <c r="T409" s="97"/>
      <c r="U409" s="97" t="s">
        <v>558</v>
      </c>
      <c r="V409" s="97">
        <f>SUM(V408)</f>
        <v>3.5999999999999997E-2</v>
      </c>
      <c r="W409" s="97"/>
      <c r="X409" s="97"/>
      <c r="Y409" s="97"/>
      <c r="Z409" s="97"/>
      <c r="AA409" s="97"/>
      <c r="AB409" s="97"/>
    </row>
    <row r="410" spans="1:28" ht="19.5" customHeight="1">
      <c r="A410" s="97" t="str">
        <f t="shared" si="125"/>
        <v>[ 제 12-3호 ] 강재전선관용 부품  새들 (KS) 28c [개소]</v>
      </c>
      <c r="B410" s="109" t="s">
        <v>685</v>
      </c>
      <c r="C410" s="106"/>
      <c r="D410" s="107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8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</row>
    <row r="411" spans="1:28" ht="19.5" customHeight="1">
      <c r="A411" s="97" t="str">
        <f t="shared" si="125"/>
        <v>드라이브잇(총타정)￠9mm 이하개</v>
      </c>
      <c r="B411" s="109" t="s">
        <v>682</v>
      </c>
      <c r="C411" s="109" t="s">
        <v>683</v>
      </c>
      <c r="D411" s="110" t="s">
        <v>205</v>
      </c>
      <c r="E411" s="111">
        <v>2</v>
      </c>
      <c r="F411" s="111">
        <f>IF(G411&lt;&gt;0, E411-G411, "")</f>
        <v>0</v>
      </c>
      <c r="G411" s="111">
        <v>2</v>
      </c>
      <c r="H411" s="111"/>
      <c r="I411" s="109" t="s">
        <v>556</v>
      </c>
      <c r="J411" s="111" t="s">
        <v>242</v>
      </c>
      <c r="K411" s="111">
        <v>1.7999999999999999E-2</v>
      </c>
      <c r="L411" s="111">
        <v>100</v>
      </c>
      <c r="M411" s="111">
        <f t="shared" ref="M411:M412" si="151">IF(G411*K411=0, "", G411*K411*(L411/100))</f>
        <v>3.5999999999999997E-2</v>
      </c>
      <c r="N411" s="111" t="s">
        <v>670</v>
      </c>
      <c r="O411" s="111"/>
      <c r="P411" s="97"/>
      <c r="Q411" s="97"/>
      <c r="R411" s="97"/>
      <c r="S411" s="97"/>
      <c r="T411" s="97"/>
      <c r="U411" s="97"/>
      <c r="V411" s="97">
        <f>M411</f>
        <v>3.5999999999999997E-2</v>
      </c>
      <c r="W411" s="97"/>
      <c r="X411" s="97"/>
      <c r="Y411" s="97"/>
      <c r="Z411" s="97"/>
      <c r="AA411" s="97"/>
      <c r="AB411" s="97"/>
    </row>
    <row r="412" spans="1:28" ht="19.5" customHeight="1">
      <c r="A412" s="97" t="str">
        <f t="shared" si="125"/>
        <v>노 무 비내선전공인</v>
      </c>
      <c r="B412" s="109" t="s">
        <v>241</v>
      </c>
      <c r="C412" s="109" t="s">
        <v>242</v>
      </c>
      <c r="D412" s="110" t="s">
        <v>243</v>
      </c>
      <c r="E412" s="111">
        <f>+F412%*G412</f>
        <v>3.5999999999999997E-2</v>
      </c>
      <c r="F412" s="111">
        <v>100</v>
      </c>
      <c r="G412" s="111">
        <f>SUM(V411)</f>
        <v>3.5999999999999997E-2</v>
      </c>
      <c r="H412" s="111"/>
      <c r="I412" s="109"/>
      <c r="J412" s="111"/>
      <c r="K412" s="111"/>
      <c r="L412" s="111"/>
      <c r="M412" s="111" t="str">
        <f t="shared" si="151"/>
        <v/>
      </c>
      <c r="N412" s="111"/>
      <c r="O412" s="111"/>
      <c r="P412" s="97"/>
      <c r="Q412" s="97"/>
      <c r="R412" s="97"/>
      <c r="S412" s="97"/>
      <c r="T412" s="97"/>
      <c r="U412" s="97" t="s">
        <v>558</v>
      </c>
      <c r="V412" s="97">
        <f>SUM(V411)</f>
        <v>3.5999999999999997E-2</v>
      </c>
      <c r="W412" s="97"/>
      <c r="X412" s="97"/>
      <c r="Y412" s="97"/>
      <c r="Z412" s="97"/>
      <c r="AA412" s="97"/>
      <c r="AB412" s="97"/>
    </row>
    <row r="413" spans="1:28" ht="19.5" customHeight="1">
      <c r="A413" s="97" t="str">
        <f t="shared" si="125"/>
        <v>[ 제 12-4호 ] 강재전선관용 부품  새들 (KS) 36c [개소]</v>
      </c>
      <c r="B413" s="109" t="s">
        <v>686</v>
      </c>
      <c r="C413" s="106"/>
      <c r="D413" s="107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8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</row>
    <row r="414" spans="1:28" ht="19.5" customHeight="1">
      <c r="A414" s="97" t="str">
        <f t="shared" si="125"/>
        <v>드라이브잇(총타정)￠9mm 이하개</v>
      </c>
      <c r="B414" s="109" t="s">
        <v>682</v>
      </c>
      <c r="C414" s="109" t="s">
        <v>683</v>
      </c>
      <c r="D414" s="110" t="s">
        <v>205</v>
      </c>
      <c r="E414" s="111">
        <v>2</v>
      </c>
      <c r="F414" s="111">
        <f>IF(G414&lt;&gt;0, E414-G414, "")</f>
        <v>0</v>
      </c>
      <c r="G414" s="111">
        <v>2</v>
      </c>
      <c r="H414" s="111"/>
      <c r="I414" s="109" t="s">
        <v>556</v>
      </c>
      <c r="J414" s="111" t="s">
        <v>242</v>
      </c>
      <c r="K414" s="111">
        <v>1.7999999999999999E-2</v>
      </c>
      <c r="L414" s="111">
        <v>100</v>
      </c>
      <c r="M414" s="111">
        <f t="shared" ref="M414:M415" si="152">IF(G414*K414=0, "", G414*K414*(L414/100))</f>
        <v>3.5999999999999997E-2</v>
      </c>
      <c r="N414" s="111" t="s">
        <v>670</v>
      </c>
      <c r="O414" s="111"/>
      <c r="P414" s="97"/>
      <c r="Q414" s="97"/>
      <c r="R414" s="97"/>
      <c r="S414" s="97"/>
      <c r="T414" s="97"/>
      <c r="U414" s="97"/>
      <c r="V414" s="97">
        <f>M414</f>
        <v>3.5999999999999997E-2</v>
      </c>
      <c r="W414" s="97"/>
      <c r="X414" s="97"/>
      <c r="Y414" s="97"/>
      <c r="Z414" s="97"/>
      <c r="AA414" s="97"/>
      <c r="AB414" s="97"/>
    </row>
    <row r="415" spans="1:28" ht="19.5" customHeight="1">
      <c r="A415" s="97" t="str">
        <f t="shared" si="125"/>
        <v>노 무 비내선전공인</v>
      </c>
      <c r="B415" s="109" t="s">
        <v>241</v>
      </c>
      <c r="C415" s="109" t="s">
        <v>242</v>
      </c>
      <c r="D415" s="110" t="s">
        <v>243</v>
      </c>
      <c r="E415" s="111">
        <f>+F415%*G415</f>
        <v>3.5999999999999997E-2</v>
      </c>
      <c r="F415" s="111">
        <v>100</v>
      </c>
      <c r="G415" s="111">
        <f>SUM(V414)</f>
        <v>3.5999999999999997E-2</v>
      </c>
      <c r="H415" s="111"/>
      <c r="I415" s="109"/>
      <c r="J415" s="111"/>
      <c r="K415" s="111"/>
      <c r="L415" s="111"/>
      <c r="M415" s="111" t="str">
        <f t="shared" si="152"/>
        <v/>
      </c>
      <c r="N415" s="111"/>
      <c r="O415" s="111"/>
      <c r="P415" s="97"/>
      <c r="Q415" s="97"/>
      <c r="R415" s="97"/>
      <c r="S415" s="97"/>
      <c r="T415" s="97"/>
      <c r="U415" s="97" t="s">
        <v>558</v>
      </c>
      <c r="V415" s="97">
        <f>SUM(V414)</f>
        <v>3.5999999999999997E-2</v>
      </c>
      <c r="W415" s="97"/>
      <c r="X415" s="97"/>
      <c r="Y415" s="97"/>
      <c r="Z415" s="97"/>
      <c r="AA415" s="97"/>
      <c r="AB415" s="97"/>
    </row>
    <row r="416" spans="1:28" ht="19.5" customHeight="1">
      <c r="A416" s="97" t="str">
        <f t="shared" si="125"/>
        <v>[ 제 12-5호 ] 강재전선관용 부품  새들 (KS) 42c [개소]</v>
      </c>
      <c r="B416" s="109" t="s">
        <v>687</v>
      </c>
      <c r="C416" s="106"/>
      <c r="D416" s="107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8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</row>
    <row r="417" spans="1:28" ht="19.5" customHeight="1">
      <c r="A417" s="97" t="str">
        <f t="shared" si="125"/>
        <v>드라이브잇(총타정)￠9mm 이하개</v>
      </c>
      <c r="B417" s="109" t="s">
        <v>682</v>
      </c>
      <c r="C417" s="109" t="s">
        <v>683</v>
      </c>
      <c r="D417" s="110" t="s">
        <v>205</v>
      </c>
      <c r="E417" s="111">
        <v>2</v>
      </c>
      <c r="F417" s="111">
        <f>IF(G417&lt;&gt;0, E417-G417, "")</f>
        <v>0</v>
      </c>
      <c r="G417" s="111">
        <v>2</v>
      </c>
      <c r="H417" s="111"/>
      <c r="I417" s="109" t="s">
        <v>556</v>
      </c>
      <c r="J417" s="111" t="s">
        <v>242</v>
      </c>
      <c r="K417" s="111">
        <v>1.7999999999999999E-2</v>
      </c>
      <c r="L417" s="111">
        <v>100</v>
      </c>
      <c r="M417" s="111">
        <f t="shared" ref="M417:M418" si="153">IF(G417*K417=0, "", G417*K417*(L417/100))</f>
        <v>3.5999999999999997E-2</v>
      </c>
      <c r="N417" s="111" t="s">
        <v>670</v>
      </c>
      <c r="O417" s="111"/>
      <c r="P417" s="97"/>
      <c r="Q417" s="97"/>
      <c r="R417" s="97"/>
      <c r="S417" s="97"/>
      <c r="T417" s="97"/>
      <c r="U417" s="97"/>
      <c r="V417" s="97">
        <f>M417</f>
        <v>3.5999999999999997E-2</v>
      </c>
      <c r="W417" s="97"/>
      <c r="X417" s="97"/>
      <c r="Y417" s="97"/>
      <c r="Z417" s="97"/>
      <c r="AA417" s="97"/>
      <c r="AB417" s="97"/>
    </row>
    <row r="418" spans="1:28" ht="19.5" customHeight="1">
      <c r="A418" s="97" t="str">
        <f t="shared" si="125"/>
        <v>노 무 비내선전공인</v>
      </c>
      <c r="B418" s="109" t="s">
        <v>241</v>
      </c>
      <c r="C418" s="109" t="s">
        <v>242</v>
      </c>
      <c r="D418" s="110" t="s">
        <v>243</v>
      </c>
      <c r="E418" s="111">
        <f>+F418%*G418</f>
        <v>3.5999999999999997E-2</v>
      </c>
      <c r="F418" s="111">
        <v>100</v>
      </c>
      <c r="G418" s="111">
        <f>SUM(V417)</f>
        <v>3.5999999999999997E-2</v>
      </c>
      <c r="H418" s="111"/>
      <c r="I418" s="109"/>
      <c r="J418" s="111"/>
      <c r="K418" s="111"/>
      <c r="L418" s="111"/>
      <c r="M418" s="111" t="str">
        <f t="shared" si="153"/>
        <v/>
      </c>
      <c r="N418" s="111"/>
      <c r="O418" s="111"/>
      <c r="P418" s="97"/>
      <c r="Q418" s="97"/>
      <c r="R418" s="97"/>
      <c r="S418" s="97"/>
      <c r="T418" s="97"/>
      <c r="U418" s="97" t="s">
        <v>558</v>
      </c>
      <c r="V418" s="97">
        <f>SUM(V417)</f>
        <v>3.5999999999999997E-2</v>
      </c>
      <c r="W418" s="97"/>
      <c r="X418" s="97"/>
      <c r="Y418" s="97"/>
      <c r="Z418" s="97"/>
      <c r="AA418" s="97"/>
      <c r="AB418" s="97"/>
    </row>
    <row r="419" spans="1:28" ht="19.5" customHeight="1">
      <c r="A419" s="97" t="str">
        <f t="shared" si="125"/>
        <v>[ 제 12-6호 ] 강재전선관용 부품  새들 (KS) 54c [개소]</v>
      </c>
      <c r="B419" s="109" t="s">
        <v>688</v>
      </c>
      <c r="C419" s="106"/>
      <c r="D419" s="107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8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</row>
    <row r="420" spans="1:28" ht="19.5" customHeight="1">
      <c r="A420" s="97" t="str">
        <f t="shared" si="125"/>
        <v>드라이브잇(총타정)￠9mm 이하개</v>
      </c>
      <c r="B420" s="109" t="s">
        <v>682</v>
      </c>
      <c r="C420" s="109" t="s">
        <v>683</v>
      </c>
      <c r="D420" s="110" t="s">
        <v>205</v>
      </c>
      <c r="E420" s="111">
        <v>2</v>
      </c>
      <c r="F420" s="111">
        <f>IF(G420&lt;&gt;0, E420-G420, "")</f>
        <v>0</v>
      </c>
      <c r="G420" s="111">
        <v>2</v>
      </c>
      <c r="H420" s="111"/>
      <c r="I420" s="109" t="s">
        <v>556</v>
      </c>
      <c r="J420" s="111" t="s">
        <v>242</v>
      </c>
      <c r="K420" s="111">
        <v>1.7999999999999999E-2</v>
      </c>
      <c r="L420" s="111">
        <v>100</v>
      </c>
      <c r="M420" s="111">
        <f t="shared" ref="M420:M421" si="154">IF(G420*K420=0, "", G420*K420*(L420/100))</f>
        <v>3.5999999999999997E-2</v>
      </c>
      <c r="N420" s="111" t="s">
        <v>670</v>
      </c>
      <c r="O420" s="111"/>
      <c r="P420" s="97"/>
      <c r="Q420" s="97"/>
      <c r="R420" s="97"/>
      <c r="S420" s="97"/>
      <c r="T420" s="97"/>
      <c r="U420" s="97"/>
      <c r="V420" s="97">
        <f>M420</f>
        <v>3.5999999999999997E-2</v>
      </c>
      <c r="W420" s="97"/>
      <c r="X420" s="97"/>
      <c r="Y420" s="97"/>
      <c r="Z420" s="97"/>
      <c r="AA420" s="97"/>
      <c r="AB420" s="97"/>
    </row>
    <row r="421" spans="1:28" ht="19.5" customHeight="1">
      <c r="A421" s="97" t="str">
        <f t="shared" si="125"/>
        <v>노 무 비내선전공인</v>
      </c>
      <c r="B421" s="109" t="s">
        <v>241</v>
      </c>
      <c r="C421" s="109" t="s">
        <v>242</v>
      </c>
      <c r="D421" s="110" t="s">
        <v>243</v>
      </c>
      <c r="E421" s="111">
        <f>+F421%*G421</f>
        <v>3.5999999999999997E-2</v>
      </c>
      <c r="F421" s="111">
        <v>100</v>
      </c>
      <c r="G421" s="111">
        <f>SUM(V420)</f>
        <v>3.5999999999999997E-2</v>
      </c>
      <c r="H421" s="111"/>
      <c r="I421" s="109"/>
      <c r="J421" s="111"/>
      <c r="K421" s="111"/>
      <c r="L421" s="111"/>
      <c r="M421" s="111" t="str">
        <f t="shared" si="154"/>
        <v/>
      </c>
      <c r="N421" s="111"/>
      <c r="O421" s="111"/>
      <c r="P421" s="97"/>
      <c r="Q421" s="97"/>
      <c r="R421" s="97"/>
      <c r="S421" s="97"/>
      <c r="T421" s="97"/>
      <c r="U421" s="97" t="s">
        <v>558</v>
      </c>
      <c r="V421" s="97">
        <f>SUM(V420)</f>
        <v>3.5999999999999997E-2</v>
      </c>
      <c r="W421" s="97"/>
      <c r="X421" s="97"/>
      <c r="Y421" s="97"/>
      <c r="Z421" s="97"/>
      <c r="AA421" s="97"/>
      <c r="AB421" s="97"/>
    </row>
    <row r="422" spans="1:28" ht="19.5" customHeight="1">
      <c r="A422" s="97" t="str">
        <f t="shared" si="125"/>
        <v>[ 제 12-7호 ] 강재전선관용 부품  새들 (KS) 70c [개소]</v>
      </c>
      <c r="B422" s="109" t="s">
        <v>689</v>
      </c>
      <c r="C422" s="106"/>
      <c r="D422" s="107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8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</row>
    <row r="423" spans="1:28" ht="19.5" customHeight="1">
      <c r="A423" s="97" t="str">
        <f t="shared" si="125"/>
        <v>드라이브잇(총타정)￠9mm 이하개</v>
      </c>
      <c r="B423" s="109" t="s">
        <v>682</v>
      </c>
      <c r="C423" s="109" t="s">
        <v>683</v>
      </c>
      <c r="D423" s="110" t="s">
        <v>205</v>
      </c>
      <c r="E423" s="111">
        <v>2</v>
      </c>
      <c r="F423" s="111">
        <f>IF(G423&lt;&gt;0, E423-G423, "")</f>
        <v>0</v>
      </c>
      <c r="G423" s="111">
        <v>2</v>
      </c>
      <c r="H423" s="111"/>
      <c r="I423" s="109" t="s">
        <v>556</v>
      </c>
      <c r="J423" s="111" t="s">
        <v>242</v>
      </c>
      <c r="K423" s="111">
        <v>1.7999999999999999E-2</v>
      </c>
      <c r="L423" s="111">
        <v>100</v>
      </c>
      <c r="M423" s="111">
        <f t="shared" ref="M423:M424" si="155">IF(G423*K423=0, "", G423*K423*(L423/100))</f>
        <v>3.5999999999999997E-2</v>
      </c>
      <c r="N423" s="111" t="s">
        <v>670</v>
      </c>
      <c r="O423" s="111"/>
      <c r="P423" s="97"/>
      <c r="Q423" s="97"/>
      <c r="R423" s="97"/>
      <c r="S423" s="97"/>
      <c r="T423" s="97"/>
      <c r="U423" s="97"/>
      <c r="V423" s="97">
        <f>M423</f>
        <v>3.5999999999999997E-2</v>
      </c>
      <c r="W423" s="97"/>
      <c r="X423" s="97"/>
      <c r="Y423" s="97"/>
      <c r="Z423" s="97"/>
      <c r="AA423" s="97"/>
      <c r="AB423" s="97"/>
    </row>
    <row r="424" spans="1:28" ht="19.5" customHeight="1">
      <c r="A424" s="97" t="str">
        <f t="shared" si="125"/>
        <v>노 무 비내선전공인</v>
      </c>
      <c r="B424" s="109" t="s">
        <v>241</v>
      </c>
      <c r="C424" s="109" t="s">
        <v>242</v>
      </c>
      <c r="D424" s="110" t="s">
        <v>243</v>
      </c>
      <c r="E424" s="111">
        <f>+F424%*G424</f>
        <v>3.5999999999999997E-2</v>
      </c>
      <c r="F424" s="111">
        <v>100</v>
      </c>
      <c r="G424" s="111">
        <f>SUM(V423)</f>
        <v>3.5999999999999997E-2</v>
      </c>
      <c r="H424" s="111"/>
      <c r="I424" s="109"/>
      <c r="J424" s="111"/>
      <c r="K424" s="111"/>
      <c r="L424" s="111"/>
      <c r="M424" s="111" t="str">
        <f t="shared" si="155"/>
        <v/>
      </c>
      <c r="N424" s="111"/>
      <c r="O424" s="111"/>
      <c r="P424" s="97"/>
      <c r="Q424" s="97"/>
      <c r="R424" s="97"/>
      <c r="S424" s="97"/>
      <c r="T424" s="97"/>
      <c r="U424" s="97" t="s">
        <v>558</v>
      </c>
      <c r="V424" s="97">
        <f>SUM(V423)</f>
        <v>3.5999999999999997E-2</v>
      </c>
      <c r="W424" s="97"/>
      <c r="X424" s="97"/>
      <c r="Y424" s="97"/>
      <c r="Z424" s="97"/>
      <c r="AA424" s="97"/>
      <c r="AB424" s="97"/>
    </row>
    <row r="425" spans="1:28" ht="19.5" customHeight="1">
      <c r="A425" s="97" t="str">
        <f t="shared" si="125"/>
        <v>[ 제 12-8호 ] 강재전선관용 부품  새들 (KS) 82c [개소]</v>
      </c>
      <c r="B425" s="109" t="s">
        <v>690</v>
      </c>
      <c r="C425" s="106"/>
      <c r="D425" s="107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8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</row>
    <row r="426" spans="1:28" ht="19.5" customHeight="1">
      <c r="A426" s="97" t="str">
        <f t="shared" si="125"/>
        <v>드라이브잇(총타정)￠9mm 이하개</v>
      </c>
      <c r="B426" s="109" t="s">
        <v>682</v>
      </c>
      <c r="C426" s="109" t="s">
        <v>683</v>
      </c>
      <c r="D426" s="110" t="s">
        <v>205</v>
      </c>
      <c r="E426" s="111">
        <v>2</v>
      </c>
      <c r="F426" s="111">
        <f>IF(G426&lt;&gt;0, E426-G426, "")</f>
        <v>0</v>
      </c>
      <c r="G426" s="111">
        <v>2</v>
      </c>
      <c r="H426" s="111"/>
      <c r="I426" s="109" t="s">
        <v>556</v>
      </c>
      <c r="J426" s="111" t="s">
        <v>242</v>
      </c>
      <c r="K426" s="111">
        <v>1.7999999999999999E-2</v>
      </c>
      <c r="L426" s="111">
        <v>100</v>
      </c>
      <c r="M426" s="111">
        <f t="shared" ref="M426:M427" si="156">IF(G426*K426=0, "", G426*K426*(L426/100))</f>
        <v>3.5999999999999997E-2</v>
      </c>
      <c r="N426" s="111" t="s">
        <v>670</v>
      </c>
      <c r="O426" s="111"/>
      <c r="P426" s="97"/>
      <c r="Q426" s="97"/>
      <c r="R426" s="97"/>
      <c r="S426" s="97"/>
      <c r="T426" s="97"/>
      <c r="U426" s="97"/>
      <c r="V426" s="97">
        <f>M426</f>
        <v>3.5999999999999997E-2</v>
      </c>
      <c r="W426" s="97"/>
      <c r="X426" s="97"/>
      <c r="Y426" s="97"/>
      <c r="Z426" s="97"/>
      <c r="AA426" s="97"/>
      <c r="AB426" s="97"/>
    </row>
    <row r="427" spans="1:28" ht="19.5" customHeight="1">
      <c r="A427" s="97" t="str">
        <f t="shared" si="125"/>
        <v>노 무 비내선전공인</v>
      </c>
      <c r="B427" s="109" t="s">
        <v>241</v>
      </c>
      <c r="C427" s="109" t="s">
        <v>242</v>
      </c>
      <c r="D427" s="110" t="s">
        <v>243</v>
      </c>
      <c r="E427" s="111">
        <f>+F427%*G427</f>
        <v>3.5999999999999997E-2</v>
      </c>
      <c r="F427" s="111">
        <v>100</v>
      </c>
      <c r="G427" s="111">
        <f>SUM(V426)</f>
        <v>3.5999999999999997E-2</v>
      </c>
      <c r="H427" s="111"/>
      <c r="I427" s="109"/>
      <c r="J427" s="111"/>
      <c r="K427" s="111"/>
      <c r="L427" s="111"/>
      <c r="M427" s="111" t="str">
        <f t="shared" si="156"/>
        <v/>
      </c>
      <c r="N427" s="111"/>
      <c r="O427" s="111"/>
      <c r="P427" s="97"/>
      <c r="Q427" s="97"/>
      <c r="R427" s="97"/>
      <c r="S427" s="97"/>
      <c r="T427" s="97"/>
      <c r="U427" s="97" t="s">
        <v>558</v>
      </c>
      <c r="V427" s="97">
        <f>SUM(V426)</f>
        <v>3.5999999999999997E-2</v>
      </c>
      <c r="W427" s="97"/>
      <c r="X427" s="97"/>
      <c r="Y427" s="97"/>
      <c r="Z427" s="97"/>
      <c r="AA427" s="97"/>
      <c r="AB427" s="97"/>
    </row>
    <row r="428" spans="1:28" ht="19.5" customHeight="1">
      <c r="A428" s="97" t="str">
        <f t="shared" si="125"/>
        <v>[ 제 12-9호 ] 강재전선관용 부품  새들 (KS) 104c [개소]</v>
      </c>
      <c r="B428" s="109" t="s">
        <v>691</v>
      </c>
      <c r="C428" s="106"/>
      <c r="D428" s="107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8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</row>
    <row r="429" spans="1:28" ht="19.5" customHeight="1">
      <c r="A429" s="97" t="str">
        <f t="shared" si="125"/>
        <v>드라이브잇(총타정)￠9mm 이하개</v>
      </c>
      <c r="B429" s="109" t="s">
        <v>682</v>
      </c>
      <c r="C429" s="109" t="s">
        <v>683</v>
      </c>
      <c r="D429" s="110" t="s">
        <v>205</v>
      </c>
      <c r="E429" s="111">
        <v>2</v>
      </c>
      <c r="F429" s="111">
        <f>IF(G429&lt;&gt;0, E429-G429, "")</f>
        <v>0</v>
      </c>
      <c r="G429" s="111">
        <v>2</v>
      </c>
      <c r="H429" s="111"/>
      <c r="I429" s="109" t="s">
        <v>556</v>
      </c>
      <c r="J429" s="111" t="s">
        <v>242</v>
      </c>
      <c r="K429" s="111">
        <v>1.7999999999999999E-2</v>
      </c>
      <c r="L429" s="111">
        <v>100</v>
      </c>
      <c r="M429" s="111">
        <f t="shared" ref="M429:M430" si="157">IF(G429*K429=0, "", G429*K429*(L429/100))</f>
        <v>3.5999999999999997E-2</v>
      </c>
      <c r="N429" s="111" t="s">
        <v>670</v>
      </c>
      <c r="O429" s="111"/>
      <c r="P429" s="97"/>
      <c r="Q429" s="97"/>
      <c r="R429" s="97"/>
      <c r="S429" s="97"/>
      <c r="T429" s="97"/>
      <c r="U429" s="97"/>
      <c r="V429" s="97">
        <f>M429</f>
        <v>3.5999999999999997E-2</v>
      </c>
      <c r="W429" s="97"/>
      <c r="X429" s="97"/>
      <c r="Y429" s="97"/>
      <c r="Z429" s="97"/>
      <c r="AA429" s="97"/>
      <c r="AB429" s="97"/>
    </row>
    <row r="430" spans="1:28" ht="19.5" customHeight="1">
      <c r="A430" s="97" t="str">
        <f t="shared" si="125"/>
        <v>노 무 비내선전공인</v>
      </c>
      <c r="B430" s="109" t="s">
        <v>241</v>
      </c>
      <c r="C430" s="109" t="s">
        <v>242</v>
      </c>
      <c r="D430" s="110" t="s">
        <v>243</v>
      </c>
      <c r="E430" s="111">
        <f>+F430%*G430</f>
        <v>3.5999999999999997E-2</v>
      </c>
      <c r="F430" s="111">
        <v>100</v>
      </c>
      <c r="G430" s="111">
        <f>SUM(V429)</f>
        <v>3.5999999999999997E-2</v>
      </c>
      <c r="H430" s="111"/>
      <c r="I430" s="109"/>
      <c r="J430" s="111"/>
      <c r="K430" s="111"/>
      <c r="L430" s="111"/>
      <c r="M430" s="111" t="str">
        <f t="shared" si="157"/>
        <v/>
      </c>
      <c r="N430" s="111"/>
      <c r="O430" s="111"/>
      <c r="P430" s="97"/>
      <c r="Q430" s="97"/>
      <c r="R430" s="97"/>
      <c r="S430" s="97"/>
      <c r="T430" s="97"/>
      <c r="U430" s="97" t="s">
        <v>558</v>
      </c>
      <c r="V430" s="97">
        <f>SUM(V429)</f>
        <v>3.5999999999999997E-2</v>
      </c>
      <c r="W430" s="97"/>
      <c r="X430" s="97"/>
      <c r="Y430" s="97"/>
      <c r="Z430" s="97"/>
      <c r="AA430" s="97"/>
      <c r="AB430" s="97"/>
    </row>
    <row r="431" spans="1:28" ht="19.5" customHeight="1">
      <c r="A431" s="97" t="str">
        <f t="shared" si="125"/>
        <v>[ 제 13-1호 ] 접지공사  [식]</v>
      </c>
      <c r="B431" s="105" t="s">
        <v>692</v>
      </c>
      <c r="C431" s="106"/>
      <c r="D431" s="107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8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</row>
    <row r="432" spans="1:28" ht="19.5" customHeight="1">
      <c r="A432" s="97" t="str">
        <f t="shared" si="125"/>
        <v>접지봉18Φ×2400 mm개</v>
      </c>
      <c r="B432" s="109" t="s">
        <v>418</v>
      </c>
      <c r="C432" s="109" t="s">
        <v>419</v>
      </c>
      <c r="D432" s="110" t="s">
        <v>205</v>
      </c>
      <c r="E432" s="111">
        <v>3</v>
      </c>
      <c r="F432" s="111">
        <f t="shared" ref="F432:F434" si="158">IF(G432&lt;&gt;0, E432-G432, "")</f>
        <v>0</v>
      </c>
      <c r="G432" s="111">
        <v>3</v>
      </c>
      <c r="H432" s="111"/>
      <c r="I432" s="109" t="s">
        <v>556</v>
      </c>
      <c r="J432" s="111" t="s">
        <v>242</v>
      </c>
      <c r="K432" s="111">
        <v>0.11</v>
      </c>
      <c r="L432" s="111">
        <v>100</v>
      </c>
      <c r="M432" s="111">
        <f t="shared" ref="M432:M436" si="159">IF(G432*K432=0, "", G432*K432*(L432/100))</f>
        <v>0.33</v>
      </c>
      <c r="N432" s="111" t="s">
        <v>585</v>
      </c>
      <c r="O432" s="111"/>
      <c r="P432" s="97"/>
      <c r="Q432" s="97"/>
      <c r="R432" s="97"/>
      <c r="S432" s="97"/>
      <c r="T432" s="97"/>
      <c r="U432" s="97"/>
      <c r="V432" s="97">
        <f>M432</f>
        <v>0.33</v>
      </c>
      <c r="W432" s="97"/>
      <c r="X432" s="97"/>
      <c r="Y432" s="97">
        <f>M433</f>
        <v>0.24</v>
      </c>
      <c r="Z432" s="97"/>
      <c r="AA432" s="97"/>
      <c r="AB432" s="97"/>
    </row>
    <row r="433" spans="1:28" ht="19.5" customHeight="1">
      <c r="A433" s="97" t="str">
        <f t="shared" si="125"/>
        <v>1~2m 1본연결 기준</v>
      </c>
      <c r="B433" s="109"/>
      <c r="C433" s="109" t="s">
        <v>693</v>
      </c>
      <c r="D433" s="110"/>
      <c r="E433" s="111">
        <v>3</v>
      </c>
      <c r="F433" s="111">
        <f t="shared" si="158"/>
        <v>0</v>
      </c>
      <c r="G433" s="111">
        <v>3</v>
      </c>
      <c r="H433" s="111"/>
      <c r="I433" s="109" t="s">
        <v>572</v>
      </c>
      <c r="J433" s="111" t="s">
        <v>261</v>
      </c>
      <c r="K433" s="111">
        <v>0.08</v>
      </c>
      <c r="L433" s="111">
        <v>100</v>
      </c>
      <c r="M433" s="111">
        <f t="shared" si="159"/>
        <v>0.24</v>
      </c>
      <c r="N433" s="111" t="s">
        <v>585</v>
      </c>
      <c r="O433" s="111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</row>
    <row r="434" spans="1:28" ht="19.5" customHeight="1">
      <c r="A434" s="97" t="str">
        <f t="shared" si="125"/>
        <v>접지용비닐절연전선(F-GV)6㎟M</v>
      </c>
      <c r="B434" s="109" t="s">
        <v>61</v>
      </c>
      <c r="C434" s="109" t="s">
        <v>64</v>
      </c>
      <c r="D434" s="110" t="s">
        <v>22</v>
      </c>
      <c r="E434" s="111">
        <v>8</v>
      </c>
      <c r="F434" s="111">
        <f t="shared" si="158"/>
        <v>0</v>
      </c>
      <c r="G434" s="111">
        <v>8</v>
      </c>
      <c r="H434" s="111">
        <v>10</v>
      </c>
      <c r="I434" s="109" t="s">
        <v>556</v>
      </c>
      <c r="J434" s="111" t="s">
        <v>242</v>
      </c>
      <c r="K434" s="111">
        <v>6.0000000000000001E-3</v>
      </c>
      <c r="L434" s="111">
        <v>150</v>
      </c>
      <c r="M434" s="111">
        <f t="shared" si="159"/>
        <v>7.2000000000000008E-2</v>
      </c>
      <c r="N434" s="111" t="s">
        <v>585</v>
      </c>
      <c r="O434" s="111"/>
      <c r="P434" s="97"/>
      <c r="Q434" s="97"/>
      <c r="R434" s="97"/>
      <c r="S434" s="97"/>
      <c r="T434" s="97"/>
      <c r="U434" s="97"/>
      <c r="V434" s="97">
        <f>M434</f>
        <v>7.2000000000000008E-2</v>
      </c>
      <c r="W434" s="97"/>
      <c r="X434" s="97"/>
      <c r="Y434" s="97"/>
      <c r="Z434" s="97"/>
      <c r="AA434" s="97"/>
      <c r="AB434" s="97"/>
    </row>
    <row r="435" spans="1:28" ht="19.5" customHeight="1">
      <c r="A435" s="97" t="str">
        <f t="shared" si="125"/>
        <v>노 무 비내선전공인</v>
      </c>
      <c r="B435" s="109" t="s">
        <v>241</v>
      </c>
      <c r="C435" s="109" t="s">
        <v>242</v>
      </c>
      <c r="D435" s="110" t="s">
        <v>243</v>
      </c>
      <c r="E435" s="111">
        <f t="shared" ref="E435:E436" si="160">+F435%*G435</f>
        <v>0.40200000000000002</v>
      </c>
      <c r="F435" s="111">
        <v>100</v>
      </c>
      <c r="G435" s="111">
        <f>SUM(V432:V434)</f>
        <v>0.40200000000000002</v>
      </c>
      <c r="H435" s="111"/>
      <c r="I435" s="109"/>
      <c r="J435" s="111"/>
      <c r="K435" s="111"/>
      <c r="L435" s="111"/>
      <c r="M435" s="111" t="str">
        <f t="shared" si="159"/>
        <v/>
      </c>
      <c r="N435" s="111"/>
      <c r="O435" s="111"/>
      <c r="P435" s="97"/>
      <c r="Q435" s="97"/>
      <c r="R435" s="97"/>
      <c r="S435" s="97"/>
      <c r="T435" s="97"/>
      <c r="U435" s="97" t="s">
        <v>558</v>
      </c>
      <c r="V435" s="97">
        <f>SUM(V432:V434)</f>
        <v>0.40200000000000002</v>
      </c>
      <c r="W435" s="97"/>
      <c r="X435" s="97"/>
      <c r="Y435" s="97">
        <f>SUM(Y432:Y434)</f>
        <v>0.24</v>
      </c>
      <c r="Z435" s="97"/>
      <c r="AA435" s="97"/>
      <c r="AB435" s="97"/>
    </row>
    <row r="436" spans="1:28" ht="19.5" customHeight="1">
      <c r="A436" s="97" t="str">
        <f t="shared" si="125"/>
        <v>노 무 비보통인부인</v>
      </c>
      <c r="B436" s="109" t="s">
        <v>241</v>
      </c>
      <c r="C436" s="109" t="s">
        <v>261</v>
      </c>
      <c r="D436" s="110" t="s">
        <v>243</v>
      </c>
      <c r="E436" s="111">
        <f t="shared" si="160"/>
        <v>0.24</v>
      </c>
      <c r="F436" s="111">
        <v>100</v>
      </c>
      <c r="G436" s="111">
        <f>SUM(Y432:Y434)</f>
        <v>0.24</v>
      </c>
      <c r="H436" s="111"/>
      <c r="I436" s="109"/>
      <c r="J436" s="111"/>
      <c r="K436" s="111"/>
      <c r="L436" s="111"/>
      <c r="M436" s="111" t="str">
        <f t="shared" si="159"/>
        <v/>
      </c>
      <c r="N436" s="111"/>
      <c r="O436" s="111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</row>
    <row r="437" spans="1:28" ht="19.5" customHeight="1">
      <c r="A437" s="97" t="str">
        <f t="shared" si="125"/>
        <v>[ 제 13-2호 ] 접지공사  [식]</v>
      </c>
      <c r="B437" s="105" t="s">
        <v>694</v>
      </c>
      <c r="C437" s="106"/>
      <c r="D437" s="107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8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</row>
    <row r="438" spans="1:28" ht="21.75" customHeight="1">
      <c r="A438" s="97"/>
      <c r="B438" s="109" t="s">
        <v>418</v>
      </c>
      <c r="C438" s="109" t="s">
        <v>424</v>
      </c>
      <c r="D438" s="110" t="s">
        <v>104</v>
      </c>
      <c r="E438" s="111">
        <v>5</v>
      </c>
      <c r="F438" s="111">
        <f t="shared" ref="F438:F440" si="161">IF(G438&lt;&gt;0, E438-G438, "")</f>
        <v>0</v>
      </c>
      <c r="G438" s="111">
        <v>5</v>
      </c>
      <c r="H438" s="111"/>
      <c r="I438" s="109" t="s">
        <v>556</v>
      </c>
      <c r="J438" s="111" t="s">
        <v>242</v>
      </c>
      <c r="K438" s="111">
        <v>0.11</v>
      </c>
      <c r="L438" s="111">
        <v>100</v>
      </c>
      <c r="M438" s="111">
        <f t="shared" ref="M438:M442" si="162">IF(G438*K438=0, "", G438*K438*(L438/100))</f>
        <v>0.55000000000000004</v>
      </c>
      <c r="N438" s="111" t="s">
        <v>585</v>
      </c>
      <c r="O438" s="111"/>
      <c r="P438" s="97"/>
      <c r="Q438" s="97"/>
      <c r="R438" s="97"/>
      <c r="S438" s="97"/>
      <c r="T438" s="97"/>
      <c r="U438" s="97"/>
      <c r="V438" s="97">
        <f>M438</f>
        <v>0.55000000000000004</v>
      </c>
      <c r="W438" s="97"/>
      <c r="X438" s="97"/>
      <c r="Y438" s="97">
        <f>M439</f>
        <v>0.4</v>
      </c>
      <c r="Z438" s="97"/>
      <c r="AA438" s="97"/>
      <c r="AB438" s="97"/>
    </row>
    <row r="439" spans="1:28" ht="21.75" customHeight="1">
      <c r="A439" s="97"/>
      <c r="B439" s="109" t="s">
        <v>425</v>
      </c>
      <c r="C439" s="109" t="s">
        <v>426</v>
      </c>
      <c r="D439" s="110" t="s">
        <v>104</v>
      </c>
      <c r="E439" s="111">
        <v>5</v>
      </c>
      <c r="F439" s="111">
        <f t="shared" si="161"/>
        <v>0</v>
      </c>
      <c r="G439" s="111">
        <v>5</v>
      </c>
      <c r="H439" s="111"/>
      <c r="I439" s="109" t="s">
        <v>572</v>
      </c>
      <c r="J439" s="111" t="s">
        <v>261</v>
      </c>
      <c r="K439" s="111">
        <v>0.08</v>
      </c>
      <c r="L439" s="111">
        <v>100</v>
      </c>
      <c r="M439" s="111">
        <f t="shared" si="162"/>
        <v>0.4</v>
      </c>
      <c r="N439" s="111" t="s">
        <v>585</v>
      </c>
      <c r="O439" s="111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</row>
    <row r="440" spans="1:28" ht="21.75" customHeight="1">
      <c r="A440" s="97"/>
      <c r="B440" s="121" t="s">
        <v>61</v>
      </c>
      <c r="C440" s="121" t="s">
        <v>65</v>
      </c>
      <c r="D440" s="175" t="s">
        <v>22</v>
      </c>
      <c r="E440" s="111">
        <v>10</v>
      </c>
      <c r="F440" s="111">
        <f t="shared" si="161"/>
        <v>0</v>
      </c>
      <c r="G440" s="111">
        <v>10</v>
      </c>
      <c r="H440" s="111">
        <v>10</v>
      </c>
      <c r="I440" s="109" t="s">
        <v>556</v>
      </c>
      <c r="J440" s="111" t="s">
        <v>242</v>
      </c>
      <c r="K440" s="111">
        <v>6.0000000000000001E-3</v>
      </c>
      <c r="L440" s="111">
        <v>150</v>
      </c>
      <c r="M440" s="111">
        <f t="shared" si="162"/>
        <v>0.09</v>
      </c>
      <c r="N440" s="111" t="s">
        <v>585</v>
      </c>
      <c r="O440" s="111"/>
      <c r="P440" s="97"/>
      <c r="Q440" s="97"/>
      <c r="R440" s="97"/>
      <c r="S440" s="97"/>
      <c r="T440" s="97"/>
      <c r="U440" s="97"/>
      <c r="V440" s="97">
        <f>M440</f>
        <v>0.09</v>
      </c>
      <c r="W440" s="97"/>
      <c r="X440" s="97"/>
      <c r="Y440" s="97"/>
      <c r="Z440" s="97"/>
      <c r="AA440" s="97"/>
      <c r="AB440" s="97"/>
    </row>
    <row r="441" spans="1:28" ht="21.75" customHeight="1">
      <c r="A441" s="97"/>
      <c r="B441" s="121" t="s">
        <v>420</v>
      </c>
      <c r="C441" s="121" t="s">
        <v>421</v>
      </c>
      <c r="D441" s="175" t="s">
        <v>422</v>
      </c>
      <c r="E441" s="111">
        <v>1</v>
      </c>
      <c r="F441" s="111">
        <v>0</v>
      </c>
      <c r="G441" s="111">
        <v>1</v>
      </c>
      <c r="H441" s="111"/>
      <c r="I441" s="109"/>
      <c r="J441" s="111"/>
      <c r="K441" s="111"/>
      <c r="L441" s="111"/>
      <c r="M441" s="111" t="str">
        <f t="shared" si="162"/>
        <v/>
      </c>
      <c r="N441" s="111"/>
      <c r="O441" s="111"/>
      <c r="P441" s="97"/>
      <c r="Q441" s="97"/>
      <c r="R441" s="97"/>
      <c r="S441" s="97"/>
      <c r="T441" s="97"/>
      <c r="U441" s="97" t="s">
        <v>558</v>
      </c>
      <c r="V441" s="97">
        <f>SUM(V438:V440)</f>
        <v>0.64</v>
      </c>
      <c r="W441" s="97"/>
      <c r="X441" s="97"/>
      <c r="Y441" s="97">
        <f>SUM(Y438:Y440)</f>
        <v>0.4</v>
      </c>
      <c r="Z441" s="97"/>
      <c r="AA441" s="97"/>
      <c r="AB441" s="97"/>
    </row>
    <row r="442" spans="1:28" ht="21.75" customHeight="1">
      <c r="A442" s="97"/>
      <c r="B442" s="109" t="s">
        <v>241</v>
      </c>
      <c r="C442" s="109" t="s">
        <v>242</v>
      </c>
      <c r="D442" s="110" t="s">
        <v>243</v>
      </c>
      <c r="E442" s="111">
        <f t="shared" ref="E442:E443" si="163">+F442%*G442</f>
        <v>0.64</v>
      </c>
      <c r="F442" s="111">
        <v>100</v>
      </c>
      <c r="G442" s="111">
        <f>SUM(V438:V440)</f>
        <v>0.64</v>
      </c>
      <c r="H442" s="111"/>
      <c r="I442" s="109"/>
      <c r="J442" s="111"/>
      <c r="K442" s="111"/>
      <c r="L442" s="111"/>
      <c r="M442" s="111" t="str">
        <f t="shared" si="162"/>
        <v/>
      </c>
      <c r="N442" s="111"/>
      <c r="O442" s="111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</row>
    <row r="443" spans="1:28" ht="21.75" customHeight="1">
      <c r="A443" s="97"/>
      <c r="B443" s="109" t="s">
        <v>241</v>
      </c>
      <c r="C443" s="109" t="s">
        <v>261</v>
      </c>
      <c r="D443" s="110" t="s">
        <v>243</v>
      </c>
      <c r="E443" s="111">
        <f t="shared" si="163"/>
        <v>0.4</v>
      </c>
      <c r="F443" s="111">
        <v>100</v>
      </c>
      <c r="G443" s="111">
        <f>SUM(Y439:Y441)</f>
        <v>0.4</v>
      </c>
      <c r="H443" s="111"/>
      <c r="I443" s="109"/>
      <c r="J443" s="111"/>
      <c r="K443" s="111"/>
      <c r="L443" s="111"/>
      <c r="M443" s="111"/>
      <c r="N443" s="111"/>
      <c r="O443" s="111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</row>
    <row r="444" spans="1:28" ht="19.5" customHeight="1">
      <c r="A444" s="97" t="str">
        <f t="shared" ref="A444:A636" si="164">+B444&amp;C444&amp;D444</f>
        <v>[ 제 14-1호 ] 전기자동차 완속충전기  벽부형 [SET]</v>
      </c>
      <c r="B444" s="105" t="s">
        <v>695</v>
      </c>
      <c r="C444" s="106"/>
      <c r="D444" s="107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8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</row>
    <row r="445" spans="1:28" ht="19.5" customHeight="1">
      <c r="A445" s="97" t="str">
        <f t="shared" si="164"/>
        <v>전기자동차 완속충전기벽부형SET</v>
      </c>
      <c r="B445" s="109" t="s">
        <v>154</v>
      </c>
      <c r="C445" s="109" t="s">
        <v>155</v>
      </c>
      <c r="D445" s="110" t="s">
        <v>156</v>
      </c>
      <c r="E445" s="111">
        <v>1</v>
      </c>
      <c r="F445" s="111">
        <f>IF(G445&lt;&gt;0, E445-G445, "")</f>
        <v>0</v>
      </c>
      <c r="G445" s="111">
        <v>1</v>
      </c>
      <c r="H445" s="111"/>
      <c r="I445" s="109" t="s">
        <v>556</v>
      </c>
      <c r="J445" s="111" t="s">
        <v>242</v>
      </c>
      <c r="K445" s="111">
        <v>0.66</v>
      </c>
      <c r="L445" s="111">
        <v>100</v>
      </c>
      <c r="M445" s="111">
        <f t="shared" ref="M445:M446" si="165">IF(G445*K445=0, "", G445*K445*(L445/100))</f>
        <v>0.66</v>
      </c>
      <c r="N445" s="111" t="s">
        <v>696</v>
      </c>
      <c r="O445" s="111"/>
      <c r="P445" s="97"/>
      <c r="Q445" s="97"/>
      <c r="R445" s="97"/>
      <c r="S445" s="97"/>
      <c r="T445" s="97"/>
      <c r="U445" s="97"/>
      <c r="V445" s="97">
        <f>M445</f>
        <v>0.66</v>
      </c>
      <c r="W445" s="97"/>
      <c r="X445" s="97"/>
      <c r="Y445" s="97"/>
      <c r="Z445" s="97"/>
      <c r="AA445" s="97"/>
      <c r="AB445" s="97"/>
    </row>
    <row r="446" spans="1:28" ht="19.5" customHeight="1">
      <c r="A446" s="97" t="str">
        <f t="shared" si="164"/>
        <v>노 무 비내선전공인</v>
      </c>
      <c r="B446" s="109" t="s">
        <v>241</v>
      </c>
      <c r="C446" s="109" t="s">
        <v>242</v>
      </c>
      <c r="D446" s="110" t="s">
        <v>243</v>
      </c>
      <c r="E446" s="111">
        <f>+F446%*G446</f>
        <v>0.66</v>
      </c>
      <c r="F446" s="111">
        <v>100</v>
      </c>
      <c r="G446" s="111">
        <f>SUM(V445)</f>
        <v>0.66</v>
      </c>
      <c r="H446" s="111"/>
      <c r="I446" s="109"/>
      <c r="J446" s="111"/>
      <c r="K446" s="111"/>
      <c r="L446" s="111"/>
      <c r="M446" s="111" t="str">
        <f t="shared" si="165"/>
        <v/>
      </c>
      <c r="N446" s="111"/>
      <c r="O446" s="111"/>
      <c r="P446" s="97"/>
      <c r="Q446" s="97"/>
      <c r="R446" s="97"/>
      <c r="S446" s="97"/>
      <c r="T446" s="97"/>
      <c r="U446" s="97" t="s">
        <v>558</v>
      </c>
      <c r="V446" s="97">
        <f>SUM(V445)</f>
        <v>0.66</v>
      </c>
      <c r="W446" s="97"/>
      <c r="X446" s="97"/>
      <c r="Y446" s="97"/>
      <c r="Z446" s="97"/>
      <c r="AA446" s="97"/>
      <c r="AB446" s="97"/>
    </row>
    <row r="447" spans="1:28" ht="19.5" customHeight="1">
      <c r="A447" s="97" t="str">
        <f t="shared" si="164"/>
        <v>[ 제 14-2호 ] 전기자동차 완속충전기  거치대형 [SET]</v>
      </c>
      <c r="B447" s="105" t="s">
        <v>697</v>
      </c>
      <c r="C447" s="106"/>
      <c r="D447" s="107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8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</row>
    <row r="448" spans="1:28" ht="19.5" customHeight="1">
      <c r="A448" s="97" t="str">
        <f t="shared" si="164"/>
        <v>전기자동차 완속충전기거치대형SET</v>
      </c>
      <c r="B448" s="109" t="s">
        <v>154</v>
      </c>
      <c r="C448" s="109" t="s">
        <v>157</v>
      </c>
      <c r="D448" s="110" t="s">
        <v>156</v>
      </c>
      <c r="E448" s="111">
        <v>1</v>
      </c>
      <c r="F448" s="111">
        <f>IF(G448&lt;&gt;0, E448-G448, "")</f>
        <v>0</v>
      </c>
      <c r="G448" s="111">
        <v>1</v>
      </c>
      <c r="H448" s="111"/>
      <c r="I448" s="109" t="s">
        <v>556</v>
      </c>
      <c r="J448" s="111" t="s">
        <v>242</v>
      </c>
      <c r="K448" s="111">
        <v>0.95</v>
      </c>
      <c r="L448" s="111">
        <v>100</v>
      </c>
      <c r="M448" s="111">
        <f t="shared" ref="M448:M449" si="166">IF(G448*K448=0, "", G448*K448*(L448/100))</f>
        <v>0.95</v>
      </c>
      <c r="N448" s="111" t="s">
        <v>696</v>
      </c>
      <c r="O448" s="111"/>
      <c r="P448" s="97"/>
      <c r="Q448" s="97"/>
      <c r="R448" s="97"/>
      <c r="S448" s="97"/>
      <c r="T448" s="97"/>
      <c r="U448" s="97"/>
      <c r="V448" s="97">
        <f>M448</f>
        <v>0.95</v>
      </c>
      <c r="W448" s="97"/>
      <c r="X448" s="97"/>
      <c r="Y448" s="97"/>
      <c r="Z448" s="97"/>
      <c r="AA448" s="97"/>
      <c r="AB448" s="97"/>
    </row>
    <row r="449" spans="1:28" ht="19.5" customHeight="1">
      <c r="A449" s="97" t="str">
        <f t="shared" si="164"/>
        <v>노 무 비내선전공인</v>
      </c>
      <c r="B449" s="109" t="s">
        <v>241</v>
      </c>
      <c r="C449" s="109" t="s">
        <v>242</v>
      </c>
      <c r="D449" s="110" t="s">
        <v>243</v>
      </c>
      <c r="E449" s="111">
        <f>+F449%*G449</f>
        <v>0.95</v>
      </c>
      <c r="F449" s="111">
        <v>100</v>
      </c>
      <c r="G449" s="111">
        <f>SUM(V448)</f>
        <v>0.95</v>
      </c>
      <c r="H449" s="111"/>
      <c r="I449" s="109"/>
      <c r="J449" s="111"/>
      <c r="K449" s="111"/>
      <c r="L449" s="111"/>
      <c r="M449" s="111" t="str">
        <f t="shared" si="166"/>
        <v/>
      </c>
      <c r="N449" s="111"/>
      <c r="O449" s="111"/>
      <c r="P449" s="97"/>
      <c r="Q449" s="97"/>
      <c r="R449" s="97"/>
      <c r="S449" s="97"/>
      <c r="T449" s="97"/>
      <c r="U449" s="97" t="s">
        <v>558</v>
      </c>
      <c r="V449" s="97">
        <f>SUM(V448)</f>
        <v>0.95</v>
      </c>
      <c r="W449" s="97"/>
      <c r="X449" s="97"/>
      <c r="Y449" s="97"/>
      <c r="Z449" s="97"/>
      <c r="AA449" s="97"/>
      <c r="AB449" s="97"/>
    </row>
    <row r="450" spans="1:28" ht="19.5" customHeight="1">
      <c r="A450" s="97" t="str">
        <f t="shared" si="164"/>
        <v>[ 제 14-3호 ] 전기자동차 완속충전기  스탠드형 [SET]</v>
      </c>
      <c r="B450" s="105" t="s">
        <v>698</v>
      </c>
      <c r="C450" s="106"/>
      <c r="D450" s="107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8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</row>
    <row r="451" spans="1:28" ht="19.5" customHeight="1">
      <c r="A451" s="97" t="str">
        <f t="shared" si="164"/>
        <v>전기자동차 완속충전기스탠드형SET</v>
      </c>
      <c r="B451" s="109" t="s">
        <v>154</v>
      </c>
      <c r="C451" s="109" t="s">
        <v>158</v>
      </c>
      <c r="D451" s="110" t="s">
        <v>156</v>
      </c>
      <c r="E451" s="111">
        <v>1</v>
      </c>
      <c r="F451" s="111">
        <f>IF(G451&lt;&gt;0, E451-G451, "")</f>
        <v>0</v>
      </c>
      <c r="G451" s="111">
        <v>1</v>
      </c>
      <c r="H451" s="111"/>
      <c r="I451" s="109" t="s">
        <v>556</v>
      </c>
      <c r="J451" s="111" t="s">
        <v>242</v>
      </c>
      <c r="K451" s="111">
        <v>1.56</v>
      </c>
      <c r="L451" s="111">
        <v>100</v>
      </c>
      <c r="M451" s="111">
        <f t="shared" ref="M451:M452" si="167">IF(G451*K451=0, "", G451*K451*(L451/100))</f>
        <v>1.56</v>
      </c>
      <c r="N451" s="111" t="s">
        <v>696</v>
      </c>
      <c r="O451" s="111"/>
      <c r="P451" s="97"/>
      <c r="Q451" s="97"/>
      <c r="R451" s="97"/>
      <c r="S451" s="97"/>
      <c r="T451" s="97"/>
      <c r="U451" s="97"/>
      <c r="V451" s="97">
        <f>M451</f>
        <v>1.56</v>
      </c>
      <c r="W451" s="97"/>
      <c r="X451" s="97"/>
      <c r="Y451" s="97"/>
      <c r="Z451" s="97"/>
      <c r="AA451" s="97"/>
      <c r="AB451" s="97"/>
    </row>
    <row r="452" spans="1:28" ht="19.5" customHeight="1">
      <c r="A452" s="97" t="str">
        <f t="shared" si="164"/>
        <v>노 무 비내선전공인</v>
      </c>
      <c r="B452" s="109" t="s">
        <v>241</v>
      </c>
      <c r="C452" s="109" t="s">
        <v>242</v>
      </c>
      <c r="D452" s="110" t="s">
        <v>243</v>
      </c>
      <c r="E452" s="111">
        <f>+F452%*G452</f>
        <v>1.56</v>
      </c>
      <c r="F452" s="111">
        <v>100</v>
      </c>
      <c r="G452" s="111">
        <f>SUM(V451)</f>
        <v>1.56</v>
      </c>
      <c r="H452" s="111"/>
      <c r="I452" s="109"/>
      <c r="J452" s="111"/>
      <c r="K452" s="111"/>
      <c r="L452" s="111"/>
      <c r="M452" s="111" t="str">
        <f t="shared" si="167"/>
        <v/>
      </c>
      <c r="N452" s="111"/>
      <c r="O452" s="111"/>
      <c r="P452" s="97"/>
      <c r="Q452" s="97"/>
      <c r="R452" s="97"/>
      <c r="S452" s="97"/>
      <c r="T452" s="97"/>
      <c r="U452" s="97" t="s">
        <v>558</v>
      </c>
      <c r="V452" s="97">
        <f>SUM(V451)</f>
        <v>1.56</v>
      </c>
      <c r="W452" s="97"/>
      <c r="X452" s="97"/>
      <c r="Y452" s="97"/>
      <c r="Z452" s="97"/>
      <c r="AA452" s="97"/>
      <c r="AB452" s="97"/>
    </row>
    <row r="453" spans="1:28" ht="19.5" customHeight="1">
      <c r="A453" s="97" t="str">
        <f t="shared" si="164"/>
        <v>[ 제 14-4호 ] 전기자동차 급속충전기  스탠드형 [SET]</v>
      </c>
      <c r="B453" s="105" t="s">
        <v>699</v>
      </c>
      <c r="C453" s="106"/>
      <c r="D453" s="107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8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</row>
    <row r="454" spans="1:28" ht="19.5" customHeight="1">
      <c r="A454" s="97" t="str">
        <f t="shared" si="164"/>
        <v>전기자동차 급속충전기스탠드형SET</v>
      </c>
      <c r="B454" s="109" t="s">
        <v>159</v>
      </c>
      <c r="C454" s="109" t="s">
        <v>158</v>
      </c>
      <c r="D454" s="110" t="s">
        <v>156</v>
      </c>
      <c r="E454" s="111">
        <v>1</v>
      </c>
      <c r="F454" s="111">
        <f>IF(G454&lt;&gt;0, E454-G454, "")</f>
        <v>0</v>
      </c>
      <c r="G454" s="111">
        <v>1</v>
      </c>
      <c r="H454" s="111"/>
      <c r="I454" s="109" t="s">
        <v>556</v>
      </c>
      <c r="J454" s="111" t="s">
        <v>242</v>
      </c>
      <c r="K454" s="122">
        <v>3</v>
      </c>
      <c r="L454" s="111">
        <v>100</v>
      </c>
      <c r="M454" s="111">
        <f t="shared" ref="M454:M455" si="168">IF(G454*K454=0, "", G454*K454*(L454/100))</f>
        <v>3</v>
      </c>
      <c r="N454" s="111" t="s">
        <v>696</v>
      </c>
      <c r="O454" s="111"/>
      <c r="P454" s="97"/>
      <c r="Q454" s="97"/>
      <c r="R454" s="97"/>
      <c r="S454" s="97"/>
      <c r="T454" s="97"/>
      <c r="U454" s="97"/>
      <c r="V454" s="97">
        <f>M454</f>
        <v>3</v>
      </c>
      <c r="W454" s="97"/>
      <c r="X454" s="97"/>
      <c r="Y454" s="97"/>
      <c r="Z454" s="97"/>
      <c r="AA454" s="97"/>
      <c r="AB454" s="97"/>
    </row>
    <row r="455" spans="1:28" ht="19.5" customHeight="1">
      <c r="A455" s="97" t="str">
        <f t="shared" si="164"/>
        <v>노 무 비내선전공인</v>
      </c>
      <c r="B455" s="109" t="s">
        <v>241</v>
      </c>
      <c r="C455" s="109" t="s">
        <v>242</v>
      </c>
      <c r="D455" s="110" t="s">
        <v>243</v>
      </c>
      <c r="E455" s="111">
        <f>+F455%*G455</f>
        <v>3</v>
      </c>
      <c r="F455" s="111">
        <v>100</v>
      </c>
      <c r="G455" s="111">
        <f>SUM(V454)</f>
        <v>3</v>
      </c>
      <c r="H455" s="111"/>
      <c r="I455" s="109"/>
      <c r="J455" s="111"/>
      <c r="K455" s="111"/>
      <c r="L455" s="111"/>
      <c r="M455" s="111" t="str">
        <f t="shared" si="168"/>
        <v/>
      </c>
      <c r="N455" s="111"/>
      <c r="O455" s="111"/>
      <c r="P455" s="97"/>
      <c r="Q455" s="97"/>
      <c r="R455" s="97"/>
      <c r="S455" s="97"/>
      <c r="T455" s="97"/>
      <c r="U455" s="97" t="s">
        <v>558</v>
      </c>
      <c r="V455" s="97">
        <f>SUM(V454)</f>
        <v>3</v>
      </c>
      <c r="W455" s="97"/>
      <c r="X455" s="97"/>
      <c r="Y455" s="97"/>
      <c r="Z455" s="97"/>
      <c r="AA455" s="97"/>
      <c r="AB455" s="97"/>
    </row>
    <row r="456" spans="1:28" ht="19.5" customHeight="1">
      <c r="A456" s="112" t="str">
        <f t="shared" si="164"/>
        <v>[ 제 15-1호 ] 분전반  벽부형 W300xD150xH400 [EA]</v>
      </c>
      <c r="B456" s="113" t="s">
        <v>700</v>
      </c>
      <c r="C456" s="114"/>
      <c r="D456" s="115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6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</row>
    <row r="457" spans="1:28" ht="19.5" customHeight="1">
      <c r="A457" s="112" t="str">
        <f t="shared" si="164"/>
        <v>분전반벽부형 W300xD150xH400EA</v>
      </c>
      <c r="B457" s="117" t="s">
        <v>160</v>
      </c>
      <c r="C457" s="117" t="s">
        <v>161</v>
      </c>
      <c r="D457" s="118" t="s">
        <v>104</v>
      </c>
      <c r="E457" s="119">
        <v>1</v>
      </c>
      <c r="F457" s="119">
        <f>IF(G457&lt;&gt;0, E457-G457, "")</f>
        <v>0</v>
      </c>
      <c r="G457" s="119">
        <v>1</v>
      </c>
      <c r="H457" s="119"/>
      <c r="I457" s="117" t="s">
        <v>556</v>
      </c>
      <c r="J457" s="119" t="s">
        <v>242</v>
      </c>
      <c r="K457" s="119">
        <v>0.66</v>
      </c>
      <c r="L457" s="119">
        <v>100</v>
      </c>
      <c r="M457" s="119">
        <f t="shared" ref="M457:M458" si="169">IF(G457*K457=0, "", G457*K457*(L457/100))</f>
        <v>0.66</v>
      </c>
      <c r="N457" s="119" t="s">
        <v>696</v>
      </c>
      <c r="O457" s="119"/>
      <c r="P457" s="112"/>
      <c r="Q457" s="112"/>
      <c r="R457" s="112"/>
      <c r="S457" s="112"/>
      <c r="T457" s="112"/>
      <c r="U457" s="112"/>
      <c r="V457" s="112">
        <f>M457</f>
        <v>0.66</v>
      </c>
      <c r="W457" s="112"/>
      <c r="X457" s="112"/>
      <c r="Y457" s="112"/>
      <c r="Z457" s="112"/>
      <c r="AA457" s="112"/>
      <c r="AB457" s="112"/>
    </row>
    <row r="458" spans="1:28" ht="19.5" customHeight="1">
      <c r="A458" s="112" t="str">
        <f t="shared" si="164"/>
        <v>노 무 비내선전공인</v>
      </c>
      <c r="B458" s="117" t="s">
        <v>241</v>
      </c>
      <c r="C458" s="117" t="s">
        <v>242</v>
      </c>
      <c r="D458" s="118" t="s">
        <v>243</v>
      </c>
      <c r="E458" s="119">
        <f>+F458%*G458</f>
        <v>0.66</v>
      </c>
      <c r="F458" s="119">
        <v>100</v>
      </c>
      <c r="G458" s="119">
        <f>SUM(V457)</f>
        <v>0.66</v>
      </c>
      <c r="H458" s="119"/>
      <c r="I458" s="117"/>
      <c r="J458" s="119"/>
      <c r="K458" s="119"/>
      <c r="L458" s="119"/>
      <c r="M458" s="119" t="str">
        <f t="shared" si="169"/>
        <v/>
      </c>
      <c r="N458" s="119"/>
      <c r="O458" s="119"/>
      <c r="P458" s="112"/>
      <c r="Q458" s="112"/>
      <c r="R458" s="112"/>
      <c r="S458" s="112"/>
      <c r="T458" s="112"/>
      <c r="U458" s="112" t="s">
        <v>558</v>
      </c>
      <c r="V458" s="112">
        <f>SUM(V457)</f>
        <v>0.66</v>
      </c>
      <c r="W458" s="112"/>
      <c r="X458" s="112"/>
      <c r="Y458" s="112"/>
      <c r="Z458" s="112"/>
      <c r="AA458" s="112"/>
      <c r="AB458" s="112"/>
    </row>
    <row r="459" spans="1:28" ht="19.5" customHeight="1">
      <c r="A459" s="112" t="str">
        <f t="shared" si="164"/>
        <v>[제 15-2호] 분전반  벽부형 W500xD200xH500 [EA]</v>
      </c>
      <c r="B459" s="117" t="s">
        <v>432</v>
      </c>
      <c r="C459" s="117"/>
      <c r="D459" s="118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6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</row>
    <row r="460" spans="1:28" ht="19.5" customHeight="1">
      <c r="A460" s="112" t="str">
        <f t="shared" si="164"/>
        <v>분전반벽부형 W500xD200xH500EA</v>
      </c>
      <c r="B460" s="117" t="s">
        <v>160</v>
      </c>
      <c r="C460" s="117" t="s">
        <v>162</v>
      </c>
      <c r="D460" s="118" t="s">
        <v>104</v>
      </c>
      <c r="E460" s="119">
        <v>1</v>
      </c>
      <c r="F460" s="119">
        <f>IF(G460&lt;&gt;0, E460-G460, "")</f>
        <v>0</v>
      </c>
      <c r="G460" s="119">
        <v>1</v>
      </c>
      <c r="H460" s="119"/>
      <c r="I460" s="117" t="s">
        <v>556</v>
      </c>
      <c r="J460" s="119" t="s">
        <v>242</v>
      </c>
      <c r="K460" s="119">
        <v>0.95</v>
      </c>
      <c r="L460" s="119">
        <v>100</v>
      </c>
      <c r="M460" s="119">
        <f t="shared" ref="M460:M461" si="170">IF(G460*K460=0, "", G460*K460*(L460/100))</f>
        <v>0.95</v>
      </c>
      <c r="N460" s="119" t="s">
        <v>696</v>
      </c>
      <c r="O460" s="119"/>
      <c r="P460" s="112"/>
      <c r="Q460" s="112"/>
      <c r="R460" s="112"/>
      <c r="S460" s="112"/>
      <c r="T460" s="112"/>
      <c r="U460" s="112"/>
      <c r="V460" s="112">
        <f>M460</f>
        <v>0.95</v>
      </c>
      <c r="W460" s="112"/>
      <c r="X460" s="112"/>
      <c r="Y460" s="112"/>
      <c r="Z460" s="112"/>
      <c r="AA460" s="112"/>
      <c r="AB460" s="112"/>
    </row>
    <row r="461" spans="1:28" ht="19.5" customHeight="1">
      <c r="A461" s="112" t="str">
        <f t="shared" si="164"/>
        <v>노 무 비내선전공인</v>
      </c>
      <c r="B461" s="117" t="s">
        <v>241</v>
      </c>
      <c r="C461" s="117" t="s">
        <v>242</v>
      </c>
      <c r="D461" s="118" t="s">
        <v>243</v>
      </c>
      <c r="E461" s="119">
        <f>+F461%*G461</f>
        <v>0.95</v>
      </c>
      <c r="F461" s="119">
        <v>100</v>
      </c>
      <c r="G461" s="119">
        <f>SUM(V460)</f>
        <v>0.95</v>
      </c>
      <c r="H461" s="119"/>
      <c r="I461" s="117"/>
      <c r="J461" s="119"/>
      <c r="K461" s="119"/>
      <c r="L461" s="119"/>
      <c r="M461" s="119" t="str">
        <f t="shared" si="170"/>
        <v/>
      </c>
      <c r="N461" s="119"/>
      <c r="O461" s="119"/>
      <c r="P461" s="112"/>
      <c r="Q461" s="112"/>
      <c r="R461" s="112"/>
      <c r="S461" s="112"/>
      <c r="T461" s="112"/>
      <c r="U461" s="112" t="s">
        <v>558</v>
      </c>
      <c r="V461" s="112">
        <f>SUM(V460)</f>
        <v>0.95</v>
      </c>
      <c r="W461" s="112"/>
      <c r="X461" s="112"/>
      <c r="Y461" s="112"/>
      <c r="Z461" s="112"/>
      <c r="AA461" s="112"/>
      <c r="AB461" s="112"/>
    </row>
    <row r="462" spans="1:28" ht="19.5" customHeight="1">
      <c r="A462" s="97" t="str">
        <f t="shared" si="164"/>
        <v>[ 제 15-3호 ] 분전반  스탠드형 W550xD200x1100 [EA]</v>
      </c>
      <c r="B462" s="105" t="s">
        <v>701</v>
      </c>
      <c r="C462" s="106"/>
      <c r="D462" s="107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8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</row>
    <row r="463" spans="1:28" ht="19.5" customHeight="1">
      <c r="A463" s="97" t="str">
        <f t="shared" si="164"/>
        <v>분전반스탠드형 W550xD200x1100EA</v>
      </c>
      <c r="B463" s="109" t="s">
        <v>160</v>
      </c>
      <c r="C463" s="109" t="s">
        <v>163</v>
      </c>
      <c r="D463" s="110" t="s">
        <v>104</v>
      </c>
      <c r="E463" s="111">
        <v>1</v>
      </c>
      <c r="F463" s="111">
        <f>IF(G463&lt;&gt;0, E463-G463, "")</f>
        <v>0</v>
      </c>
      <c r="G463" s="111">
        <v>1</v>
      </c>
      <c r="H463" s="111"/>
      <c r="I463" s="109" t="s">
        <v>556</v>
      </c>
      <c r="J463" s="111" t="s">
        <v>242</v>
      </c>
      <c r="K463" s="111">
        <v>0.95</v>
      </c>
      <c r="L463" s="111">
        <v>100</v>
      </c>
      <c r="M463" s="111">
        <f t="shared" ref="M463:M464" si="171">IF(G463*K463=0, "", G463*K463*(L463/100))</f>
        <v>0.95</v>
      </c>
      <c r="N463" s="111" t="s">
        <v>696</v>
      </c>
      <c r="O463" s="111"/>
      <c r="P463" s="97"/>
      <c r="Q463" s="97"/>
      <c r="R463" s="97"/>
      <c r="S463" s="97"/>
      <c r="T463" s="97"/>
      <c r="U463" s="97"/>
      <c r="V463" s="97">
        <f>M463</f>
        <v>0.95</v>
      </c>
      <c r="W463" s="97"/>
      <c r="X463" s="97"/>
      <c r="Y463" s="97"/>
      <c r="Z463" s="97"/>
      <c r="AA463" s="97"/>
      <c r="AB463" s="97"/>
    </row>
    <row r="464" spans="1:28" ht="19.5" customHeight="1">
      <c r="A464" s="97" t="str">
        <f t="shared" si="164"/>
        <v>노 무 비내선전공인</v>
      </c>
      <c r="B464" s="109" t="s">
        <v>241</v>
      </c>
      <c r="C464" s="109" t="s">
        <v>242</v>
      </c>
      <c r="D464" s="110" t="s">
        <v>243</v>
      </c>
      <c r="E464" s="111">
        <f>+F464%*G464</f>
        <v>0.95</v>
      </c>
      <c r="F464" s="111">
        <v>100</v>
      </c>
      <c r="G464" s="111">
        <f>SUM(V463)</f>
        <v>0.95</v>
      </c>
      <c r="H464" s="111"/>
      <c r="I464" s="109"/>
      <c r="J464" s="111"/>
      <c r="K464" s="111"/>
      <c r="L464" s="111"/>
      <c r="M464" s="111" t="str">
        <f t="shared" si="171"/>
        <v/>
      </c>
      <c r="N464" s="111"/>
      <c r="O464" s="111"/>
      <c r="P464" s="97"/>
      <c r="Q464" s="97"/>
      <c r="R464" s="97"/>
      <c r="S464" s="97"/>
      <c r="T464" s="97"/>
      <c r="U464" s="97" t="s">
        <v>558</v>
      </c>
      <c r="V464" s="97">
        <f>SUM(V463)</f>
        <v>0.95</v>
      </c>
      <c r="W464" s="97"/>
      <c r="X464" s="97"/>
      <c r="Y464" s="97"/>
      <c r="Z464" s="97"/>
      <c r="AA464" s="97"/>
      <c r="AB464" s="97"/>
    </row>
    <row r="465" spans="1:28" ht="19.5" customHeight="1">
      <c r="A465" s="97" t="str">
        <f t="shared" si="164"/>
        <v>[제 15-4호] 분전반  거치대형 W500xD200xH500 [EA]</v>
      </c>
      <c r="B465" s="109" t="s">
        <v>434</v>
      </c>
      <c r="C465" s="109"/>
      <c r="D465" s="110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8"/>
      <c r="P465" s="97"/>
      <c r="Q465" s="112"/>
      <c r="R465" s="112"/>
      <c r="S465" s="112"/>
      <c r="T465" s="112"/>
      <c r="U465" s="97"/>
      <c r="V465" s="97"/>
      <c r="W465" s="97"/>
      <c r="X465" s="97"/>
      <c r="Y465" s="97"/>
      <c r="Z465" s="97"/>
      <c r="AA465" s="97"/>
      <c r="AB465" s="97"/>
    </row>
    <row r="466" spans="1:28" ht="19.5" customHeight="1">
      <c r="A466" s="97" t="str">
        <f t="shared" si="164"/>
        <v>분전반거치대형 W500xD200xH500EA</v>
      </c>
      <c r="B466" s="109" t="s">
        <v>160</v>
      </c>
      <c r="C466" s="109" t="s">
        <v>164</v>
      </c>
      <c r="D466" s="110" t="s">
        <v>104</v>
      </c>
      <c r="E466" s="111">
        <v>1</v>
      </c>
      <c r="F466" s="111">
        <f>IF(G466&lt;&gt;0, E466-G466, "")</f>
        <v>0</v>
      </c>
      <c r="G466" s="111">
        <v>1</v>
      </c>
      <c r="H466" s="111"/>
      <c r="I466" s="109" t="s">
        <v>556</v>
      </c>
      <c r="J466" s="111" t="s">
        <v>242</v>
      </c>
      <c r="K466" s="111">
        <v>0.95</v>
      </c>
      <c r="L466" s="111">
        <v>100</v>
      </c>
      <c r="M466" s="111">
        <f t="shared" ref="M466:M467" si="172">IF(G466*K466=0, "", G466*K466*(L466/100))</f>
        <v>0.95</v>
      </c>
      <c r="N466" s="111" t="s">
        <v>696</v>
      </c>
      <c r="O466" s="111"/>
      <c r="P466" s="97"/>
      <c r="Q466" s="112"/>
      <c r="R466" s="112"/>
      <c r="S466" s="112"/>
      <c r="T466" s="112"/>
      <c r="U466" s="97"/>
      <c r="V466" s="97">
        <f>M466</f>
        <v>0.95</v>
      </c>
      <c r="W466" s="97"/>
      <c r="X466" s="97"/>
      <c r="Y466" s="97"/>
      <c r="Z466" s="97"/>
      <c r="AA466" s="97"/>
      <c r="AB466" s="97"/>
    </row>
    <row r="467" spans="1:28" ht="19.5" customHeight="1">
      <c r="A467" s="97" t="str">
        <f t="shared" si="164"/>
        <v>노 무 비내선전공인</v>
      </c>
      <c r="B467" s="109" t="s">
        <v>241</v>
      </c>
      <c r="C467" s="109" t="s">
        <v>242</v>
      </c>
      <c r="D467" s="110" t="s">
        <v>243</v>
      </c>
      <c r="E467" s="111">
        <f>+F467%*G467</f>
        <v>0.95</v>
      </c>
      <c r="F467" s="111">
        <v>100</v>
      </c>
      <c r="G467" s="111">
        <f>SUM(V466)</f>
        <v>0.95</v>
      </c>
      <c r="H467" s="111"/>
      <c r="I467" s="109"/>
      <c r="J467" s="111"/>
      <c r="K467" s="111"/>
      <c r="L467" s="111"/>
      <c r="M467" s="111" t="str">
        <f t="shared" si="172"/>
        <v/>
      </c>
      <c r="N467" s="111"/>
      <c r="O467" s="111"/>
      <c r="P467" s="97"/>
      <c r="Q467" s="112"/>
      <c r="R467" s="112"/>
      <c r="S467" s="112"/>
      <c r="T467" s="112"/>
      <c r="U467" s="97" t="s">
        <v>558</v>
      </c>
      <c r="V467" s="97">
        <f>SUM(V466)</f>
        <v>0.95</v>
      </c>
      <c r="W467" s="97"/>
      <c r="X467" s="97"/>
      <c r="Y467" s="97"/>
      <c r="Z467" s="97"/>
      <c r="AA467" s="97"/>
      <c r="AB467" s="97"/>
    </row>
    <row r="468" spans="1:28" ht="19.5" customHeight="1">
      <c r="A468" s="97" t="str">
        <f t="shared" si="164"/>
        <v>[제 15-5호] 분전반(SUS)  벽부형 W300xD180xH400 [EA]</v>
      </c>
      <c r="B468" s="109" t="s">
        <v>435</v>
      </c>
      <c r="C468" s="109"/>
      <c r="D468" s="110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8"/>
      <c r="P468" s="97"/>
      <c r="Q468" s="112"/>
      <c r="R468" s="112"/>
      <c r="S468" s="112"/>
      <c r="T468" s="112"/>
      <c r="U468" s="97"/>
      <c r="V468" s="97"/>
      <c r="W468" s="97"/>
      <c r="X468" s="97"/>
      <c r="Y468" s="97"/>
      <c r="Z468" s="97"/>
      <c r="AA468" s="97"/>
      <c r="AB468" s="97"/>
    </row>
    <row r="469" spans="1:28" ht="19.5" customHeight="1">
      <c r="A469" s="97" t="str">
        <f t="shared" si="164"/>
        <v>분전반(SUS)벽부형 W300xD180xH400EA</v>
      </c>
      <c r="B469" s="109" t="s">
        <v>165</v>
      </c>
      <c r="C469" s="121" t="s">
        <v>166</v>
      </c>
      <c r="D469" s="110" t="s">
        <v>104</v>
      </c>
      <c r="E469" s="111">
        <v>1</v>
      </c>
      <c r="F469" s="111">
        <f>IF(G469&lt;&gt;0, E469-G469, "")</f>
        <v>0</v>
      </c>
      <c r="G469" s="111">
        <v>1</v>
      </c>
      <c r="H469" s="111"/>
      <c r="I469" s="109" t="s">
        <v>556</v>
      </c>
      <c r="J469" s="111" t="s">
        <v>242</v>
      </c>
      <c r="K469" s="111">
        <v>0.66</v>
      </c>
      <c r="L469" s="111">
        <v>100</v>
      </c>
      <c r="M469" s="111">
        <f t="shared" ref="M469:M470" si="173">IF(G469*K469=0, "", G469*K469*(L469/100))</f>
        <v>0.66</v>
      </c>
      <c r="N469" s="111" t="s">
        <v>696</v>
      </c>
      <c r="O469" s="111"/>
      <c r="P469" s="97"/>
      <c r="Q469" s="112"/>
      <c r="R469" s="112"/>
      <c r="S469" s="112"/>
      <c r="T469" s="112"/>
      <c r="U469" s="97"/>
      <c r="V469" s="97">
        <f>M469</f>
        <v>0.66</v>
      </c>
      <c r="W469" s="97"/>
      <c r="X469" s="97"/>
      <c r="Y469" s="97"/>
      <c r="Z469" s="97"/>
      <c r="AA469" s="97"/>
      <c r="AB469" s="97"/>
    </row>
    <row r="470" spans="1:28" ht="19.5" customHeight="1">
      <c r="A470" s="97" t="str">
        <f t="shared" si="164"/>
        <v>노 무 비내선전공인</v>
      </c>
      <c r="B470" s="109" t="s">
        <v>241</v>
      </c>
      <c r="C470" s="109" t="s">
        <v>242</v>
      </c>
      <c r="D470" s="110" t="s">
        <v>243</v>
      </c>
      <c r="E470" s="111">
        <f>+F470%*G470</f>
        <v>0.66</v>
      </c>
      <c r="F470" s="111">
        <v>100</v>
      </c>
      <c r="G470" s="111">
        <f>SUM(V469)</f>
        <v>0.66</v>
      </c>
      <c r="H470" s="111"/>
      <c r="I470" s="109"/>
      <c r="J470" s="111"/>
      <c r="K470" s="111"/>
      <c r="L470" s="111"/>
      <c r="M470" s="111" t="str">
        <f t="shared" si="173"/>
        <v/>
      </c>
      <c r="N470" s="111"/>
      <c r="O470" s="111"/>
      <c r="P470" s="97"/>
      <c r="Q470" s="112"/>
      <c r="R470" s="112"/>
      <c r="S470" s="112"/>
      <c r="T470" s="112"/>
      <c r="U470" s="97" t="s">
        <v>558</v>
      </c>
      <c r="V470" s="97">
        <f>SUM(V469)</f>
        <v>0.66</v>
      </c>
      <c r="W470" s="97"/>
      <c r="X470" s="97"/>
      <c r="Y470" s="97"/>
      <c r="Z470" s="97"/>
      <c r="AA470" s="97"/>
      <c r="AB470" s="97"/>
    </row>
    <row r="471" spans="1:28" ht="19.5" customHeight="1">
      <c r="A471" s="97" t="str">
        <f t="shared" si="164"/>
        <v>[제 15-6호] 분전반(SUS)  스탠드형 W400xD250x1100 [EA]</v>
      </c>
      <c r="B471" s="109" t="s">
        <v>702</v>
      </c>
      <c r="C471" s="109"/>
      <c r="D471" s="107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8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</row>
    <row r="472" spans="1:28" ht="19.5" customHeight="1">
      <c r="A472" s="97" t="str">
        <f t="shared" si="164"/>
        <v>분전반스탠드형 W400xD250x1100EA</v>
      </c>
      <c r="B472" s="109" t="s">
        <v>160</v>
      </c>
      <c r="C472" s="121" t="s">
        <v>167</v>
      </c>
      <c r="D472" s="110" t="s">
        <v>104</v>
      </c>
      <c r="E472" s="111">
        <v>1</v>
      </c>
      <c r="F472" s="111">
        <f>IF(G472&lt;&gt;0, E472-G472, "")</f>
        <v>0</v>
      </c>
      <c r="G472" s="111">
        <v>1</v>
      </c>
      <c r="H472" s="111"/>
      <c r="I472" s="109" t="s">
        <v>556</v>
      </c>
      <c r="J472" s="111" t="s">
        <v>242</v>
      </c>
      <c r="K472" s="111">
        <v>0.95</v>
      </c>
      <c r="L472" s="111">
        <v>100</v>
      </c>
      <c r="M472" s="111">
        <f t="shared" ref="M472:M473" si="174">IF(G472*K472=0, "", G472*K472*(L472/100))</f>
        <v>0.95</v>
      </c>
      <c r="N472" s="111" t="s">
        <v>696</v>
      </c>
      <c r="O472" s="111"/>
      <c r="P472" s="97"/>
      <c r="Q472" s="97"/>
      <c r="R472" s="97"/>
      <c r="S472" s="97"/>
      <c r="T472" s="97"/>
      <c r="U472" s="97"/>
      <c r="V472" s="97">
        <f>M472</f>
        <v>0.95</v>
      </c>
      <c r="W472" s="97"/>
      <c r="X472" s="97"/>
      <c r="Y472" s="97"/>
      <c r="Z472" s="97"/>
      <c r="AA472" s="97"/>
      <c r="AB472" s="97"/>
    </row>
    <row r="473" spans="1:28" ht="19.5" customHeight="1">
      <c r="A473" s="97" t="str">
        <f t="shared" si="164"/>
        <v>노 무 비내선전공인</v>
      </c>
      <c r="B473" s="109" t="s">
        <v>241</v>
      </c>
      <c r="C473" s="109" t="s">
        <v>242</v>
      </c>
      <c r="D473" s="110" t="s">
        <v>243</v>
      </c>
      <c r="E473" s="111">
        <f>+F473%*G473</f>
        <v>0.95</v>
      </c>
      <c r="F473" s="111">
        <v>100</v>
      </c>
      <c r="G473" s="111">
        <f>SUM(V472)</f>
        <v>0.95</v>
      </c>
      <c r="H473" s="111"/>
      <c r="I473" s="109"/>
      <c r="J473" s="111"/>
      <c r="K473" s="111"/>
      <c r="L473" s="111"/>
      <c r="M473" s="111" t="str">
        <f t="shared" si="174"/>
        <v/>
      </c>
      <c r="N473" s="111"/>
      <c r="O473" s="111"/>
      <c r="P473" s="97"/>
      <c r="Q473" s="97"/>
      <c r="R473" s="97"/>
      <c r="S473" s="97"/>
      <c r="T473" s="97"/>
      <c r="U473" s="97" t="s">
        <v>558</v>
      </c>
      <c r="V473" s="97">
        <f>SUM(V472)</f>
        <v>0.95</v>
      </c>
      <c r="W473" s="97"/>
      <c r="X473" s="97"/>
      <c r="Y473" s="97"/>
      <c r="Z473" s="97"/>
      <c r="AA473" s="97"/>
      <c r="AB473" s="97"/>
    </row>
    <row r="474" spans="1:28" ht="19.5" customHeight="1">
      <c r="A474" s="97" t="str">
        <f t="shared" si="164"/>
        <v>[제 15-7호] 분전반(SUS)  거치대형 W300xD180xH400 ￠100 [EA]</v>
      </c>
      <c r="B474" s="109" t="s">
        <v>703</v>
      </c>
      <c r="C474" s="109"/>
      <c r="D474" s="107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8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</row>
    <row r="475" spans="1:28" ht="19.5" customHeight="1">
      <c r="A475" s="97" t="str">
        <f t="shared" si="164"/>
        <v>분전반거치대형 W300xD180xH400 ￠100EA</v>
      </c>
      <c r="B475" s="109" t="s">
        <v>160</v>
      </c>
      <c r="C475" s="121" t="s">
        <v>168</v>
      </c>
      <c r="D475" s="110" t="s">
        <v>104</v>
      </c>
      <c r="E475" s="111">
        <v>1</v>
      </c>
      <c r="F475" s="111">
        <f>IF(G475&lt;&gt;0, E475-G475, "")</f>
        <v>0</v>
      </c>
      <c r="G475" s="111">
        <v>1</v>
      </c>
      <c r="H475" s="111"/>
      <c r="I475" s="109" t="s">
        <v>556</v>
      </c>
      <c r="J475" s="111" t="s">
        <v>242</v>
      </c>
      <c r="K475" s="111">
        <v>0.66</v>
      </c>
      <c r="L475" s="111">
        <v>100</v>
      </c>
      <c r="M475" s="111">
        <f t="shared" ref="M475:M476" si="175">IF(G475*K475=0, "", G475*K475*(L475/100))</f>
        <v>0.66</v>
      </c>
      <c r="N475" s="111" t="s">
        <v>696</v>
      </c>
      <c r="O475" s="111"/>
      <c r="P475" s="97"/>
      <c r="Q475" s="97"/>
      <c r="R475" s="97"/>
      <c r="S475" s="97"/>
      <c r="T475" s="97"/>
      <c r="U475" s="97"/>
      <c r="V475" s="97">
        <f>M475</f>
        <v>0.66</v>
      </c>
      <c r="W475" s="97"/>
      <c r="X475" s="97"/>
      <c r="Y475" s="97"/>
      <c r="Z475" s="97"/>
      <c r="AA475" s="97"/>
      <c r="AB475" s="97"/>
    </row>
    <row r="476" spans="1:28" ht="19.5" customHeight="1">
      <c r="A476" s="97" t="str">
        <f t="shared" si="164"/>
        <v>노 무 비내선전공인</v>
      </c>
      <c r="B476" s="109" t="s">
        <v>241</v>
      </c>
      <c r="C476" s="109" t="s">
        <v>242</v>
      </c>
      <c r="D476" s="110" t="s">
        <v>243</v>
      </c>
      <c r="E476" s="111">
        <f>+F476%*G476</f>
        <v>0.66</v>
      </c>
      <c r="F476" s="111">
        <v>100</v>
      </c>
      <c r="G476" s="111">
        <f>SUM(V475)</f>
        <v>0.66</v>
      </c>
      <c r="H476" s="111"/>
      <c r="I476" s="109"/>
      <c r="J476" s="111"/>
      <c r="K476" s="111"/>
      <c r="L476" s="111"/>
      <c r="M476" s="111" t="str">
        <f t="shared" si="175"/>
        <v/>
      </c>
      <c r="N476" s="111"/>
      <c r="O476" s="111"/>
      <c r="P476" s="97"/>
      <c r="Q476" s="97"/>
      <c r="R476" s="97"/>
      <c r="S476" s="97"/>
      <c r="T476" s="97"/>
      <c r="U476" s="97" t="s">
        <v>558</v>
      </c>
      <c r="V476" s="97">
        <f>SUM(V475)</f>
        <v>0.66</v>
      </c>
      <c r="W476" s="97"/>
      <c r="X476" s="97"/>
      <c r="Y476" s="97"/>
      <c r="Z476" s="97"/>
      <c r="AA476" s="97"/>
      <c r="AB476" s="97"/>
    </row>
    <row r="477" spans="1:28" ht="19.5" customHeight="1">
      <c r="A477" s="97" t="str">
        <f t="shared" si="164"/>
        <v>[제 15-8호] 분전반(SUS)  벽부형 W400xD200xH500[EA]</v>
      </c>
      <c r="B477" s="109" t="s">
        <v>704</v>
      </c>
      <c r="C477" s="109"/>
      <c r="D477" s="107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8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</row>
    <row r="478" spans="1:28" ht="19.5" customHeight="1">
      <c r="A478" s="97" t="str">
        <f t="shared" si="164"/>
        <v>분전반벽부형 W400xD200xH500EA</v>
      </c>
      <c r="B478" s="109" t="s">
        <v>160</v>
      </c>
      <c r="C478" s="121" t="s">
        <v>169</v>
      </c>
      <c r="D478" s="110" t="s">
        <v>104</v>
      </c>
      <c r="E478" s="111">
        <v>1</v>
      </c>
      <c r="F478" s="111">
        <f>IF(G478&lt;&gt;0, E478-G478, "")</f>
        <v>0</v>
      </c>
      <c r="G478" s="111">
        <v>1</v>
      </c>
      <c r="H478" s="111"/>
      <c r="I478" s="109" t="s">
        <v>556</v>
      </c>
      <c r="J478" s="111" t="s">
        <v>242</v>
      </c>
      <c r="K478" s="111">
        <v>0.66</v>
      </c>
      <c r="L478" s="111">
        <v>100</v>
      </c>
      <c r="M478" s="111">
        <f t="shared" ref="M478:M479" si="176">IF(G478*K478=0, "", G478*K478*(L478/100))</f>
        <v>0.66</v>
      </c>
      <c r="N478" s="111" t="s">
        <v>696</v>
      </c>
      <c r="O478" s="111"/>
      <c r="P478" s="97"/>
      <c r="Q478" s="97"/>
      <c r="R478" s="97"/>
      <c r="S478" s="97"/>
      <c r="T478" s="97"/>
      <c r="U478" s="97"/>
      <c r="V478" s="97">
        <f>M478</f>
        <v>0.66</v>
      </c>
      <c r="W478" s="97"/>
      <c r="X478" s="97"/>
      <c r="Y478" s="97"/>
      <c r="Z478" s="97"/>
      <c r="AA478" s="97"/>
      <c r="AB478" s="97"/>
    </row>
    <row r="479" spans="1:28" ht="19.5" customHeight="1">
      <c r="A479" s="97" t="str">
        <f t="shared" si="164"/>
        <v>노 무 비내선전공인</v>
      </c>
      <c r="B479" s="109" t="s">
        <v>241</v>
      </c>
      <c r="C479" s="109" t="s">
        <v>242</v>
      </c>
      <c r="D479" s="110" t="s">
        <v>243</v>
      </c>
      <c r="E479" s="111">
        <f>+F479%*G479</f>
        <v>0.66</v>
      </c>
      <c r="F479" s="111">
        <v>100</v>
      </c>
      <c r="G479" s="111">
        <f>SUM(V478)</f>
        <v>0.66</v>
      </c>
      <c r="H479" s="111"/>
      <c r="I479" s="109"/>
      <c r="J479" s="111"/>
      <c r="K479" s="111"/>
      <c r="L479" s="111"/>
      <c r="M479" s="111" t="str">
        <f t="shared" si="176"/>
        <v/>
      </c>
      <c r="N479" s="111"/>
      <c r="O479" s="111"/>
      <c r="P479" s="97"/>
      <c r="Q479" s="97"/>
      <c r="R479" s="97"/>
      <c r="S479" s="97"/>
      <c r="T479" s="97"/>
      <c r="U479" s="97" t="s">
        <v>558</v>
      </c>
      <c r="V479" s="97">
        <f>SUM(V478)</f>
        <v>0.66</v>
      </c>
      <c r="W479" s="97"/>
      <c r="X479" s="97"/>
      <c r="Y479" s="97"/>
      <c r="Z479" s="97"/>
      <c r="AA479" s="97"/>
      <c r="AB479" s="97"/>
    </row>
    <row r="480" spans="1:28" ht="19.5" customHeight="1">
      <c r="A480" s="97" t="str">
        <f t="shared" si="164"/>
        <v>[제 15-9호] 분전반(SUS)  벽부형 W550xD200xH1000[EA]</v>
      </c>
      <c r="B480" s="109" t="s">
        <v>705</v>
      </c>
      <c r="C480" s="109"/>
      <c r="D480" s="107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8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</row>
    <row r="481" spans="1:28" ht="19.5" customHeight="1">
      <c r="A481" s="97" t="str">
        <f t="shared" si="164"/>
        <v>분전반벽부형 W550xD200xH1000EA</v>
      </c>
      <c r="B481" s="109" t="s">
        <v>160</v>
      </c>
      <c r="C481" s="121" t="s">
        <v>170</v>
      </c>
      <c r="D481" s="110" t="s">
        <v>104</v>
      </c>
      <c r="E481" s="111">
        <v>1</v>
      </c>
      <c r="F481" s="111">
        <f>IF(G481&lt;&gt;0, E481-G481, "")</f>
        <v>0</v>
      </c>
      <c r="G481" s="111">
        <v>1</v>
      </c>
      <c r="H481" s="111"/>
      <c r="I481" s="109" t="s">
        <v>556</v>
      </c>
      <c r="J481" s="111" t="s">
        <v>242</v>
      </c>
      <c r="K481" s="111">
        <v>0.95</v>
      </c>
      <c r="L481" s="111">
        <v>100</v>
      </c>
      <c r="M481" s="111">
        <f t="shared" ref="M481:M482" si="177">IF(G481*K481=0, "", G481*K481*(L481/100))</f>
        <v>0.95</v>
      </c>
      <c r="N481" s="111" t="s">
        <v>696</v>
      </c>
      <c r="O481" s="111"/>
      <c r="P481" s="97"/>
      <c r="Q481" s="97"/>
      <c r="R481" s="97"/>
      <c r="S481" s="97"/>
      <c r="T481" s="97"/>
      <c r="U481" s="97"/>
      <c r="V481" s="97">
        <f>M481</f>
        <v>0.95</v>
      </c>
      <c r="W481" s="97"/>
      <c r="X481" s="97"/>
      <c r="Y481" s="97"/>
      <c r="Z481" s="97"/>
      <c r="AA481" s="97"/>
      <c r="AB481" s="97"/>
    </row>
    <row r="482" spans="1:28" ht="19.5" customHeight="1">
      <c r="A482" s="97" t="str">
        <f t="shared" si="164"/>
        <v>노 무 비내선전공인</v>
      </c>
      <c r="B482" s="109" t="s">
        <v>241</v>
      </c>
      <c r="C482" s="109" t="s">
        <v>242</v>
      </c>
      <c r="D482" s="110" t="s">
        <v>243</v>
      </c>
      <c r="E482" s="111">
        <f>+F482%*G482</f>
        <v>0.95</v>
      </c>
      <c r="F482" s="111">
        <v>100</v>
      </c>
      <c r="G482" s="111">
        <f>SUM(V481)</f>
        <v>0.95</v>
      </c>
      <c r="H482" s="111"/>
      <c r="I482" s="109"/>
      <c r="J482" s="111"/>
      <c r="K482" s="111"/>
      <c r="L482" s="111"/>
      <c r="M482" s="111" t="str">
        <f t="shared" si="177"/>
        <v/>
      </c>
      <c r="N482" s="111"/>
      <c r="O482" s="111"/>
      <c r="P482" s="97"/>
      <c r="Q482" s="97"/>
      <c r="R482" s="97"/>
      <c r="S482" s="97"/>
      <c r="T482" s="97"/>
      <c r="U482" s="97" t="s">
        <v>558</v>
      </c>
      <c r="V482" s="97">
        <f>SUM(V481)</f>
        <v>0.95</v>
      </c>
      <c r="W482" s="97"/>
      <c r="X482" s="97"/>
      <c r="Y482" s="97"/>
      <c r="Z482" s="97"/>
      <c r="AA482" s="97"/>
      <c r="AB482" s="97"/>
    </row>
    <row r="483" spans="1:28" ht="19.5" customHeight="1">
      <c r="A483" s="97" t="str">
        <f t="shared" si="164"/>
        <v>[제 15-10호] 분전반(SUS)  스탠드형 W550xD200xH1200 [EA]</v>
      </c>
      <c r="B483" s="109" t="s">
        <v>706</v>
      </c>
      <c r="C483" s="109"/>
      <c r="D483" s="107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8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</row>
    <row r="484" spans="1:28" ht="19.5" customHeight="1">
      <c r="A484" s="97" t="str">
        <f t="shared" si="164"/>
        <v>분전반스탠드형 W550xD200xH1200EA</v>
      </c>
      <c r="B484" s="109" t="s">
        <v>160</v>
      </c>
      <c r="C484" s="121" t="s">
        <v>171</v>
      </c>
      <c r="D484" s="110" t="s">
        <v>104</v>
      </c>
      <c r="E484" s="111">
        <v>1</v>
      </c>
      <c r="F484" s="111">
        <f>IF(G484&lt;&gt;0, E484-G484, "")</f>
        <v>0</v>
      </c>
      <c r="G484" s="111">
        <v>1</v>
      </c>
      <c r="H484" s="111"/>
      <c r="I484" s="109" t="s">
        <v>556</v>
      </c>
      <c r="J484" s="111" t="s">
        <v>242</v>
      </c>
      <c r="K484" s="111">
        <v>0.95</v>
      </c>
      <c r="L484" s="111">
        <v>100</v>
      </c>
      <c r="M484" s="111">
        <f t="shared" ref="M484:M485" si="178">IF(G484*K484=0, "", G484*K484*(L484/100))</f>
        <v>0.95</v>
      </c>
      <c r="N484" s="111" t="s">
        <v>696</v>
      </c>
      <c r="O484" s="111"/>
      <c r="P484" s="97"/>
      <c r="Q484" s="97"/>
      <c r="R484" s="97"/>
      <c r="S484" s="97"/>
      <c r="T484" s="97"/>
      <c r="U484" s="97"/>
      <c r="V484" s="97">
        <f>M484</f>
        <v>0.95</v>
      </c>
      <c r="W484" s="97"/>
      <c r="X484" s="97"/>
      <c r="Y484" s="97"/>
      <c r="Z484" s="97"/>
      <c r="AA484" s="97"/>
      <c r="AB484" s="97"/>
    </row>
    <row r="485" spans="1:28" ht="19.5" customHeight="1">
      <c r="A485" s="97" t="str">
        <f t="shared" si="164"/>
        <v>노 무 비내선전공인</v>
      </c>
      <c r="B485" s="109" t="s">
        <v>241</v>
      </c>
      <c r="C485" s="109" t="s">
        <v>242</v>
      </c>
      <c r="D485" s="110" t="s">
        <v>243</v>
      </c>
      <c r="E485" s="111">
        <f>+F485%*G485</f>
        <v>0.95</v>
      </c>
      <c r="F485" s="111">
        <v>100</v>
      </c>
      <c r="G485" s="111">
        <f>SUM(V484)</f>
        <v>0.95</v>
      </c>
      <c r="H485" s="111"/>
      <c r="I485" s="109"/>
      <c r="J485" s="111"/>
      <c r="K485" s="111"/>
      <c r="L485" s="111"/>
      <c r="M485" s="111" t="str">
        <f t="shared" si="178"/>
        <v/>
      </c>
      <c r="N485" s="111"/>
      <c r="O485" s="111"/>
      <c r="P485" s="97"/>
      <c r="Q485" s="97"/>
      <c r="R485" s="97"/>
      <c r="S485" s="97"/>
      <c r="T485" s="97"/>
      <c r="U485" s="97" t="s">
        <v>558</v>
      </c>
      <c r="V485" s="97">
        <f>SUM(V484)</f>
        <v>0.95</v>
      </c>
      <c r="W485" s="97"/>
      <c r="X485" s="97"/>
      <c r="Y485" s="97"/>
      <c r="Z485" s="97"/>
      <c r="AA485" s="97"/>
      <c r="AB485" s="97"/>
    </row>
    <row r="486" spans="1:28" ht="19.5" customHeight="1">
      <c r="A486" s="112" t="str">
        <f t="shared" si="164"/>
        <v>[제 15-11호] 분전반  벽부형 W700xD200xH600 [EA]</v>
      </c>
      <c r="B486" s="117" t="s">
        <v>441</v>
      </c>
      <c r="C486" s="117"/>
      <c r="D486" s="115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6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</row>
    <row r="487" spans="1:28" ht="19.5" customHeight="1">
      <c r="A487" s="112" t="str">
        <f t="shared" si="164"/>
        <v>분전반벽부형 W700xD200xH600EA</v>
      </c>
      <c r="B487" s="117" t="s">
        <v>160</v>
      </c>
      <c r="C487" s="117" t="s">
        <v>172</v>
      </c>
      <c r="D487" s="118" t="s">
        <v>104</v>
      </c>
      <c r="E487" s="119">
        <v>1</v>
      </c>
      <c r="F487" s="119">
        <f>IF(G487&lt;&gt;0, E487-G487, "")</f>
        <v>0</v>
      </c>
      <c r="G487" s="119">
        <v>1</v>
      </c>
      <c r="H487" s="119"/>
      <c r="I487" s="117" t="s">
        <v>556</v>
      </c>
      <c r="J487" s="119" t="s">
        <v>242</v>
      </c>
      <c r="K487" s="119">
        <v>0.95</v>
      </c>
      <c r="L487" s="119">
        <v>100</v>
      </c>
      <c r="M487" s="119">
        <f t="shared" ref="M487:M488" si="179">IF(G487*K487=0, "", G487*K487*(L487/100))</f>
        <v>0.95</v>
      </c>
      <c r="N487" s="119" t="s">
        <v>696</v>
      </c>
      <c r="O487" s="119"/>
      <c r="P487" s="112"/>
      <c r="Q487" s="112"/>
      <c r="R487" s="112"/>
      <c r="S487" s="112"/>
      <c r="T487" s="112"/>
      <c r="U487" s="112"/>
      <c r="V487" s="112">
        <f>M487</f>
        <v>0.95</v>
      </c>
      <c r="W487" s="112"/>
      <c r="X487" s="112"/>
      <c r="Y487" s="112"/>
      <c r="Z487" s="112"/>
      <c r="AA487" s="112"/>
      <c r="AB487" s="112"/>
    </row>
    <row r="488" spans="1:28" ht="19.5" customHeight="1">
      <c r="A488" s="112" t="str">
        <f t="shared" si="164"/>
        <v>노 무 비내선전공인</v>
      </c>
      <c r="B488" s="117" t="s">
        <v>241</v>
      </c>
      <c r="C488" s="117" t="s">
        <v>242</v>
      </c>
      <c r="D488" s="118" t="s">
        <v>243</v>
      </c>
      <c r="E488" s="119">
        <f>+F488%*G488</f>
        <v>0.95</v>
      </c>
      <c r="F488" s="119">
        <v>100</v>
      </c>
      <c r="G488" s="119">
        <f>SUM(V487)</f>
        <v>0.95</v>
      </c>
      <c r="H488" s="119"/>
      <c r="I488" s="117"/>
      <c r="J488" s="119"/>
      <c r="K488" s="119"/>
      <c r="L488" s="119"/>
      <c r="M488" s="119" t="str">
        <f t="shared" si="179"/>
        <v/>
      </c>
      <c r="N488" s="119"/>
      <c r="O488" s="119"/>
      <c r="P488" s="112"/>
      <c r="Q488" s="112"/>
      <c r="R488" s="112"/>
      <c r="S488" s="112"/>
      <c r="T488" s="112"/>
      <c r="U488" s="112" t="s">
        <v>558</v>
      </c>
      <c r="V488" s="112">
        <f>SUM(V487)</f>
        <v>0.95</v>
      </c>
      <c r="W488" s="112"/>
      <c r="X488" s="112"/>
      <c r="Y488" s="112"/>
      <c r="Z488" s="112"/>
      <c r="AA488" s="112"/>
      <c r="AB488" s="112"/>
    </row>
    <row r="489" spans="1:28" ht="19.5" customHeight="1">
      <c r="A489" s="97" t="str">
        <f t="shared" si="164"/>
        <v>[제 15-12호] 분전반  벽부형 W900xD200xH900 [EA]</v>
      </c>
      <c r="B489" s="109" t="s">
        <v>442</v>
      </c>
      <c r="C489" s="109"/>
      <c r="D489" s="107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8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</row>
    <row r="490" spans="1:28" ht="19.5" customHeight="1">
      <c r="A490" s="97" t="str">
        <f t="shared" si="164"/>
        <v>분전반벽부형 W900xD200xH900EA</v>
      </c>
      <c r="B490" s="109" t="s">
        <v>160</v>
      </c>
      <c r="C490" s="109" t="s">
        <v>173</v>
      </c>
      <c r="D490" s="110" t="s">
        <v>104</v>
      </c>
      <c r="E490" s="111">
        <v>1</v>
      </c>
      <c r="F490" s="111">
        <f>IF(G490&lt;&gt;0, E490-G490, "")</f>
        <v>0</v>
      </c>
      <c r="G490" s="111">
        <v>1</v>
      </c>
      <c r="H490" s="111"/>
      <c r="I490" s="109" t="s">
        <v>556</v>
      </c>
      <c r="J490" s="111" t="s">
        <v>242</v>
      </c>
      <c r="K490" s="111">
        <v>0.95</v>
      </c>
      <c r="L490" s="111">
        <v>100</v>
      </c>
      <c r="M490" s="111">
        <f t="shared" ref="M490:M491" si="180">IF(G490*K490=0, "", G490*K490*(L490/100))</f>
        <v>0.95</v>
      </c>
      <c r="N490" s="111" t="s">
        <v>696</v>
      </c>
      <c r="O490" s="111"/>
      <c r="P490" s="97"/>
      <c r="Q490" s="97"/>
      <c r="R490" s="97"/>
      <c r="S490" s="97"/>
      <c r="T490" s="97"/>
      <c r="U490" s="97"/>
      <c r="V490" s="97">
        <f>M490</f>
        <v>0.95</v>
      </c>
      <c r="W490" s="97"/>
      <c r="X490" s="97"/>
      <c r="Y490" s="97"/>
      <c r="Z490" s="97"/>
      <c r="AA490" s="97"/>
      <c r="AB490" s="97"/>
    </row>
    <row r="491" spans="1:28" ht="19.5" customHeight="1">
      <c r="A491" s="97" t="str">
        <f t="shared" si="164"/>
        <v>노 무 비내선전공인</v>
      </c>
      <c r="B491" s="109" t="s">
        <v>241</v>
      </c>
      <c r="C491" s="109" t="s">
        <v>242</v>
      </c>
      <c r="D491" s="110" t="s">
        <v>243</v>
      </c>
      <c r="E491" s="111">
        <f>+F491%*G491</f>
        <v>0.95</v>
      </c>
      <c r="F491" s="111">
        <v>100</v>
      </c>
      <c r="G491" s="111">
        <f>SUM(V490)</f>
        <v>0.95</v>
      </c>
      <c r="H491" s="111"/>
      <c r="I491" s="109"/>
      <c r="J491" s="111"/>
      <c r="K491" s="111"/>
      <c r="L491" s="111"/>
      <c r="M491" s="111" t="str">
        <f t="shared" si="180"/>
        <v/>
      </c>
      <c r="N491" s="111"/>
      <c r="O491" s="111"/>
      <c r="P491" s="97"/>
      <c r="Q491" s="97"/>
      <c r="R491" s="97"/>
      <c r="S491" s="97"/>
      <c r="T491" s="97"/>
      <c r="U491" s="97" t="s">
        <v>558</v>
      </c>
      <c r="V491" s="97">
        <f>SUM(V490)</f>
        <v>0.95</v>
      </c>
      <c r="W491" s="97"/>
      <c r="X491" s="97"/>
      <c r="Y491" s="97"/>
      <c r="Z491" s="97"/>
      <c r="AA491" s="97"/>
      <c r="AB491" s="97"/>
    </row>
    <row r="492" spans="1:28" ht="19.5" customHeight="1">
      <c r="A492" s="97" t="str">
        <f t="shared" si="164"/>
        <v>[제 15-13호] 분전반  스탠드형 W700xD200xH800 [EA]</v>
      </c>
      <c r="B492" s="109" t="s">
        <v>443</v>
      </c>
      <c r="C492" s="109"/>
      <c r="D492" s="107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8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</row>
    <row r="493" spans="1:28" ht="19.5" customHeight="1">
      <c r="A493" s="97" t="str">
        <f t="shared" si="164"/>
        <v>분전반스탠드형 W700xD200xH800EA</v>
      </c>
      <c r="B493" s="109" t="s">
        <v>160</v>
      </c>
      <c r="C493" s="109" t="s">
        <v>174</v>
      </c>
      <c r="D493" s="110" t="s">
        <v>104</v>
      </c>
      <c r="E493" s="111">
        <v>1</v>
      </c>
      <c r="F493" s="111">
        <f>IF(G493&lt;&gt;0, E493-G493, "")</f>
        <v>0</v>
      </c>
      <c r="G493" s="111">
        <v>1</v>
      </c>
      <c r="H493" s="111"/>
      <c r="I493" s="109" t="s">
        <v>556</v>
      </c>
      <c r="J493" s="111" t="s">
        <v>242</v>
      </c>
      <c r="K493" s="111">
        <v>0.95</v>
      </c>
      <c r="L493" s="111">
        <v>100</v>
      </c>
      <c r="M493" s="111">
        <f t="shared" ref="M493:M494" si="181">IF(G493*K493=0, "", G493*K493*(L493/100))</f>
        <v>0.95</v>
      </c>
      <c r="N493" s="111" t="s">
        <v>696</v>
      </c>
      <c r="O493" s="111"/>
      <c r="P493" s="97"/>
      <c r="Q493" s="97"/>
      <c r="R493" s="97"/>
      <c r="S493" s="97"/>
      <c r="T493" s="97"/>
      <c r="U493" s="97"/>
      <c r="V493" s="97">
        <f>M493</f>
        <v>0.95</v>
      </c>
      <c r="W493" s="97"/>
      <c r="X493" s="97"/>
      <c r="Y493" s="97"/>
      <c r="Z493" s="97"/>
      <c r="AA493" s="97"/>
      <c r="AB493" s="97"/>
    </row>
    <row r="494" spans="1:28" ht="19.5" customHeight="1">
      <c r="A494" s="97" t="str">
        <f t="shared" si="164"/>
        <v>노 무 비내선전공인</v>
      </c>
      <c r="B494" s="109" t="s">
        <v>241</v>
      </c>
      <c r="C494" s="109" t="s">
        <v>242</v>
      </c>
      <c r="D494" s="110" t="s">
        <v>243</v>
      </c>
      <c r="E494" s="111">
        <f>+F494%*G494</f>
        <v>0.95</v>
      </c>
      <c r="F494" s="111">
        <v>100</v>
      </c>
      <c r="G494" s="111">
        <f>SUM(V493)</f>
        <v>0.95</v>
      </c>
      <c r="H494" s="111"/>
      <c r="I494" s="109"/>
      <c r="J494" s="111"/>
      <c r="K494" s="111"/>
      <c r="L494" s="111"/>
      <c r="M494" s="111" t="str">
        <f t="shared" si="181"/>
        <v/>
      </c>
      <c r="N494" s="111"/>
      <c r="O494" s="111"/>
      <c r="P494" s="97"/>
      <c r="Q494" s="97"/>
      <c r="R494" s="97"/>
      <c r="S494" s="97"/>
      <c r="T494" s="97"/>
      <c r="U494" s="97" t="s">
        <v>558</v>
      </c>
      <c r="V494" s="97">
        <f>SUM(V493)</f>
        <v>0.95</v>
      </c>
      <c r="W494" s="97"/>
      <c r="X494" s="97"/>
      <c r="Y494" s="97"/>
      <c r="Z494" s="97"/>
      <c r="AA494" s="97"/>
      <c r="AB494" s="97"/>
    </row>
    <row r="495" spans="1:28" ht="19.5" customHeight="1">
      <c r="A495" s="97" t="str">
        <f t="shared" si="164"/>
        <v>[제 15-14호] 분전반  스탠드형 W800xD250xH1600 [EA]</v>
      </c>
      <c r="B495" s="109" t="s">
        <v>444</v>
      </c>
      <c r="C495" s="109"/>
      <c r="D495" s="110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8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</row>
    <row r="496" spans="1:28" ht="19.5" customHeight="1">
      <c r="A496" s="97" t="str">
        <f t="shared" si="164"/>
        <v>분전반(급2,완3,한전CT 계량)스탠드형 W800xD250xH1600EA</v>
      </c>
      <c r="B496" s="109" t="s">
        <v>175</v>
      </c>
      <c r="C496" s="109" t="s">
        <v>176</v>
      </c>
      <c r="D496" s="110" t="s">
        <v>104</v>
      </c>
      <c r="E496" s="111">
        <v>1</v>
      </c>
      <c r="F496" s="111">
        <f>IF(G496&lt;&gt;0, E496-G496, "")</f>
        <v>0</v>
      </c>
      <c r="G496" s="111">
        <v>1</v>
      </c>
      <c r="H496" s="111"/>
      <c r="I496" s="109" t="s">
        <v>556</v>
      </c>
      <c r="J496" s="111" t="s">
        <v>242</v>
      </c>
      <c r="K496" s="111">
        <v>0.95</v>
      </c>
      <c r="L496" s="111">
        <v>100</v>
      </c>
      <c r="M496" s="111">
        <f t="shared" ref="M496:M497" si="182">IF(G496*K496=0, "", G496*K496*(L496/100))</f>
        <v>0.95</v>
      </c>
      <c r="N496" s="111" t="s">
        <v>696</v>
      </c>
      <c r="O496" s="111"/>
      <c r="P496" s="176"/>
      <c r="Q496" s="177">
        <v>209075</v>
      </c>
      <c r="R496" s="97"/>
      <c r="S496" s="97"/>
      <c r="T496" s="97"/>
      <c r="U496" s="97"/>
      <c r="V496" s="97">
        <f>M496</f>
        <v>0.95</v>
      </c>
      <c r="W496" s="97"/>
      <c r="X496" s="97"/>
      <c r="Y496" s="97"/>
      <c r="Z496" s="97"/>
      <c r="AA496" s="97"/>
      <c r="AB496" s="97"/>
    </row>
    <row r="497" spans="1:28" ht="19.5" customHeight="1">
      <c r="A497" s="97" t="str">
        <f t="shared" si="164"/>
        <v>노 무 비내선전공인</v>
      </c>
      <c r="B497" s="109" t="s">
        <v>241</v>
      </c>
      <c r="C497" s="109" t="s">
        <v>242</v>
      </c>
      <c r="D497" s="110" t="s">
        <v>243</v>
      </c>
      <c r="E497" s="111">
        <f>+F497%*G497</f>
        <v>0.95</v>
      </c>
      <c r="F497" s="111">
        <v>100</v>
      </c>
      <c r="G497" s="111">
        <f>SUM(V496)</f>
        <v>0.95</v>
      </c>
      <c r="H497" s="111"/>
      <c r="I497" s="109"/>
      <c r="J497" s="111"/>
      <c r="K497" s="111"/>
      <c r="L497" s="111"/>
      <c r="M497" s="111" t="str">
        <f t="shared" si="182"/>
        <v/>
      </c>
      <c r="N497" s="111"/>
      <c r="O497" s="111"/>
      <c r="P497" s="97"/>
      <c r="Q497" s="97"/>
      <c r="R497" s="97"/>
      <c r="S497" s="97"/>
      <c r="T497" s="97"/>
      <c r="U497" s="97" t="s">
        <v>558</v>
      </c>
      <c r="V497" s="97">
        <f>SUM(V496)</f>
        <v>0.95</v>
      </c>
      <c r="W497" s="97"/>
      <c r="X497" s="97"/>
      <c r="Y497" s="97"/>
      <c r="Z497" s="97"/>
      <c r="AA497" s="97"/>
      <c r="AB497" s="97"/>
    </row>
    <row r="498" spans="1:28" ht="19.5" customHeight="1">
      <c r="A498" s="97" t="str">
        <f t="shared" si="164"/>
        <v>[제 15-15호] 부스닥트 PLUG IN BOX, 4P  75AF [EA]</v>
      </c>
      <c r="B498" s="109" t="s">
        <v>445</v>
      </c>
      <c r="C498" s="109"/>
      <c r="D498" s="110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8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</row>
    <row r="499" spans="1:28" ht="19.5" customHeight="1">
      <c r="A499" s="97" t="str">
        <f t="shared" si="164"/>
        <v>부스닥트PLUG IN BOX, 4P  75AFEA</v>
      </c>
      <c r="B499" s="178" t="s">
        <v>177</v>
      </c>
      <c r="C499" s="178" t="s">
        <v>178</v>
      </c>
      <c r="D499" s="110" t="s">
        <v>104</v>
      </c>
      <c r="E499" s="111">
        <v>1</v>
      </c>
      <c r="F499" s="111">
        <f>IF(G499&lt;&gt;0, E499-G499, "")</f>
        <v>0</v>
      </c>
      <c r="G499" s="111">
        <v>1</v>
      </c>
      <c r="H499" s="111"/>
      <c r="I499" s="109" t="s">
        <v>556</v>
      </c>
      <c r="J499" s="111" t="s">
        <v>242</v>
      </c>
      <c r="K499" s="111">
        <v>1.1499999999999999</v>
      </c>
      <c r="L499" s="111">
        <v>100</v>
      </c>
      <c r="M499" s="111">
        <f t="shared" ref="M499:M500" si="183">IF(G499*K499=0, "", G499*K499*(L499/100))</f>
        <v>1.1499999999999999</v>
      </c>
      <c r="N499" s="111" t="s">
        <v>707</v>
      </c>
      <c r="O499" s="111"/>
      <c r="P499" s="176"/>
      <c r="Q499" s="97">
        <f>+K499/0.9</f>
        <v>1.2777777777777777</v>
      </c>
      <c r="R499" s="97"/>
      <c r="S499" s="97"/>
      <c r="T499" s="97"/>
      <c r="U499" s="97"/>
      <c r="V499" s="97">
        <f>M499</f>
        <v>1.1499999999999999</v>
      </c>
      <c r="W499" s="97"/>
      <c r="X499" s="97"/>
      <c r="Y499" s="97"/>
      <c r="Z499" s="97"/>
      <c r="AA499" s="97"/>
      <c r="AB499" s="97"/>
    </row>
    <row r="500" spans="1:28" ht="19.5" customHeight="1">
      <c r="A500" s="97" t="str">
        <f t="shared" si="164"/>
        <v>노 무 비내선전공인</v>
      </c>
      <c r="B500" s="109" t="s">
        <v>241</v>
      </c>
      <c r="C500" s="109" t="s">
        <v>242</v>
      </c>
      <c r="D500" s="110" t="s">
        <v>243</v>
      </c>
      <c r="E500" s="111">
        <f>+F500%*G500</f>
        <v>1.1499999999999999</v>
      </c>
      <c r="F500" s="111">
        <v>100</v>
      </c>
      <c r="G500" s="111">
        <f>SUM(V499)</f>
        <v>1.1499999999999999</v>
      </c>
      <c r="H500" s="111"/>
      <c r="I500" s="109"/>
      <c r="J500" s="111"/>
      <c r="K500" s="111"/>
      <c r="L500" s="111"/>
      <c r="M500" s="111" t="str">
        <f t="shared" si="183"/>
        <v/>
      </c>
      <c r="N500" s="111"/>
      <c r="O500" s="111"/>
      <c r="P500" s="97"/>
      <c r="Q500" s="97"/>
      <c r="R500" s="97"/>
      <c r="S500" s="97"/>
      <c r="T500" s="97"/>
      <c r="U500" s="97" t="s">
        <v>558</v>
      </c>
      <c r="V500" s="97">
        <f>SUM(V499)</f>
        <v>1.1499999999999999</v>
      </c>
      <c r="W500" s="97"/>
      <c r="X500" s="97"/>
      <c r="Y500" s="97"/>
      <c r="Z500" s="97"/>
      <c r="AA500" s="97"/>
      <c r="AB500" s="97"/>
    </row>
    <row r="501" spans="1:28" ht="19.5" customHeight="1">
      <c r="A501" s="154" t="str">
        <f t="shared" si="164"/>
        <v>[제 15-16호] 분전반 W350xH450xD150 [EA]</v>
      </c>
      <c r="B501" s="159" t="s">
        <v>446</v>
      </c>
      <c r="C501" s="159"/>
      <c r="D501" s="157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8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spans="1:28" ht="19.5" customHeight="1">
      <c r="A502" s="154" t="str">
        <f t="shared" si="164"/>
        <v>분전반W350xH450xD150EA</v>
      </c>
      <c r="B502" s="159" t="s">
        <v>160</v>
      </c>
      <c r="C502" s="159" t="s">
        <v>179</v>
      </c>
      <c r="D502" s="160" t="s">
        <v>104</v>
      </c>
      <c r="E502" s="161">
        <v>1</v>
      </c>
      <c r="F502" s="161">
        <f>IF(G502&lt;&gt;0, E502-G502, "")</f>
        <v>0</v>
      </c>
      <c r="G502" s="161">
        <v>1</v>
      </c>
      <c r="H502" s="161"/>
      <c r="I502" s="159" t="s">
        <v>556</v>
      </c>
      <c r="J502" s="161" t="s">
        <v>242</v>
      </c>
      <c r="K502" s="161">
        <v>0.66</v>
      </c>
      <c r="L502" s="161">
        <v>100</v>
      </c>
      <c r="M502" s="161">
        <f t="shared" ref="M502:M503" si="184">IF(G502*K502=0, "", G502*K502*(L502/100))</f>
        <v>0.66</v>
      </c>
      <c r="N502" s="161" t="s">
        <v>696</v>
      </c>
      <c r="O502" s="161"/>
      <c r="P502" s="154"/>
      <c r="Q502" s="154"/>
      <c r="R502" s="154"/>
      <c r="S502" s="154"/>
      <c r="T502" s="154"/>
      <c r="U502" s="154"/>
      <c r="V502" s="154">
        <f>M502</f>
        <v>0.66</v>
      </c>
      <c r="W502" s="154"/>
      <c r="X502" s="154"/>
      <c r="Y502" s="154"/>
      <c r="Z502" s="154"/>
      <c r="AA502" s="154"/>
      <c r="AB502" s="154"/>
    </row>
    <row r="503" spans="1:28" ht="19.5" customHeight="1">
      <c r="A503" s="154" t="str">
        <f t="shared" si="164"/>
        <v>노 무 비내선전공인</v>
      </c>
      <c r="B503" s="159" t="s">
        <v>241</v>
      </c>
      <c r="C503" s="159" t="s">
        <v>242</v>
      </c>
      <c r="D503" s="160" t="s">
        <v>243</v>
      </c>
      <c r="E503" s="161">
        <f>+F503%*G503</f>
        <v>0.66</v>
      </c>
      <c r="F503" s="161">
        <v>100</v>
      </c>
      <c r="G503" s="161">
        <f>SUM(V502)</f>
        <v>0.66</v>
      </c>
      <c r="H503" s="161"/>
      <c r="I503" s="159"/>
      <c r="J503" s="161"/>
      <c r="K503" s="161"/>
      <c r="L503" s="161"/>
      <c r="M503" s="161" t="str">
        <f t="shared" si="184"/>
        <v/>
      </c>
      <c r="N503" s="161"/>
      <c r="O503" s="161"/>
      <c r="P503" s="154"/>
      <c r="Q503" s="154"/>
      <c r="R503" s="154"/>
      <c r="S503" s="154"/>
      <c r="T503" s="154"/>
      <c r="U503" s="154" t="s">
        <v>558</v>
      </c>
      <c r="V503" s="154">
        <f>SUM(V502)</f>
        <v>0.66</v>
      </c>
      <c r="W503" s="154"/>
      <c r="X503" s="154"/>
      <c r="Y503" s="154"/>
      <c r="Z503" s="154"/>
      <c r="AA503" s="154"/>
      <c r="AB503" s="154"/>
    </row>
    <row r="504" spans="1:28" ht="19.5" customHeight="1">
      <c r="A504" s="154" t="str">
        <f t="shared" si="164"/>
        <v>[제 15-17호] 분전반 400x500x150 [EA]</v>
      </c>
      <c r="B504" s="159" t="s">
        <v>447</v>
      </c>
      <c r="C504" s="159"/>
      <c r="D504" s="157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8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spans="1:28" ht="19.5" customHeight="1">
      <c r="A505" s="154" t="str">
        <f t="shared" si="164"/>
        <v>분전반400x500x150EA</v>
      </c>
      <c r="B505" s="159" t="s">
        <v>160</v>
      </c>
      <c r="C505" s="159" t="s">
        <v>180</v>
      </c>
      <c r="D505" s="160" t="s">
        <v>104</v>
      </c>
      <c r="E505" s="161">
        <v>1</v>
      </c>
      <c r="F505" s="161">
        <f>IF(G505&lt;&gt;0, E505-G505, "")</f>
        <v>0</v>
      </c>
      <c r="G505" s="161">
        <v>1</v>
      </c>
      <c r="H505" s="161"/>
      <c r="I505" s="159" t="s">
        <v>556</v>
      </c>
      <c r="J505" s="161" t="s">
        <v>242</v>
      </c>
      <c r="K505" s="161">
        <v>0.95</v>
      </c>
      <c r="L505" s="161">
        <v>100</v>
      </c>
      <c r="M505" s="161">
        <f t="shared" ref="M505:M506" si="185">IF(G505*K505=0, "", G505*K505*(L505/100))</f>
        <v>0.95</v>
      </c>
      <c r="N505" s="161" t="s">
        <v>696</v>
      </c>
      <c r="O505" s="161"/>
      <c r="P505" s="154"/>
      <c r="Q505" s="154"/>
      <c r="R505" s="154"/>
      <c r="S505" s="154"/>
      <c r="T505" s="154"/>
      <c r="U505" s="154"/>
      <c r="V505" s="154">
        <f>M505</f>
        <v>0.95</v>
      </c>
      <c r="W505" s="154"/>
      <c r="X505" s="154"/>
      <c r="Y505" s="154"/>
      <c r="Z505" s="154"/>
      <c r="AA505" s="154"/>
      <c r="AB505" s="154"/>
    </row>
    <row r="506" spans="1:28" ht="19.5" customHeight="1">
      <c r="A506" s="154" t="str">
        <f t="shared" si="164"/>
        <v>노 무 비내선전공인</v>
      </c>
      <c r="B506" s="159" t="s">
        <v>241</v>
      </c>
      <c r="C506" s="159" t="s">
        <v>242</v>
      </c>
      <c r="D506" s="160" t="s">
        <v>243</v>
      </c>
      <c r="E506" s="161">
        <f>+F506%*G506</f>
        <v>0.95</v>
      </c>
      <c r="F506" s="161">
        <v>100</v>
      </c>
      <c r="G506" s="161">
        <f>SUM(V505)</f>
        <v>0.95</v>
      </c>
      <c r="H506" s="161"/>
      <c r="I506" s="159"/>
      <c r="J506" s="161"/>
      <c r="K506" s="161"/>
      <c r="L506" s="161"/>
      <c r="M506" s="161" t="str">
        <f t="shared" si="185"/>
        <v/>
      </c>
      <c r="N506" s="161"/>
      <c r="O506" s="161"/>
      <c r="P506" s="154"/>
      <c r="Q506" s="154"/>
      <c r="R506" s="154"/>
      <c r="S506" s="154"/>
      <c r="T506" s="154"/>
      <c r="U506" s="154" t="s">
        <v>558</v>
      </c>
      <c r="V506" s="154">
        <f>SUM(V505)</f>
        <v>0.95</v>
      </c>
      <c r="W506" s="154"/>
      <c r="X506" s="154"/>
      <c r="Y506" s="154"/>
      <c r="Z506" s="154"/>
      <c r="AA506" s="154"/>
      <c r="AB506" s="154"/>
    </row>
    <row r="507" spans="1:28" ht="19.5" customHeight="1">
      <c r="A507" s="97" t="str">
        <f t="shared" si="164"/>
        <v>[ 제 16-1호 ] CON'C PAD  W500xD500xH200 [개소]</v>
      </c>
      <c r="B507" s="105" t="s">
        <v>708</v>
      </c>
      <c r="C507" s="106"/>
      <c r="D507" s="107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8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</row>
    <row r="508" spans="1:28" ht="19.5" customHeight="1">
      <c r="A508" s="97" t="str">
        <f t="shared" si="164"/>
        <v>풀박스500×500×200개</v>
      </c>
      <c r="B508" s="109" t="s">
        <v>203</v>
      </c>
      <c r="C508" s="109" t="s">
        <v>449</v>
      </c>
      <c r="D508" s="110" t="s">
        <v>205</v>
      </c>
      <c r="E508" s="111">
        <v>1</v>
      </c>
      <c r="F508" s="111">
        <f t="shared" ref="F508:F510" si="186">IF(G508&lt;&gt;0, E508-G508, "")</f>
        <v>0</v>
      </c>
      <c r="G508" s="111">
        <v>1</v>
      </c>
      <c r="H508" s="111"/>
      <c r="I508" s="109" t="s">
        <v>556</v>
      </c>
      <c r="J508" s="111" t="s">
        <v>242</v>
      </c>
      <c r="K508" s="111">
        <v>0.95</v>
      </c>
      <c r="L508" s="111">
        <v>100</v>
      </c>
      <c r="M508" s="111">
        <f t="shared" ref="M508:M511" si="187">IF(G508*K508=0, "", G508*K508*(L508/100))</f>
        <v>0.95</v>
      </c>
      <c r="N508" s="111" t="s">
        <v>696</v>
      </c>
      <c r="O508" s="111"/>
      <c r="P508" s="97"/>
      <c r="Q508" s="97"/>
      <c r="R508" s="97"/>
      <c r="S508" s="97"/>
      <c r="T508" s="97"/>
      <c r="U508" s="97"/>
      <c r="V508" s="97">
        <f t="shared" ref="V508:V510" si="188">M508</f>
        <v>0.95</v>
      </c>
      <c r="W508" s="97"/>
      <c r="X508" s="97"/>
      <c r="Y508" s="97"/>
      <c r="Z508" s="97"/>
      <c r="AA508" s="97"/>
      <c r="AB508" s="97"/>
    </row>
    <row r="509" spans="1:28" ht="19.5" customHeight="1">
      <c r="A509" s="97" t="str">
        <f t="shared" si="164"/>
        <v>풀박스200×200×150개</v>
      </c>
      <c r="B509" s="109" t="s">
        <v>203</v>
      </c>
      <c r="C509" s="109" t="s">
        <v>206</v>
      </c>
      <c r="D509" s="110" t="s">
        <v>205</v>
      </c>
      <c r="E509" s="111">
        <v>1</v>
      </c>
      <c r="F509" s="111">
        <f t="shared" si="186"/>
        <v>0</v>
      </c>
      <c r="G509" s="111">
        <v>1</v>
      </c>
      <c r="H509" s="111"/>
      <c r="I509" s="109" t="s">
        <v>556</v>
      </c>
      <c r="J509" s="111" t="s">
        <v>242</v>
      </c>
      <c r="K509" s="111">
        <v>0.55000000000000004</v>
      </c>
      <c r="L509" s="111">
        <v>100</v>
      </c>
      <c r="M509" s="111">
        <f t="shared" si="187"/>
        <v>0.55000000000000004</v>
      </c>
      <c r="N509" s="111" t="s">
        <v>696</v>
      </c>
      <c r="O509" s="111"/>
      <c r="P509" s="97"/>
      <c r="Q509" s="97"/>
      <c r="R509" s="97"/>
      <c r="S509" s="97"/>
      <c r="T509" s="97"/>
      <c r="U509" s="97"/>
      <c r="V509" s="97">
        <f t="shared" si="188"/>
        <v>0.55000000000000004</v>
      </c>
      <c r="W509" s="97"/>
      <c r="X509" s="97"/>
      <c r="Y509" s="97"/>
      <c r="Z509" s="97"/>
      <c r="AA509" s="97"/>
      <c r="AB509" s="97"/>
    </row>
    <row r="510" spans="1:28" ht="19.5" customHeight="1">
      <c r="A510" s="97" t="str">
        <f t="shared" si="164"/>
        <v>앵커볼트M10×L200개</v>
      </c>
      <c r="B510" s="109" t="s">
        <v>450</v>
      </c>
      <c r="C510" s="109" t="s">
        <v>451</v>
      </c>
      <c r="D510" s="110" t="s">
        <v>205</v>
      </c>
      <c r="E510" s="111">
        <v>4</v>
      </c>
      <c r="F510" s="111">
        <f t="shared" si="186"/>
        <v>0</v>
      </c>
      <c r="G510" s="111">
        <v>4</v>
      </c>
      <c r="H510" s="111"/>
      <c r="I510" s="109" t="s">
        <v>556</v>
      </c>
      <c r="J510" s="111" t="s">
        <v>242</v>
      </c>
      <c r="K510" s="111">
        <v>3.5999999999999997E-2</v>
      </c>
      <c r="L510" s="111">
        <v>100</v>
      </c>
      <c r="M510" s="111">
        <f t="shared" si="187"/>
        <v>0.14399999999999999</v>
      </c>
      <c r="N510" s="111" t="s">
        <v>670</v>
      </c>
      <c r="O510" s="111"/>
      <c r="P510" s="97"/>
      <c r="Q510" s="97"/>
      <c r="R510" s="97"/>
      <c r="S510" s="97"/>
      <c r="T510" s="97"/>
      <c r="U510" s="97"/>
      <c r="V510" s="97">
        <f t="shared" si="188"/>
        <v>0.14399999999999999</v>
      </c>
      <c r="W510" s="97"/>
      <c r="X510" s="97"/>
      <c r="Y510" s="97"/>
      <c r="Z510" s="97"/>
      <c r="AA510" s="97"/>
      <c r="AB510" s="97"/>
    </row>
    <row r="511" spans="1:28" ht="19.5" customHeight="1">
      <c r="A511" s="97" t="str">
        <f t="shared" si="164"/>
        <v>노 무 비내선전공인</v>
      </c>
      <c r="B511" s="109" t="s">
        <v>241</v>
      </c>
      <c r="C511" s="109" t="s">
        <v>242</v>
      </c>
      <c r="D511" s="110" t="s">
        <v>243</v>
      </c>
      <c r="E511" s="111">
        <f>+F511%*G511</f>
        <v>1.6439999999999999</v>
      </c>
      <c r="F511" s="111">
        <v>100</v>
      </c>
      <c r="G511" s="111">
        <f>SUM(V508:V510)</f>
        <v>1.6439999999999999</v>
      </c>
      <c r="H511" s="111"/>
      <c r="I511" s="109"/>
      <c r="J511" s="111"/>
      <c r="K511" s="111"/>
      <c r="L511" s="111"/>
      <c r="M511" s="111" t="str">
        <f t="shared" si="187"/>
        <v/>
      </c>
      <c r="N511" s="111"/>
      <c r="O511" s="111"/>
      <c r="P511" s="97"/>
      <c r="Q511" s="97"/>
      <c r="R511" s="97"/>
      <c r="S511" s="97"/>
      <c r="T511" s="97"/>
      <c r="U511" s="97" t="s">
        <v>558</v>
      </c>
      <c r="V511" s="97">
        <f>SUM(V508:V510)</f>
        <v>1.6439999999999999</v>
      </c>
      <c r="W511" s="97"/>
      <c r="X511" s="97"/>
      <c r="Y511" s="97"/>
      <c r="Z511" s="97"/>
      <c r="AA511" s="97"/>
      <c r="AB511" s="97"/>
    </row>
    <row r="512" spans="1:28" ht="19.5" customHeight="1">
      <c r="A512" s="97" t="str">
        <f t="shared" si="164"/>
        <v>[ 제 16-2호 ] CON'C PAD  W800xD800xH200 [개소]</v>
      </c>
      <c r="B512" s="105" t="s">
        <v>709</v>
      </c>
      <c r="C512" s="106"/>
      <c r="D512" s="107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8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</row>
    <row r="513" spans="1:28" ht="19.5" customHeight="1">
      <c r="A513" s="97" t="str">
        <f t="shared" si="164"/>
        <v>풀박스(외부 SUS)800×800×200개</v>
      </c>
      <c r="B513" s="109" t="s">
        <v>710</v>
      </c>
      <c r="C513" s="109" t="s">
        <v>453</v>
      </c>
      <c r="D513" s="110" t="s">
        <v>205</v>
      </c>
      <c r="E513" s="111">
        <v>1</v>
      </c>
      <c r="F513" s="111">
        <f t="shared" ref="F513:F515" si="189">IF(G513&lt;&gt;0, E513-G513, "")</f>
        <v>0</v>
      </c>
      <c r="G513" s="111">
        <v>1</v>
      </c>
      <c r="H513" s="111"/>
      <c r="I513" s="109" t="s">
        <v>556</v>
      </c>
      <c r="J513" s="111" t="s">
        <v>242</v>
      </c>
      <c r="K513" s="111">
        <v>0.95</v>
      </c>
      <c r="L513" s="111">
        <v>100</v>
      </c>
      <c r="M513" s="111">
        <f t="shared" ref="M513:M516" si="190">IF(G513*K513=0, "", G513*K513*(L513/100))</f>
        <v>0.95</v>
      </c>
      <c r="N513" s="111" t="s">
        <v>696</v>
      </c>
      <c r="O513" s="111"/>
      <c r="P513" s="97"/>
      <c r="Q513" s="97"/>
      <c r="R513" s="97"/>
      <c r="S513" s="97"/>
      <c r="T513" s="97"/>
      <c r="U513" s="97"/>
      <c r="V513" s="97">
        <f t="shared" ref="V513:V515" si="191">M513</f>
        <v>0.95</v>
      </c>
      <c r="W513" s="97"/>
      <c r="X513" s="97"/>
      <c r="Y513" s="97"/>
      <c r="Z513" s="97"/>
      <c r="AA513" s="97"/>
      <c r="AB513" s="97"/>
    </row>
    <row r="514" spans="1:28" ht="19.5" customHeight="1">
      <c r="A514" s="97" t="str">
        <f t="shared" si="164"/>
        <v>풀박스200×200×150개</v>
      </c>
      <c r="B514" s="109" t="s">
        <v>203</v>
      </c>
      <c r="C514" s="109" t="s">
        <v>206</v>
      </c>
      <c r="D514" s="110" t="s">
        <v>205</v>
      </c>
      <c r="E514" s="111">
        <v>1</v>
      </c>
      <c r="F514" s="111">
        <f t="shared" si="189"/>
        <v>0</v>
      </c>
      <c r="G514" s="111">
        <v>1</v>
      </c>
      <c r="H514" s="111"/>
      <c r="I514" s="109" t="s">
        <v>556</v>
      </c>
      <c r="J514" s="111" t="s">
        <v>242</v>
      </c>
      <c r="K514" s="111">
        <v>0.55000000000000004</v>
      </c>
      <c r="L514" s="111">
        <v>100</v>
      </c>
      <c r="M514" s="111">
        <f t="shared" si="190"/>
        <v>0.55000000000000004</v>
      </c>
      <c r="N514" s="111" t="s">
        <v>696</v>
      </c>
      <c r="O514" s="111"/>
      <c r="P514" s="97"/>
      <c r="Q514" s="97"/>
      <c r="R514" s="97"/>
      <c r="S514" s="97"/>
      <c r="T514" s="97"/>
      <c r="U514" s="97"/>
      <c r="V514" s="97">
        <f t="shared" si="191"/>
        <v>0.55000000000000004</v>
      </c>
      <c r="W514" s="97"/>
      <c r="X514" s="97"/>
      <c r="Y514" s="97"/>
      <c r="Z514" s="97"/>
      <c r="AA514" s="97"/>
      <c r="AB514" s="97"/>
    </row>
    <row r="515" spans="1:28" ht="19.5" customHeight="1">
      <c r="A515" s="97" t="str">
        <f t="shared" si="164"/>
        <v>앵커볼트M10×L200개</v>
      </c>
      <c r="B515" s="109" t="s">
        <v>450</v>
      </c>
      <c r="C515" s="109" t="s">
        <v>451</v>
      </c>
      <c r="D515" s="110" t="s">
        <v>205</v>
      </c>
      <c r="E515" s="111">
        <v>4</v>
      </c>
      <c r="F515" s="111">
        <f t="shared" si="189"/>
        <v>0</v>
      </c>
      <c r="G515" s="111">
        <v>4</v>
      </c>
      <c r="H515" s="111"/>
      <c r="I515" s="109" t="s">
        <v>556</v>
      </c>
      <c r="J515" s="111" t="s">
        <v>242</v>
      </c>
      <c r="K515" s="111">
        <v>3.5999999999999997E-2</v>
      </c>
      <c r="L515" s="111">
        <v>100</v>
      </c>
      <c r="M515" s="111">
        <f t="shared" si="190"/>
        <v>0.14399999999999999</v>
      </c>
      <c r="N515" s="111" t="s">
        <v>670</v>
      </c>
      <c r="O515" s="111"/>
      <c r="P515" s="97"/>
      <c r="Q515" s="97"/>
      <c r="R515" s="97"/>
      <c r="S515" s="97"/>
      <c r="T515" s="97"/>
      <c r="U515" s="97"/>
      <c r="V515" s="97">
        <f t="shared" si="191"/>
        <v>0.14399999999999999</v>
      </c>
      <c r="W515" s="97"/>
      <c r="X515" s="97"/>
      <c r="Y515" s="97"/>
      <c r="Z515" s="97"/>
      <c r="AA515" s="97"/>
      <c r="AB515" s="97"/>
    </row>
    <row r="516" spans="1:28" ht="19.5" customHeight="1">
      <c r="A516" s="97" t="str">
        <f t="shared" si="164"/>
        <v>노 무 비내선전공인</v>
      </c>
      <c r="B516" s="109" t="s">
        <v>241</v>
      </c>
      <c r="C516" s="109" t="s">
        <v>242</v>
      </c>
      <c r="D516" s="110" t="s">
        <v>243</v>
      </c>
      <c r="E516" s="111">
        <f>+F516%*G516</f>
        <v>1.6439999999999999</v>
      </c>
      <c r="F516" s="111">
        <v>100</v>
      </c>
      <c r="G516" s="111">
        <f>SUM(V513:V515)</f>
        <v>1.6439999999999999</v>
      </c>
      <c r="H516" s="111"/>
      <c r="I516" s="109"/>
      <c r="J516" s="111"/>
      <c r="K516" s="111"/>
      <c r="L516" s="111"/>
      <c r="M516" s="111" t="str">
        <f t="shared" si="190"/>
        <v/>
      </c>
      <c r="N516" s="111"/>
      <c r="O516" s="111"/>
      <c r="P516" s="97"/>
      <c r="Q516" s="97"/>
      <c r="R516" s="97"/>
      <c r="S516" s="97"/>
      <c r="T516" s="97"/>
      <c r="U516" s="97" t="s">
        <v>558</v>
      </c>
      <c r="V516" s="97">
        <f>SUM(V513:V515)</f>
        <v>1.6439999999999999</v>
      </c>
      <c r="W516" s="97"/>
      <c r="X516" s="97"/>
      <c r="Y516" s="97"/>
      <c r="Z516" s="97"/>
      <c r="AA516" s="97"/>
      <c r="AB516" s="97"/>
    </row>
    <row r="517" spans="1:28" ht="19.5" customHeight="1">
      <c r="A517" s="97" t="str">
        <f t="shared" si="164"/>
        <v>[ 제 16-3호 ] CON'C PAD  W1000xD500xH200 [개소]</v>
      </c>
      <c r="B517" s="105" t="s">
        <v>711</v>
      </c>
      <c r="C517" s="106"/>
      <c r="D517" s="107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8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</row>
    <row r="518" spans="1:28" ht="19.5" customHeight="1">
      <c r="A518" s="97" t="str">
        <f t="shared" si="164"/>
        <v>풀박스1000×500×200</v>
      </c>
      <c r="B518" s="109" t="s">
        <v>203</v>
      </c>
      <c r="C518" s="109" t="s">
        <v>455</v>
      </c>
      <c r="D518" s="110"/>
      <c r="E518" s="111">
        <v>1</v>
      </c>
      <c r="F518" s="111">
        <f t="shared" ref="F518:F520" si="192">IF(G518&lt;&gt;0, E518-G518, "")</f>
        <v>0</v>
      </c>
      <c r="G518" s="111">
        <v>1</v>
      </c>
      <c r="H518" s="111"/>
      <c r="I518" s="109" t="s">
        <v>556</v>
      </c>
      <c r="J518" s="111" t="s">
        <v>242</v>
      </c>
      <c r="K518" s="111">
        <v>0.95</v>
      </c>
      <c r="L518" s="111">
        <v>100</v>
      </c>
      <c r="M518" s="111">
        <f t="shared" ref="M518:M521" si="193">IF(G518*K518=0, "", G518*K518*(L518/100))</f>
        <v>0.95</v>
      </c>
      <c r="N518" s="111" t="s">
        <v>696</v>
      </c>
      <c r="O518" s="111"/>
      <c r="P518" s="97"/>
      <c r="Q518" s="97"/>
      <c r="R518" s="97"/>
      <c r="S518" s="97"/>
      <c r="T518" s="97"/>
      <c r="U518" s="97"/>
      <c r="V518" s="97">
        <f t="shared" ref="V518:V520" si="194">M518</f>
        <v>0.95</v>
      </c>
      <c r="W518" s="97"/>
      <c r="X518" s="97"/>
      <c r="Y518" s="97"/>
      <c r="Z518" s="97"/>
      <c r="AA518" s="97"/>
      <c r="AB518" s="97"/>
    </row>
    <row r="519" spans="1:28" ht="19.5" customHeight="1">
      <c r="A519" s="97" t="str">
        <f t="shared" si="164"/>
        <v>풀박스200×200×150개</v>
      </c>
      <c r="B519" s="109" t="s">
        <v>203</v>
      </c>
      <c r="C519" s="109" t="s">
        <v>206</v>
      </c>
      <c r="D519" s="110" t="s">
        <v>205</v>
      </c>
      <c r="E519" s="111">
        <v>1</v>
      </c>
      <c r="F519" s="111">
        <f t="shared" si="192"/>
        <v>0</v>
      </c>
      <c r="G519" s="111">
        <v>1</v>
      </c>
      <c r="H519" s="111"/>
      <c r="I519" s="109" t="s">
        <v>556</v>
      </c>
      <c r="J519" s="111" t="s">
        <v>242</v>
      </c>
      <c r="K519" s="111">
        <v>0.55000000000000004</v>
      </c>
      <c r="L519" s="111">
        <v>100</v>
      </c>
      <c r="M519" s="111">
        <f t="shared" si="193"/>
        <v>0.55000000000000004</v>
      </c>
      <c r="N519" s="111" t="s">
        <v>696</v>
      </c>
      <c r="O519" s="111"/>
      <c r="P519" s="97"/>
      <c r="Q519" s="97"/>
      <c r="R519" s="97"/>
      <c r="S519" s="97"/>
      <c r="T519" s="97"/>
      <c r="U519" s="97"/>
      <c r="V519" s="97">
        <f t="shared" si="194"/>
        <v>0.55000000000000004</v>
      </c>
      <c r="W519" s="97"/>
      <c r="X519" s="97"/>
      <c r="Y519" s="97"/>
      <c r="Z519" s="97"/>
      <c r="AA519" s="97"/>
      <c r="AB519" s="97"/>
    </row>
    <row r="520" spans="1:28" ht="19.5" customHeight="1">
      <c r="A520" s="97" t="str">
        <f t="shared" si="164"/>
        <v>앵커볼트M10×L200개</v>
      </c>
      <c r="B520" s="109" t="s">
        <v>450</v>
      </c>
      <c r="C520" s="109" t="s">
        <v>451</v>
      </c>
      <c r="D520" s="110" t="s">
        <v>205</v>
      </c>
      <c r="E520" s="111">
        <v>4</v>
      </c>
      <c r="F520" s="111">
        <f t="shared" si="192"/>
        <v>0</v>
      </c>
      <c r="G520" s="111">
        <v>4</v>
      </c>
      <c r="H520" s="111"/>
      <c r="I520" s="109" t="s">
        <v>556</v>
      </c>
      <c r="J520" s="111" t="s">
        <v>242</v>
      </c>
      <c r="K520" s="111">
        <v>3.5999999999999997E-2</v>
      </c>
      <c r="L520" s="111">
        <v>100</v>
      </c>
      <c r="M520" s="111">
        <f t="shared" si="193"/>
        <v>0.14399999999999999</v>
      </c>
      <c r="N520" s="111" t="s">
        <v>670</v>
      </c>
      <c r="O520" s="111"/>
      <c r="P520" s="97"/>
      <c r="Q520" s="97"/>
      <c r="R520" s="97"/>
      <c r="S520" s="97"/>
      <c r="T520" s="97"/>
      <c r="U520" s="97"/>
      <c r="V520" s="97">
        <f t="shared" si="194"/>
        <v>0.14399999999999999</v>
      </c>
      <c r="W520" s="97"/>
      <c r="X520" s="97"/>
      <c r="Y520" s="97"/>
      <c r="Z520" s="97"/>
      <c r="AA520" s="97"/>
      <c r="AB520" s="97"/>
    </row>
    <row r="521" spans="1:28" ht="19.5" customHeight="1">
      <c r="A521" s="97" t="str">
        <f t="shared" si="164"/>
        <v>노 무 비내선전공인</v>
      </c>
      <c r="B521" s="109" t="s">
        <v>241</v>
      </c>
      <c r="C521" s="109" t="s">
        <v>242</v>
      </c>
      <c r="D521" s="110" t="s">
        <v>243</v>
      </c>
      <c r="E521" s="111">
        <f>+F521%*G521</f>
        <v>1.6439999999999999</v>
      </c>
      <c r="F521" s="111">
        <v>100</v>
      </c>
      <c r="G521" s="111">
        <f>SUM(V518:V520)</f>
        <v>1.6439999999999999</v>
      </c>
      <c r="H521" s="111"/>
      <c r="I521" s="109"/>
      <c r="J521" s="111"/>
      <c r="K521" s="111"/>
      <c r="L521" s="111"/>
      <c r="M521" s="111" t="str">
        <f t="shared" si="193"/>
        <v/>
      </c>
      <c r="N521" s="111"/>
      <c r="O521" s="111"/>
      <c r="P521" s="97"/>
      <c r="Q521" s="97"/>
      <c r="R521" s="97"/>
      <c r="S521" s="97"/>
      <c r="T521" s="97"/>
      <c r="U521" s="97" t="s">
        <v>558</v>
      </c>
      <c r="V521" s="97">
        <f>SUM(V518:V520)</f>
        <v>1.6439999999999999</v>
      </c>
      <c r="W521" s="97"/>
      <c r="X521" s="97"/>
      <c r="Y521" s="97"/>
      <c r="Z521" s="97"/>
      <c r="AA521" s="97"/>
      <c r="AB521" s="97"/>
    </row>
    <row r="522" spans="1:28" ht="19.5" customHeight="1">
      <c r="A522" s="97" t="str">
        <f t="shared" si="164"/>
        <v>[ 제 16-4호 ] CON'C PAD  W1600xD1600xH200 [개소]</v>
      </c>
      <c r="B522" s="105" t="s">
        <v>712</v>
      </c>
      <c r="C522" s="106"/>
      <c r="D522" s="107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8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</row>
    <row r="523" spans="1:28" ht="19.5" customHeight="1">
      <c r="A523" s="97" t="str">
        <f t="shared" si="164"/>
        <v>풀박스1600×1600×200</v>
      </c>
      <c r="B523" s="109" t="s">
        <v>203</v>
      </c>
      <c r="C523" s="109" t="s">
        <v>457</v>
      </c>
      <c r="D523" s="110"/>
      <c r="E523" s="111">
        <v>1</v>
      </c>
      <c r="F523" s="111">
        <f t="shared" ref="F523:F525" si="195">IF(G523&lt;&gt;0, E523-G523, "")</f>
        <v>0</v>
      </c>
      <c r="G523" s="111">
        <v>1</v>
      </c>
      <c r="H523" s="111"/>
      <c r="I523" s="109" t="s">
        <v>556</v>
      </c>
      <c r="J523" s="111" t="s">
        <v>242</v>
      </c>
      <c r="K523" s="122">
        <v>3</v>
      </c>
      <c r="L523" s="111">
        <v>100</v>
      </c>
      <c r="M523" s="111">
        <f t="shared" ref="M523:M526" si="196">IF(G523*K523=0, "", G523*K523*(L523/100))</f>
        <v>3</v>
      </c>
      <c r="N523" s="111" t="s">
        <v>696</v>
      </c>
      <c r="O523" s="111"/>
      <c r="P523" s="97"/>
      <c r="Q523" s="97"/>
      <c r="R523" s="97"/>
      <c r="S523" s="97"/>
      <c r="T523" s="97"/>
      <c r="U523" s="97"/>
      <c r="V523" s="97">
        <f t="shared" ref="V523:V525" si="197">M523</f>
        <v>3</v>
      </c>
      <c r="W523" s="97"/>
      <c r="X523" s="97"/>
      <c r="Y523" s="97"/>
      <c r="Z523" s="97"/>
      <c r="AA523" s="97"/>
      <c r="AB523" s="97"/>
    </row>
    <row r="524" spans="1:28" ht="19.5" customHeight="1">
      <c r="A524" s="97" t="str">
        <f t="shared" si="164"/>
        <v>풀박스200×200×150개</v>
      </c>
      <c r="B524" s="109" t="s">
        <v>203</v>
      </c>
      <c r="C524" s="109" t="s">
        <v>206</v>
      </c>
      <c r="D524" s="110" t="s">
        <v>205</v>
      </c>
      <c r="E524" s="111">
        <v>1</v>
      </c>
      <c r="F524" s="111">
        <f t="shared" si="195"/>
        <v>0</v>
      </c>
      <c r="G524" s="111">
        <v>1</v>
      </c>
      <c r="H524" s="111"/>
      <c r="I524" s="109" t="s">
        <v>556</v>
      </c>
      <c r="J524" s="111" t="s">
        <v>242</v>
      </c>
      <c r="K524" s="111">
        <v>0.55000000000000004</v>
      </c>
      <c r="L524" s="111">
        <v>100</v>
      </c>
      <c r="M524" s="111">
        <f t="shared" si="196"/>
        <v>0.55000000000000004</v>
      </c>
      <c r="N524" s="111" t="s">
        <v>696</v>
      </c>
      <c r="O524" s="111"/>
      <c r="P524" s="97"/>
      <c r="Q524" s="97"/>
      <c r="R524" s="97"/>
      <c r="S524" s="97"/>
      <c r="T524" s="97"/>
      <c r="U524" s="97"/>
      <c r="V524" s="97">
        <f t="shared" si="197"/>
        <v>0.55000000000000004</v>
      </c>
      <c r="W524" s="97"/>
      <c r="X524" s="97"/>
      <c r="Y524" s="97"/>
      <c r="Z524" s="97"/>
      <c r="AA524" s="97"/>
      <c r="AB524" s="97"/>
    </row>
    <row r="525" spans="1:28" ht="19.5" customHeight="1">
      <c r="A525" s="97" t="str">
        <f t="shared" si="164"/>
        <v>앵커볼트M10×L200개</v>
      </c>
      <c r="B525" s="109" t="s">
        <v>450</v>
      </c>
      <c r="C525" s="109" t="s">
        <v>451</v>
      </c>
      <c r="D525" s="110" t="s">
        <v>205</v>
      </c>
      <c r="E525" s="111">
        <v>4</v>
      </c>
      <c r="F525" s="111">
        <f t="shared" si="195"/>
        <v>0</v>
      </c>
      <c r="G525" s="111">
        <v>4</v>
      </c>
      <c r="H525" s="111"/>
      <c r="I525" s="109" t="s">
        <v>556</v>
      </c>
      <c r="J525" s="111" t="s">
        <v>242</v>
      </c>
      <c r="K525" s="111">
        <v>3.5999999999999997E-2</v>
      </c>
      <c r="L525" s="111">
        <v>100</v>
      </c>
      <c r="M525" s="111">
        <f t="shared" si="196"/>
        <v>0.14399999999999999</v>
      </c>
      <c r="N525" s="111" t="s">
        <v>670</v>
      </c>
      <c r="O525" s="111"/>
      <c r="P525" s="97"/>
      <c r="Q525" s="97"/>
      <c r="R525" s="97"/>
      <c r="S525" s="97"/>
      <c r="T525" s="97"/>
      <c r="U525" s="97"/>
      <c r="V525" s="97">
        <f t="shared" si="197"/>
        <v>0.14399999999999999</v>
      </c>
      <c r="W525" s="97"/>
      <c r="X525" s="97"/>
      <c r="Y525" s="97"/>
      <c r="Z525" s="97"/>
      <c r="AA525" s="97"/>
      <c r="AB525" s="97"/>
    </row>
    <row r="526" spans="1:28" ht="19.5" customHeight="1">
      <c r="A526" s="97" t="str">
        <f t="shared" si="164"/>
        <v>노 무 비내선전공인</v>
      </c>
      <c r="B526" s="109" t="s">
        <v>241</v>
      </c>
      <c r="C526" s="109" t="s">
        <v>242</v>
      </c>
      <c r="D526" s="110" t="s">
        <v>243</v>
      </c>
      <c r="E526" s="111">
        <f>+F526%*G526</f>
        <v>3.694</v>
      </c>
      <c r="F526" s="111">
        <v>100</v>
      </c>
      <c r="G526" s="111">
        <f>SUM(V523:V525)</f>
        <v>3.694</v>
      </c>
      <c r="H526" s="111"/>
      <c r="I526" s="109"/>
      <c r="J526" s="111"/>
      <c r="K526" s="111"/>
      <c r="L526" s="111"/>
      <c r="M526" s="111" t="str">
        <f t="shared" si="196"/>
        <v/>
      </c>
      <c r="N526" s="111"/>
      <c r="O526" s="111"/>
      <c r="P526" s="97"/>
      <c r="Q526" s="97"/>
      <c r="R526" s="97"/>
      <c r="S526" s="97"/>
      <c r="T526" s="97"/>
      <c r="U526" s="97" t="s">
        <v>558</v>
      </c>
      <c r="V526" s="97">
        <f>SUM(V523:V525)</f>
        <v>3.694</v>
      </c>
      <c r="W526" s="97"/>
      <c r="X526" s="97"/>
      <c r="Y526" s="97"/>
      <c r="Z526" s="97"/>
      <c r="AA526" s="97"/>
      <c r="AB526" s="97"/>
    </row>
    <row r="527" spans="1:28" ht="19.5" customHeight="1">
      <c r="A527" s="97" t="str">
        <f t="shared" si="164"/>
        <v>[제 16-5호] CON'C PAD  W400xD400xH200(외부 SUS) [개소]</v>
      </c>
      <c r="B527" s="109" t="s">
        <v>458</v>
      </c>
      <c r="C527" s="109"/>
      <c r="D527" s="110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8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</row>
    <row r="528" spans="1:28" ht="19.5" customHeight="1">
      <c r="A528" s="97" t="str">
        <f t="shared" si="164"/>
        <v>풀박스SUS 400×400×200개</v>
      </c>
      <c r="B528" s="109" t="s">
        <v>203</v>
      </c>
      <c r="C528" s="121" t="s">
        <v>459</v>
      </c>
      <c r="D528" s="110" t="s">
        <v>205</v>
      </c>
      <c r="E528" s="111">
        <v>1</v>
      </c>
      <c r="F528" s="111">
        <f t="shared" ref="F528:F530" si="198">IF(G528&lt;&gt;0, E528-G528, "")</f>
        <v>0</v>
      </c>
      <c r="G528" s="111">
        <v>1</v>
      </c>
      <c r="H528" s="111"/>
      <c r="I528" s="109" t="s">
        <v>556</v>
      </c>
      <c r="J528" s="111" t="s">
        <v>242</v>
      </c>
      <c r="K528" s="111">
        <v>0.66</v>
      </c>
      <c r="L528" s="111">
        <v>100</v>
      </c>
      <c r="M528" s="111">
        <f t="shared" ref="M528:M531" si="199">IF(G528*K528=0, "", G528*K528*(L528/100))</f>
        <v>0.66</v>
      </c>
      <c r="N528" s="111" t="s">
        <v>696</v>
      </c>
      <c r="O528" s="111"/>
      <c r="P528" s="97"/>
      <c r="Q528" s="97"/>
      <c r="R528" s="97"/>
      <c r="S528" s="97"/>
      <c r="T528" s="97"/>
      <c r="U528" s="97"/>
      <c r="V528" s="97">
        <f t="shared" ref="V528:V530" si="200">M528</f>
        <v>0.66</v>
      </c>
      <c r="W528" s="97"/>
      <c r="X528" s="97"/>
      <c r="Y528" s="97"/>
      <c r="Z528" s="97"/>
      <c r="AA528" s="97"/>
      <c r="AB528" s="97"/>
    </row>
    <row r="529" spans="1:28" ht="19.5" customHeight="1">
      <c r="A529" s="97" t="str">
        <f t="shared" si="164"/>
        <v>풀박스200×200×150개</v>
      </c>
      <c r="B529" s="109" t="s">
        <v>203</v>
      </c>
      <c r="C529" s="109" t="s">
        <v>206</v>
      </c>
      <c r="D529" s="110" t="s">
        <v>205</v>
      </c>
      <c r="E529" s="111">
        <v>1</v>
      </c>
      <c r="F529" s="111">
        <f t="shared" si="198"/>
        <v>0</v>
      </c>
      <c r="G529" s="111">
        <v>1</v>
      </c>
      <c r="H529" s="111"/>
      <c r="I529" s="109" t="s">
        <v>556</v>
      </c>
      <c r="J529" s="111" t="s">
        <v>242</v>
      </c>
      <c r="K529" s="111">
        <v>0.55000000000000004</v>
      </c>
      <c r="L529" s="111">
        <v>100</v>
      </c>
      <c r="M529" s="111">
        <f t="shared" si="199"/>
        <v>0.55000000000000004</v>
      </c>
      <c r="N529" s="111" t="s">
        <v>696</v>
      </c>
      <c r="O529" s="111"/>
      <c r="P529" s="97"/>
      <c r="Q529" s="97"/>
      <c r="R529" s="97"/>
      <c r="S529" s="97"/>
      <c r="T529" s="97"/>
      <c r="U529" s="97"/>
      <c r="V529" s="97">
        <f t="shared" si="200"/>
        <v>0.55000000000000004</v>
      </c>
      <c r="W529" s="97"/>
      <c r="X529" s="97"/>
      <c r="Y529" s="97"/>
      <c r="Z529" s="97"/>
      <c r="AA529" s="97"/>
      <c r="AB529" s="97"/>
    </row>
    <row r="530" spans="1:28" ht="19.5" customHeight="1">
      <c r="A530" s="97" t="str">
        <f t="shared" si="164"/>
        <v>앵커볼트M10×L200개</v>
      </c>
      <c r="B530" s="109" t="s">
        <v>450</v>
      </c>
      <c r="C530" s="109" t="s">
        <v>451</v>
      </c>
      <c r="D530" s="110" t="s">
        <v>205</v>
      </c>
      <c r="E530" s="111">
        <v>4</v>
      </c>
      <c r="F530" s="111">
        <f t="shared" si="198"/>
        <v>0</v>
      </c>
      <c r="G530" s="111">
        <v>4</v>
      </c>
      <c r="H530" s="111"/>
      <c r="I530" s="109" t="s">
        <v>556</v>
      </c>
      <c r="J530" s="111" t="s">
        <v>242</v>
      </c>
      <c r="K530" s="111">
        <v>3.5999999999999997E-2</v>
      </c>
      <c r="L530" s="111">
        <v>100</v>
      </c>
      <c r="M530" s="111">
        <f t="shared" si="199"/>
        <v>0.14399999999999999</v>
      </c>
      <c r="N530" s="111" t="s">
        <v>670</v>
      </c>
      <c r="O530" s="111"/>
      <c r="P530" s="97"/>
      <c r="Q530" s="97"/>
      <c r="R530" s="97"/>
      <c r="S530" s="97"/>
      <c r="T530" s="97"/>
      <c r="U530" s="97"/>
      <c r="V530" s="97">
        <f t="shared" si="200"/>
        <v>0.14399999999999999</v>
      </c>
      <c r="W530" s="97"/>
      <c r="X530" s="97"/>
      <c r="Y530" s="97"/>
      <c r="Z530" s="97"/>
      <c r="AA530" s="97"/>
      <c r="AB530" s="97"/>
    </row>
    <row r="531" spans="1:28" ht="19.5" customHeight="1">
      <c r="A531" s="97" t="str">
        <f t="shared" si="164"/>
        <v>노 무 비내선전공인</v>
      </c>
      <c r="B531" s="109" t="s">
        <v>241</v>
      </c>
      <c r="C531" s="109" t="s">
        <v>242</v>
      </c>
      <c r="D531" s="110" t="s">
        <v>243</v>
      </c>
      <c r="E531" s="111">
        <f>+F531%*G531</f>
        <v>1.3539999999999999</v>
      </c>
      <c r="F531" s="111">
        <v>100</v>
      </c>
      <c r="G531" s="111">
        <f>SUM(V528:V530)</f>
        <v>1.3539999999999999</v>
      </c>
      <c r="H531" s="111"/>
      <c r="I531" s="109"/>
      <c r="J531" s="111"/>
      <c r="K531" s="111"/>
      <c r="L531" s="111"/>
      <c r="M531" s="111" t="str">
        <f t="shared" si="199"/>
        <v/>
      </c>
      <c r="N531" s="111"/>
      <c r="O531" s="111"/>
      <c r="P531" s="97"/>
      <c r="Q531" s="97"/>
      <c r="R531" s="97"/>
      <c r="S531" s="97"/>
      <c r="T531" s="97"/>
      <c r="U531" s="97" t="s">
        <v>558</v>
      </c>
      <c r="V531" s="97">
        <f>SUM(V528:V530)</f>
        <v>1.3539999999999999</v>
      </c>
      <c r="W531" s="97"/>
      <c r="X531" s="97"/>
      <c r="Y531" s="97"/>
      <c r="Z531" s="97"/>
      <c r="AA531" s="97"/>
      <c r="AB531" s="97"/>
    </row>
    <row r="532" spans="1:28" ht="19.5" customHeight="1">
      <c r="A532" s="97" t="str">
        <f t="shared" si="164"/>
        <v>[제 16-6호] CON'C PAD  W500xD500xH200(외부 SUS) [개소]</v>
      </c>
      <c r="B532" s="109" t="s">
        <v>460</v>
      </c>
      <c r="C532" s="109"/>
      <c r="D532" s="110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8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</row>
    <row r="533" spans="1:28" ht="19.5" customHeight="1">
      <c r="A533" s="97" t="str">
        <f t="shared" si="164"/>
        <v>풀박스SUS 500×500×200개</v>
      </c>
      <c r="B533" s="109" t="s">
        <v>203</v>
      </c>
      <c r="C533" s="121" t="s">
        <v>461</v>
      </c>
      <c r="D533" s="110" t="s">
        <v>205</v>
      </c>
      <c r="E533" s="111">
        <v>1</v>
      </c>
      <c r="F533" s="111">
        <f t="shared" ref="F533:F535" si="201">IF(G533&lt;&gt;0, E533-G533, "")</f>
        <v>0</v>
      </c>
      <c r="G533" s="111">
        <v>1</v>
      </c>
      <c r="H533" s="111"/>
      <c r="I533" s="109" t="s">
        <v>556</v>
      </c>
      <c r="J533" s="111" t="s">
        <v>242</v>
      </c>
      <c r="K533" s="111">
        <v>0.95</v>
      </c>
      <c r="L533" s="111">
        <v>100</v>
      </c>
      <c r="M533" s="111">
        <f t="shared" ref="M533:M536" si="202">IF(G533*K533=0, "", G533*K533*(L533/100))</f>
        <v>0.95</v>
      </c>
      <c r="N533" s="111" t="s">
        <v>696</v>
      </c>
      <c r="O533" s="111"/>
      <c r="P533" s="97"/>
      <c r="Q533" s="97"/>
      <c r="R533" s="97"/>
      <c r="S533" s="97"/>
      <c r="T533" s="97"/>
      <c r="U533" s="97"/>
      <c r="V533" s="97">
        <f t="shared" ref="V533:V535" si="203">M533</f>
        <v>0.95</v>
      </c>
      <c r="W533" s="97"/>
      <c r="X533" s="97"/>
      <c r="Y533" s="97"/>
      <c r="Z533" s="97"/>
      <c r="AA533" s="97"/>
      <c r="AB533" s="97"/>
    </row>
    <row r="534" spans="1:28" ht="19.5" customHeight="1">
      <c r="A534" s="97" t="str">
        <f t="shared" si="164"/>
        <v>풀박스200×200×150개</v>
      </c>
      <c r="B534" s="109" t="s">
        <v>203</v>
      </c>
      <c r="C534" s="109" t="s">
        <v>206</v>
      </c>
      <c r="D534" s="110" t="s">
        <v>205</v>
      </c>
      <c r="E534" s="111">
        <v>1</v>
      </c>
      <c r="F534" s="111">
        <f t="shared" si="201"/>
        <v>0</v>
      </c>
      <c r="G534" s="111">
        <v>1</v>
      </c>
      <c r="H534" s="111"/>
      <c r="I534" s="109" t="s">
        <v>556</v>
      </c>
      <c r="J534" s="111" t="s">
        <v>242</v>
      </c>
      <c r="K534" s="111">
        <v>0.55000000000000004</v>
      </c>
      <c r="L534" s="111">
        <v>100</v>
      </c>
      <c r="M534" s="111">
        <f t="shared" si="202"/>
        <v>0.55000000000000004</v>
      </c>
      <c r="N534" s="111" t="s">
        <v>696</v>
      </c>
      <c r="O534" s="111"/>
      <c r="P534" s="97"/>
      <c r="Q534" s="97"/>
      <c r="R534" s="97"/>
      <c r="S534" s="97"/>
      <c r="T534" s="97"/>
      <c r="U534" s="97"/>
      <c r="V534" s="97">
        <f t="shared" si="203"/>
        <v>0.55000000000000004</v>
      </c>
      <c r="W534" s="97"/>
      <c r="X534" s="97"/>
      <c r="Y534" s="97"/>
      <c r="Z534" s="97"/>
      <c r="AA534" s="97"/>
      <c r="AB534" s="97"/>
    </row>
    <row r="535" spans="1:28" ht="19.5" customHeight="1">
      <c r="A535" s="97" t="str">
        <f t="shared" si="164"/>
        <v>앵커볼트M10×L200개</v>
      </c>
      <c r="B535" s="109" t="s">
        <v>450</v>
      </c>
      <c r="C535" s="109" t="s">
        <v>451</v>
      </c>
      <c r="D535" s="110" t="s">
        <v>205</v>
      </c>
      <c r="E535" s="111">
        <v>4</v>
      </c>
      <c r="F535" s="111">
        <f t="shared" si="201"/>
        <v>0</v>
      </c>
      <c r="G535" s="111">
        <v>4</v>
      </c>
      <c r="H535" s="111"/>
      <c r="I535" s="109" t="s">
        <v>556</v>
      </c>
      <c r="J535" s="111" t="s">
        <v>242</v>
      </c>
      <c r="K535" s="111">
        <v>3.5999999999999997E-2</v>
      </c>
      <c r="L535" s="111">
        <v>100</v>
      </c>
      <c r="M535" s="111">
        <f t="shared" si="202"/>
        <v>0.14399999999999999</v>
      </c>
      <c r="N535" s="111" t="s">
        <v>670</v>
      </c>
      <c r="O535" s="111"/>
      <c r="P535" s="97"/>
      <c r="Q535" s="97"/>
      <c r="R535" s="97"/>
      <c r="S535" s="97"/>
      <c r="T535" s="97"/>
      <c r="U535" s="97"/>
      <c r="V535" s="97">
        <f t="shared" si="203"/>
        <v>0.14399999999999999</v>
      </c>
      <c r="W535" s="97"/>
      <c r="X535" s="97"/>
      <c r="Y535" s="97"/>
      <c r="Z535" s="97"/>
      <c r="AA535" s="97"/>
      <c r="AB535" s="97"/>
    </row>
    <row r="536" spans="1:28" ht="19.5" customHeight="1">
      <c r="A536" s="97" t="str">
        <f t="shared" si="164"/>
        <v>노 무 비내선전공인</v>
      </c>
      <c r="B536" s="109" t="s">
        <v>241</v>
      </c>
      <c r="C536" s="109" t="s">
        <v>242</v>
      </c>
      <c r="D536" s="110" t="s">
        <v>243</v>
      </c>
      <c r="E536" s="111">
        <f>+F536%*G536</f>
        <v>1.6439999999999999</v>
      </c>
      <c r="F536" s="111">
        <v>100</v>
      </c>
      <c r="G536" s="111">
        <f>SUM(V533:V535)</f>
        <v>1.6439999999999999</v>
      </c>
      <c r="H536" s="111"/>
      <c r="I536" s="109"/>
      <c r="J536" s="111"/>
      <c r="K536" s="111"/>
      <c r="L536" s="111"/>
      <c r="M536" s="111" t="str">
        <f t="shared" si="202"/>
        <v/>
      </c>
      <c r="N536" s="111"/>
      <c r="O536" s="111"/>
      <c r="P536" s="97"/>
      <c r="Q536" s="97"/>
      <c r="R536" s="97"/>
      <c r="S536" s="97"/>
      <c r="T536" s="97"/>
      <c r="U536" s="97" t="s">
        <v>558</v>
      </c>
      <c r="V536" s="97">
        <f>SUM(V533:V535)</f>
        <v>1.6439999999999999</v>
      </c>
      <c r="W536" s="97"/>
      <c r="X536" s="97"/>
      <c r="Y536" s="97"/>
      <c r="Z536" s="97"/>
      <c r="AA536" s="97"/>
      <c r="AB536" s="97"/>
    </row>
    <row r="537" spans="1:28" ht="19.5" customHeight="1">
      <c r="A537" s="97" t="str">
        <f t="shared" si="164"/>
        <v>[제 16-7] CON'C PAD  W600xD600xH200(외부 SUS) [개소]</v>
      </c>
      <c r="B537" s="109" t="s">
        <v>713</v>
      </c>
      <c r="C537" s="109"/>
      <c r="D537" s="110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8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</row>
    <row r="538" spans="1:28" ht="19.5" customHeight="1">
      <c r="A538" s="97" t="str">
        <f t="shared" si="164"/>
        <v>풀박스SUS 600×600×200개</v>
      </c>
      <c r="B538" s="109" t="s">
        <v>203</v>
      </c>
      <c r="C538" s="121" t="s">
        <v>463</v>
      </c>
      <c r="D538" s="110" t="s">
        <v>205</v>
      </c>
      <c r="E538" s="111">
        <v>1</v>
      </c>
      <c r="F538" s="111">
        <f t="shared" ref="F538:F540" si="204">IF(G538&lt;&gt;0, E538-G538, "")</f>
        <v>0</v>
      </c>
      <c r="G538" s="111">
        <v>1</v>
      </c>
      <c r="H538" s="111"/>
      <c r="I538" s="109" t="s">
        <v>556</v>
      </c>
      <c r="J538" s="111" t="s">
        <v>242</v>
      </c>
      <c r="K538" s="111">
        <v>0.95</v>
      </c>
      <c r="L538" s="111">
        <v>100</v>
      </c>
      <c r="M538" s="111">
        <f t="shared" ref="M538:M541" si="205">IF(G538*K538=0, "", G538*K538*(L538/100))</f>
        <v>0.95</v>
      </c>
      <c r="N538" s="111" t="s">
        <v>696</v>
      </c>
      <c r="O538" s="111"/>
      <c r="P538" s="97"/>
      <c r="Q538" s="97"/>
      <c r="R538" s="97"/>
      <c r="S538" s="97"/>
      <c r="T538" s="97"/>
      <c r="U538" s="97"/>
      <c r="V538" s="97">
        <f t="shared" ref="V538:V540" si="206">M538</f>
        <v>0.95</v>
      </c>
      <c r="W538" s="97"/>
      <c r="X538" s="97"/>
      <c r="Y538" s="97"/>
      <c r="Z538" s="97"/>
      <c r="AA538" s="97"/>
      <c r="AB538" s="97"/>
    </row>
    <row r="539" spans="1:28" ht="19.5" customHeight="1">
      <c r="A539" s="97" t="str">
        <f t="shared" si="164"/>
        <v>풀박스200×200×150개</v>
      </c>
      <c r="B539" s="109" t="s">
        <v>203</v>
      </c>
      <c r="C539" s="109" t="s">
        <v>206</v>
      </c>
      <c r="D539" s="110" t="s">
        <v>205</v>
      </c>
      <c r="E539" s="111">
        <v>1</v>
      </c>
      <c r="F539" s="111">
        <f t="shared" si="204"/>
        <v>0</v>
      </c>
      <c r="G539" s="111">
        <v>1</v>
      </c>
      <c r="H539" s="111"/>
      <c r="I539" s="109" t="s">
        <v>556</v>
      </c>
      <c r="J539" s="111" t="s">
        <v>242</v>
      </c>
      <c r="K539" s="111">
        <v>0.55000000000000004</v>
      </c>
      <c r="L539" s="111">
        <v>100</v>
      </c>
      <c r="M539" s="111">
        <f t="shared" si="205"/>
        <v>0.55000000000000004</v>
      </c>
      <c r="N539" s="111" t="s">
        <v>696</v>
      </c>
      <c r="O539" s="111"/>
      <c r="P539" s="97"/>
      <c r="Q539" s="97"/>
      <c r="R539" s="97"/>
      <c r="S539" s="97"/>
      <c r="T539" s="97"/>
      <c r="U539" s="97"/>
      <c r="V539" s="97">
        <f t="shared" si="206"/>
        <v>0.55000000000000004</v>
      </c>
      <c r="W539" s="97"/>
      <c r="X539" s="97"/>
      <c r="Y539" s="97"/>
      <c r="Z539" s="97"/>
      <c r="AA539" s="97"/>
      <c r="AB539" s="97"/>
    </row>
    <row r="540" spans="1:28" ht="19.5" customHeight="1">
      <c r="A540" s="97" t="str">
        <f t="shared" si="164"/>
        <v>앵커볼트M10×L200개</v>
      </c>
      <c r="B540" s="109" t="s">
        <v>450</v>
      </c>
      <c r="C540" s="109" t="s">
        <v>451</v>
      </c>
      <c r="D540" s="110" t="s">
        <v>205</v>
      </c>
      <c r="E540" s="111">
        <v>4</v>
      </c>
      <c r="F540" s="111">
        <f t="shared" si="204"/>
        <v>0</v>
      </c>
      <c r="G540" s="111">
        <v>4</v>
      </c>
      <c r="H540" s="111"/>
      <c r="I540" s="109" t="s">
        <v>556</v>
      </c>
      <c r="J540" s="111" t="s">
        <v>242</v>
      </c>
      <c r="K540" s="111">
        <v>3.5999999999999997E-2</v>
      </c>
      <c r="L540" s="111">
        <v>100</v>
      </c>
      <c r="M540" s="111">
        <f t="shared" si="205"/>
        <v>0.14399999999999999</v>
      </c>
      <c r="N540" s="111" t="s">
        <v>670</v>
      </c>
      <c r="O540" s="111"/>
      <c r="P540" s="97"/>
      <c r="Q540" s="97"/>
      <c r="R540" s="97"/>
      <c r="S540" s="97"/>
      <c r="T540" s="97"/>
      <c r="U540" s="97"/>
      <c r="V540" s="97">
        <f t="shared" si="206"/>
        <v>0.14399999999999999</v>
      </c>
      <c r="W540" s="97"/>
      <c r="X540" s="97"/>
      <c r="Y540" s="97"/>
      <c r="Z540" s="97"/>
      <c r="AA540" s="97"/>
      <c r="AB540" s="97"/>
    </row>
    <row r="541" spans="1:28" ht="19.5" customHeight="1">
      <c r="A541" s="97" t="str">
        <f t="shared" si="164"/>
        <v>노 무 비내선전공인</v>
      </c>
      <c r="B541" s="109" t="s">
        <v>241</v>
      </c>
      <c r="C541" s="109" t="s">
        <v>242</v>
      </c>
      <c r="D541" s="110" t="s">
        <v>243</v>
      </c>
      <c r="E541" s="111">
        <f>+F541%*G541</f>
        <v>1.6439999999999999</v>
      </c>
      <c r="F541" s="111">
        <v>100</v>
      </c>
      <c r="G541" s="111">
        <f>SUM(V538:V540)</f>
        <v>1.6439999999999999</v>
      </c>
      <c r="H541" s="111"/>
      <c r="I541" s="109"/>
      <c r="J541" s="111"/>
      <c r="K541" s="111"/>
      <c r="L541" s="111"/>
      <c r="M541" s="111" t="str">
        <f t="shared" si="205"/>
        <v/>
      </c>
      <c r="N541" s="111"/>
      <c r="O541" s="111"/>
      <c r="P541" s="97"/>
      <c r="Q541" s="97"/>
      <c r="R541" s="97"/>
      <c r="S541" s="97"/>
      <c r="T541" s="97"/>
      <c r="U541" s="97" t="s">
        <v>558</v>
      </c>
      <c r="V541" s="97">
        <f>SUM(V538:V540)</f>
        <v>1.6439999999999999</v>
      </c>
      <c r="W541" s="97"/>
      <c r="X541" s="97"/>
      <c r="Y541" s="97"/>
      <c r="Z541" s="97"/>
      <c r="AA541" s="97"/>
      <c r="AB541" s="97"/>
    </row>
    <row r="542" spans="1:28" ht="19.5" customHeight="1">
      <c r="A542" s="97" t="str">
        <f t="shared" si="164"/>
        <v>[제 16-8호] CON'C PAD  W800xD800xH200(외부 SUS) [개소]</v>
      </c>
      <c r="B542" s="109" t="s">
        <v>464</v>
      </c>
      <c r="C542" s="109"/>
      <c r="D542" s="110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8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</row>
    <row r="543" spans="1:28" ht="19.5" customHeight="1">
      <c r="A543" s="97" t="str">
        <f t="shared" si="164"/>
        <v>풀박스SUS 800×800×200개</v>
      </c>
      <c r="B543" s="109" t="s">
        <v>203</v>
      </c>
      <c r="C543" s="121" t="s">
        <v>465</v>
      </c>
      <c r="D543" s="110" t="s">
        <v>205</v>
      </c>
      <c r="E543" s="111">
        <v>1</v>
      </c>
      <c r="F543" s="111">
        <f t="shared" ref="F543:F545" si="207">IF(G543&lt;&gt;0, E543-G543, "")</f>
        <v>0</v>
      </c>
      <c r="G543" s="111">
        <v>1</v>
      </c>
      <c r="H543" s="111"/>
      <c r="I543" s="109" t="s">
        <v>556</v>
      </c>
      <c r="J543" s="111" t="s">
        <v>242</v>
      </c>
      <c r="K543" s="111">
        <v>0.95</v>
      </c>
      <c r="L543" s="111">
        <v>100</v>
      </c>
      <c r="M543" s="111">
        <f t="shared" ref="M543:M546" si="208">IF(G543*K543=0, "", G543*K543*(L543/100))</f>
        <v>0.95</v>
      </c>
      <c r="N543" s="111" t="s">
        <v>696</v>
      </c>
      <c r="O543" s="111"/>
      <c r="P543" s="97"/>
      <c r="Q543" s="97"/>
      <c r="R543" s="97"/>
      <c r="S543" s="97"/>
      <c r="T543" s="97"/>
      <c r="U543" s="97"/>
      <c r="V543" s="97">
        <f t="shared" ref="V543:V545" si="209">M543</f>
        <v>0.95</v>
      </c>
      <c r="W543" s="97"/>
      <c r="X543" s="97"/>
      <c r="Y543" s="97"/>
      <c r="Z543" s="97"/>
      <c r="AA543" s="97"/>
      <c r="AB543" s="97"/>
    </row>
    <row r="544" spans="1:28" ht="19.5" customHeight="1">
      <c r="A544" s="97" t="str">
        <f t="shared" si="164"/>
        <v>풀박스200×200×150개</v>
      </c>
      <c r="B544" s="109" t="s">
        <v>203</v>
      </c>
      <c r="C544" s="109" t="s">
        <v>206</v>
      </c>
      <c r="D544" s="110" t="s">
        <v>205</v>
      </c>
      <c r="E544" s="111">
        <v>1</v>
      </c>
      <c r="F544" s="111">
        <f t="shared" si="207"/>
        <v>0</v>
      </c>
      <c r="G544" s="111">
        <v>1</v>
      </c>
      <c r="H544" s="111"/>
      <c r="I544" s="109" t="s">
        <v>556</v>
      </c>
      <c r="J544" s="111" t="s">
        <v>242</v>
      </c>
      <c r="K544" s="111">
        <v>0.55000000000000004</v>
      </c>
      <c r="L544" s="111">
        <v>100</v>
      </c>
      <c r="M544" s="111">
        <f t="shared" si="208"/>
        <v>0.55000000000000004</v>
      </c>
      <c r="N544" s="111" t="s">
        <v>696</v>
      </c>
      <c r="O544" s="111"/>
      <c r="P544" s="97"/>
      <c r="Q544" s="97"/>
      <c r="R544" s="97"/>
      <c r="S544" s="97"/>
      <c r="T544" s="97"/>
      <c r="U544" s="97"/>
      <c r="V544" s="97">
        <f t="shared" si="209"/>
        <v>0.55000000000000004</v>
      </c>
      <c r="W544" s="97"/>
      <c r="X544" s="97"/>
      <c r="Y544" s="97"/>
      <c r="Z544" s="97"/>
      <c r="AA544" s="97"/>
      <c r="AB544" s="97"/>
    </row>
    <row r="545" spans="1:28" ht="19.5" customHeight="1">
      <c r="A545" s="97" t="str">
        <f t="shared" si="164"/>
        <v>앵커볼트M10×L200개</v>
      </c>
      <c r="B545" s="109" t="s">
        <v>450</v>
      </c>
      <c r="C545" s="109" t="s">
        <v>451</v>
      </c>
      <c r="D545" s="110" t="s">
        <v>205</v>
      </c>
      <c r="E545" s="111">
        <v>4</v>
      </c>
      <c r="F545" s="111">
        <f t="shared" si="207"/>
        <v>0</v>
      </c>
      <c r="G545" s="111">
        <v>4</v>
      </c>
      <c r="H545" s="111"/>
      <c r="I545" s="109" t="s">
        <v>556</v>
      </c>
      <c r="J545" s="111" t="s">
        <v>242</v>
      </c>
      <c r="K545" s="111">
        <v>3.5999999999999997E-2</v>
      </c>
      <c r="L545" s="111">
        <v>100</v>
      </c>
      <c r="M545" s="111">
        <f t="shared" si="208"/>
        <v>0.14399999999999999</v>
      </c>
      <c r="N545" s="111" t="s">
        <v>670</v>
      </c>
      <c r="O545" s="111"/>
      <c r="P545" s="97"/>
      <c r="Q545" s="97"/>
      <c r="R545" s="97"/>
      <c r="S545" s="97"/>
      <c r="T545" s="97"/>
      <c r="U545" s="97"/>
      <c r="V545" s="97">
        <f t="shared" si="209"/>
        <v>0.14399999999999999</v>
      </c>
      <c r="W545" s="97"/>
      <c r="X545" s="97"/>
      <c r="Y545" s="97"/>
      <c r="Z545" s="97"/>
      <c r="AA545" s="97"/>
      <c r="AB545" s="97"/>
    </row>
    <row r="546" spans="1:28" ht="19.5" customHeight="1">
      <c r="A546" s="97" t="str">
        <f t="shared" si="164"/>
        <v>노 무 비내선전공인</v>
      </c>
      <c r="B546" s="109" t="s">
        <v>241</v>
      </c>
      <c r="C546" s="109" t="s">
        <v>242</v>
      </c>
      <c r="D546" s="110" t="s">
        <v>243</v>
      </c>
      <c r="E546" s="111">
        <f>+F546%*G546</f>
        <v>1.6439999999999999</v>
      </c>
      <c r="F546" s="111">
        <v>100</v>
      </c>
      <c r="G546" s="111">
        <f>SUM(V543:V545)</f>
        <v>1.6439999999999999</v>
      </c>
      <c r="H546" s="111"/>
      <c r="I546" s="109"/>
      <c r="J546" s="111"/>
      <c r="K546" s="111"/>
      <c r="L546" s="111"/>
      <c r="M546" s="111" t="str">
        <f t="shared" si="208"/>
        <v/>
      </c>
      <c r="N546" s="111"/>
      <c r="O546" s="111"/>
      <c r="P546" s="97"/>
      <c r="Q546" s="97"/>
      <c r="R546" s="97"/>
      <c r="S546" s="97"/>
      <c r="T546" s="97"/>
      <c r="U546" s="97" t="s">
        <v>558</v>
      </c>
      <c r="V546" s="97">
        <f>SUM(V543:V545)</f>
        <v>1.6439999999999999</v>
      </c>
      <c r="W546" s="97"/>
      <c r="X546" s="97"/>
      <c r="Y546" s="97"/>
      <c r="Z546" s="97"/>
      <c r="AA546" s="97"/>
      <c r="AB546" s="97"/>
    </row>
    <row r="547" spans="1:28" ht="19.5" customHeight="1">
      <c r="A547" s="97" t="str">
        <f t="shared" si="164"/>
        <v>[제 16-9호] CON'C PAD  W1000xD500xH200(외부 SUS) [개소]</v>
      </c>
      <c r="B547" s="109" t="s">
        <v>466</v>
      </c>
      <c r="C547" s="109"/>
      <c r="D547" s="110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8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</row>
    <row r="548" spans="1:28" ht="19.5" customHeight="1">
      <c r="A548" s="97" t="str">
        <f t="shared" si="164"/>
        <v>풀박스SUS 1000×500×200개</v>
      </c>
      <c r="B548" s="109" t="s">
        <v>203</v>
      </c>
      <c r="C548" s="121" t="s">
        <v>467</v>
      </c>
      <c r="D548" s="110" t="s">
        <v>205</v>
      </c>
      <c r="E548" s="111">
        <v>1</v>
      </c>
      <c r="F548" s="111">
        <f t="shared" ref="F548:F550" si="210">IF(G548&lt;&gt;0, E548-G548, "")</f>
        <v>0</v>
      </c>
      <c r="G548" s="111">
        <v>1</v>
      </c>
      <c r="H548" s="111"/>
      <c r="I548" s="109" t="s">
        <v>556</v>
      </c>
      <c r="J548" s="111" t="s">
        <v>242</v>
      </c>
      <c r="K548" s="111">
        <v>1.23</v>
      </c>
      <c r="L548" s="111">
        <v>100</v>
      </c>
      <c r="M548" s="111">
        <f t="shared" ref="M548:M551" si="211">IF(G548*K548=0, "", G548*K548*(L548/100))</f>
        <v>1.23</v>
      </c>
      <c r="N548" s="111" t="s">
        <v>696</v>
      </c>
      <c r="O548" s="111"/>
      <c r="P548" s="97"/>
      <c r="Q548" s="97"/>
      <c r="R548" s="97"/>
      <c r="S548" s="97"/>
      <c r="T548" s="97"/>
      <c r="U548" s="97"/>
      <c r="V548" s="97">
        <f t="shared" ref="V548:V550" si="212">M548</f>
        <v>1.23</v>
      </c>
      <c r="W548" s="97"/>
      <c r="X548" s="97"/>
      <c r="Y548" s="97"/>
      <c r="Z548" s="97"/>
      <c r="AA548" s="97"/>
      <c r="AB548" s="97"/>
    </row>
    <row r="549" spans="1:28" ht="19.5" customHeight="1">
      <c r="A549" s="97" t="str">
        <f t="shared" si="164"/>
        <v>풀박스200×200×150개</v>
      </c>
      <c r="B549" s="109" t="s">
        <v>203</v>
      </c>
      <c r="C549" s="109" t="s">
        <v>206</v>
      </c>
      <c r="D549" s="110" t="s">
        <v>205</v>
      </c>
      <c r="E549" s="111">
        <v>1</v>
      </c>
      <c r="F549" s="111">
        <f t="shared" si="210"/>
        <v>0</v>
      </c>
      <c r="G549" s="111">
        <v>1</v>
      </c>
      <c r="H549" s="111"/>
      <c r="I549" s="109" t="s">
        <v>556</v>
      </c>
      <c r="J549" s="111" t="s">
        <v>242</v>
      </c>
      <c r="K549" s="111">
        <v>0.55000000000000004</v>
      </c>
      <c r="L549" s="111">
        <v>100</v>
      </c>
      <c r="M549" s="111">
        <f t="shared" si="211"/>
        <v>0.55000000000000004</v>
      </c>
      <c r="N549" s="111" t="s">
        <v>696</v>
      </c>
      <c r="O549" s="111"/>
      <c r="P549" s="97"/>
      <c r="Q549" s="97"/>
      <c r="R549" s="97"/>
      <c r="S549" s="97"/>
      <c r="T549" s="97"/>
      <c r="U549" s="97"/>
      <c r="V549" s="97">
        <f t="shared" si="212"/>
        <v>0.55000000000000004</v>
      </c>
      <c r="W549" s="97"/>
      <c r="X549" s="97"/>
      <c r="Y549" s="97"/>
      <c r="Z549" s="97"/>
      <c r="AA549" s="97"/>
      <c r="AB549" s="97"/>
    </row>
    <row r="550" spans="1:28" ht="19.5" customHeight="1">
      <c r="A550" s="97" t="str">
        <f t="shared" si="164"/>
        <v>앵커볼트M10×L200개</v>
      </c>
      <c r="B550" s="109" t="s">
        <v>450</v>
      </c>
      <c r="C550" s="109" t="s">
        <v>451</v>
      </c>
      <c r="D550" s="110" t="s">
        <v>205</v>
      </c>
      <c r="E550" s="111">
        <v>4</v>
      </c>
      <c r="F550" s="111">
        <f t="shared" si="210"/>
        <v>0</v>
      </c>
      <c r="G550" s="111">
        <v>4</v>
      </c>
      <c r="H550" s="111"/>
      <c r="I550" s="109" t="s">
        <v>556</v>
      </c>
      <c r="J550" s="111" t="s">
        <v>242</v>
      </c>
      <c r="K550" s="111">
        <v>3.5999999999999997E-2</v>
      </c>
      <c r="L550" s="111">
        <v>100</v>
      </c>
      <c r="M550" s="111">
        <f t="shared" si="211"/>
        <v>0.14399999999999999</v>
      </c>
      <c r="N550" s="111" t="s">
        <v>670</v>
      </c>
      <c r="O550" s="111"/>
      <c r="P550" s="97"/>
      <c r="Q550" s="97"/>
      <c r="R550" s="97"/>
      <c r="S550" s="97"/>
      <c r="T550" s="97"/>
      <c r="U550" s="97"/>
      <c r="V550" s="97">
        <f t="shared" si="212"/>
        <v>0.14399999999999999</v>
      </c>
      <c r="W550" s="97"/>
      <c r="X550" s="97"/>
      <c r="Y550" s="97"/>
      <c r="Z550" s="97"/>
      <c r="AA550" s="97"/>
      <c r="AB550" s="97"/>
    </row>
    <row r="551" spans="1:28" ht="19.5" customHeight="1">
      <c r="A551" s="97" t="str">
        <f t="shared" si="164"/>
        <v>노 무 비내선전공인</v>
      </c>
      <c r="B551" s="109" t="s">
        <v>241</v>
      </c>
      <c r="C551" s="109" t="s">
        <v>242</v>
      </c>
      <c r="D551" s="110" t="s">
        <v>243</v>
      </c>
      <c r="E551" s="111">
        <f>+F551%*G551</f>
        <v>1.9239999999999999</v>
      </c>
      <c r="F551" s="111">
        <v>100</v>
      </c>
      <c r="G551" s="111">
        <f>SUM(V548:V550)</f>
        <v>1.9239999999999999</v>
      </c>
      <c r="H551" s="111"/>
      <c r="I551" s="109"/>
      <c r="J551" s="111"/>
      <c r="K551" s="111"/>
      <c r="L551" s="111"/>
      <c r="M551" s="111" t="str">
        <f t="shared" si="211"/>
        <v/>
      </c>
      <c r="N551" s="111"/>
      <c r="O551" s="111"/>
      <c r="P551" s="97"/>
      <c r="Q551" s="97"/>
      <c r="R551" s="97"/>
      <c r="S551" s="97"/>
      <c r="T551" s="97"/>
      <c r="U551" s="97" t="s">
        <v>558</v>
      </c>
      <c r="V551" s="97">
        <f>SUM(V548:V550)</f>
        <v>1.9239999999999999</v>
      </c>
      <c r="W551" s="97"/>
      <c r="X551" s="97"/>
      <c r="Y551" s="97"/>
      <c r="Z551" s="97"/>
      <c r="AA551" s="97"/>
      <c r="AB551" s="97"/>
    </row>
    <row r="552" spans="1:28" ht="19.5" customHeight="1">
      <c r="A552" s="97" t="str">
        <f t="shared" si="164"/>
        <v>[제 16-10호] CON'C PAD  W1200xD1000xH200(외부 SUS) [개소]</v>
      </c>
      <c r="B552" s="109" t="s">
        <v>468</v>
      </c>
      <c r="C552" s="109"/>
      <c r="D552" s="110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8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</row>
    <row r="553" spans="1:28" ht="19.5" customHeight="1">
      <c r="A553" s="97" t="str">
        <f t="shared" si="164"/>
        <v>풀박스SUS 1200×1000×200개</v>
      </c>
      <c r="B553" s="109" t="s">
        <v>203</v>
      </c>
      <c r="C553" s="121" t="s">
        <v>469</v>
      </c>
      <c r="D553" s="110" t="s">
        <v>205</v>
      </c>
      <c r="E553" s="111">
        <v>1</v>
      </c>
      <c r="F553" s="111">
        <f t="shared" ref="F553:F555" si="213">IF(G553&lt;&gt;0, E553-G553, "")</f>
        <v>0</v>
      </c>
      <c r="G553" s="111">
        <v>1</v>
      </c>
      <c r="H553" s="111"/>
      <c r="I553" s="109" t="s">
        <v>556</v>
      </c>
      <c r="J553" s="111" t="s">
        <v>242</v>
      </c>
      <c r="K553" s="122">
        <v>3</v>
      </c>
      <c r="L553" s="111">
        <v>100</v>
      </c>
      <c r="M553" s="111">
        <f t="shared" ref="M553:M556" si="214">IF(G553*K553=0, "", G553*K553*(L553/100))</f>
        <v>3</v>
      </c>
      <c r="N553" s="111" t="s">
        <v>696</v>
      </c>
      <c r="O553" s="111"/>
      <c r="P553" s="97"/>
      <c r="Q553" s="97"/>
      <c r="R553" s="97"/>
      <c r="S553" s="97"/>
      <c r="T553" s="97"/>
      <c r="U553" s="97"/>
      <c r="V553" s="97">
        <f t="shared" ref="V553:V555" si="215">M553</f>
        <v>3</v>
      </c>
      <c r="W553" s="97"/>
      <c r="X553" s="97"/>
      <c r="Y553" s="97"/>
      <c r="Z553" s="97"/>
      <c r="AA553" s="97"/>
      <c r="AB553" s="97"/>
    </row>
    <row r="554" spans="1:28" ht="19.5" customHeight="1">
      <c r="A554" s="97" t="str">
        <f t="shared" si="164"/>
        <v>풀박스200×200×150개</v>
      </c>
      <c r="B554" s="109" t="s">
        <v>203</v>
      </c>
      <c r="C554" s="109" t="s">
        <v>206</v>
      </c>
      <c r="D554" s="110" t="s">
        <v>205</v>
      </c>
      <c r="E554" s="111">
        <v>1</v>
      </c>
      <c r="F554" s="111">
        <f t="shared" si="213"/>
        <v>0</v>
      </c>
      <c r="G554" s="111">
        <v>1</v>
      </c>
      <c r="H554" s="111"/>
      <c r="I554" s="109" t="s">
        <v>556</v>
      </c>
      <c r="J554" s="111" t="s">
        <v>242</v>
      </c>
      <c r="K554" s="111">
        <v>0.55000000000000004</v>
      </c>
      <c r="L554" s="111">
        <v>100</v>
      </c>
      <c r="M554" s="111">
        <f t="shared" si="214"/>
        <v>0.55000000000000004</v>
      </c>
      <c r="N554" s="111" t="s">
        <v>696</v>
      </c>
      <c r="O554" s="111"/>
      <c r="P554" s="97"/>
      <c r="Q554" s="97"/>
      <c r="R554" s="97"/>
      <c r="S554" s="97"/>
      <c r="T554" s="97"/>
      <c r="U554" s="97"/>
      <c r="V554" s="97">
        <f t="shared" si="215"/>
        <v>0.55000000000000004</v>
      </c>
      <c r="W554" s="97"/>
      <c r="X554" s="97"/>
      <c r="Y554" s="97"/>
      <c r="Z554" s="97"/>
      <c r="AA554" s="97"/>
      <c r="AB554" s="97"/>
    </row>
    <row r="555" spans="1:28" ht="19.5" customHeight="1">
      <c r="A555" s="97" t="str">
        <f t="shared" si="164"/>
        <v>앵커볼트M10×L200개</v>
      </c>
      <c r="B555" s="109" t="s">
        <v>450</v>
      </c>
      <c r="C555" s="109" t="s">
        <v>451</v>
      </c>
      <c r="D555" s="110" t="s">
        <v>205</v>
      </c>
      <c r="E555" s="111">
        <v>4</v>
      </c>
      <c r="F555" s="111">
        <f t="shared" si="213"/>
        <v>0</v>
      </c>
      <c r="G555" s="111">
        <v>4</v>
      </c>
      <c r="H555" s="111"/>
      <c r="I555" s="109" t="s">
        <v>556</v>
      </c>
      <c r="J555" s="111" t="s">
        <v>242</v>
      </c>
      <c r="K555" s="111">
        <v>3.5999999999999997E-2</v>
      </c>
      <c r="L555" s="111">
        <v>100</v>
      </c>
      <c r="M555" s="111">
        <f t="shared" si="214"/>
        <v>0.14399999999999999</v>
      </c>
      <c r="N555" s="111" t="s">
        <v>670</v>
      </c>
      <c r="O555" s="111"/>
      <c r="P555" s="97"/>
      <c r="Q555" s="97"/>
      <c r="R555" s="97"/>
      <c r="S555" s="97"/>
      <c r="T555" s="97"/>
      <c r="U555" s="97"/>
      <c r="V555" s="97">
        <f t="shared" si="215"/>
        <v>0.14399999999999999</v>
      </c>
      <c r="W555" s="97"/>
      <c r="X555" s="97"/>
      <c r="Y555" s="97"/>
      <c r="Z555" s="97"/>
      <c r="AA555" s="97"/>
      <c r="AB555" s="97"/>
    </row>
    <row r="556" spans="1:28" ht="19.5" customHeight="1">
      <c r="A556" s="97" t="str">
        <f t="shared" si="164"/>
        <v>노 무 비내선전공인</v>
      </c>
      <c r="B556" s="109" t="s">
        <v>241</v>
      </c>
      <c r="C556" s="109" t="s">
        <v>242</v>
      </c>
      <c r="D556" s="110" t="s">
        <v>243</v>
      </c>
      <c r="E556" s="111">
        <f>+F556%*G556</f>
        <v>3.694</v>
      </c>
      <c r="F556" s="111">
        <v>100</v>
      </c>
      <c r="G556" s="111">
        <f>SUM(V553:V555)</f>
        <v>3.694</v>
      </c>
      <c r="H556" s="111"/>
      <c r="I556" s="109"/>
      <c r="J556" s="111"/>
      <c r="K556" s="111"/>
      <c r="L556" s="111"/>
      <c r="M556" s="111" t="str">
        <f t="shared" si="214"/>
        <v/>
      </c>
      <c r="N556" s="111"/>
      <c r="O556" s="111"/>
      <c r="P556" s="97"/>
      <c r="Q556" s="97"/>
      <c r="R556" s="97"/>
      <c r="S556" s="97"/>
      <c r="T556" s="97"/>
      <c r="U556" s="97" t="s">
        <v>558</v>
      </c>
      <c r="V556" s="97">
        <f>SUM(V553:V555)</f>
        <v>3.694</v>
      </c>
      <c r="W556" s="97"/>
      <c r="X556" s="97"/>
      <c r="Y556" s="97"/>
      <c r="Z556" s="97"/>
      <c r="AA556" s="97"/>
      <c r="AB556" s="97"/>
    </row>
    <row r="557" spans="1:28" ht="19.5" customHeight="1">
      <c r="A557" s="97" t="str">
        <f t="shared" si="164"/>
        <v>[제 16-11호] CON'C PAD  W1600xD1600xH200(외부 SUS) [개소]</v>
      </c>
      <c r="B557" s="109" t="s">
        <v>470</v>
      </c>
      <c r="C557" s="109"/>
      <c r="D557" s="110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8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</row>
    <row r="558" spans="1:28" ht="19.5" customHeight="1">
      <c r="A558" s="97" t="str">
        <f t="shared" si="164"/>
        <v>풀박스SUS 1600×1600×200개</v>
      </c>
      <c r="B558" s="109" t="s">
        <v>203</v>
      </c>
      <c r="C558" s="121" t="s">
        <v>471</v>
      </c>
      <c r="D558" s="110" t="s">
        <v>205</v>
      </c>
      <c r="E558" s="111">
        <v>1</v>
      </c>
      <c r="F558" s="111">
        <f t="shared" ref="F558:F560" si="216">IF(G558&lt;&gt;0, E558-G558, "")</f>
        <v>0</v>
      </c>
      <c r="G558" s="111">
        <v>1</v>
      </c>
      <c r="H558" s="111"/>
      <c r="I558" s="109" t="s">
        <v>556</v>
      </c>
      <c r="J558" s="111" t="s">
        <v>242</v>
      </c>
      <c r="K558" s="122">
        <v>3</v>
      </c>
      <c r="L558" s="111">
        <v>100</v>
      </c>
      <c r="M558" s="111">
        <f t="shared" ref="M558:M561" si="217">IF(G558*K558=0, "", G558*K558*(L558/100))</f>
        <v>3</v>
      </c>
      <c r="N558" s="111" t="s">
        <v>696</v>
      </c>
      <c r="O558" s="111"/>
      <c r="P558" s="97"/>
      <c r="Q558" s="97"/>
      <c r="R558" s="97"/>
      <c r="S558" s="97"/>
      <c r="T558" s="97"/>
      <c r="U558" s="97"/>
      <c r="V558" s="97">
        <f t="shared" ref="V558:V560" si="218">M558</f>
        <v>3</v>
      </c>
      <c r="W558" s="97"/>
      <c r="X558" s="97"/>
      <c r="Y558" s="97"/>
      <c r="Z558" s="97"/>
      <c r="AA558" s="97"/>
      <c r="AB558" s="97"/>
    </row>
    <row r="559" spans="1:28" ht="19.5" customHeight="1">
      <c r="A559" s="97" t="str">
        <f t="shared" si="164"/>
        <v>풀박스200×200×150개</v>
      </c>
      <c r="B559" s="109" t="s">
        <v>203</v>
      </c>
      <c r="C559" s="109" t="s">
        <v>206</v>
      </c>
      <c r="D559" s="110" t="s">
        <v>205</v>
      </c>
      <c r="E559" s="111">
        <v>1</v>
      </c>
      <c r="F559" s="111">
        <f t="shared" si="216"/>
        <v>0</v>
      </c>
      <c r="G559" s="111">
        <v>1</v>
      </c>
      <c r="H559" s="111"/>
      <c r="I559" s="109" t="s">
        <v>556</v>
      </c>
      <c r="J559" s="111" t="s">
        <v>242</v>
      </c>
      <c r="K559" s="111">
        <v>0.55000000000000004</v>
      </c>
      <c r="L559" s="111">
        <v>100</v>
      </c>
      <c r="M559" s="111">
        <f t="shared" si="217"/>
        <v>0.55000000000000004</v>
      </c>
      <c r="N559" s="111" t="s">
        <v>696</v>
      </c>
      <c r="O559" s="111"/>
      <c r="P559" s="97"/>
      <c r="Q559" s="97"/>
      <c r="R559" s="97"/>
      <c r="S559" s="97"/>
      <c r="T559" s="97"/>
      <c r="U559" s="97"/>
      <c r="V559" s="97">
        <f t="shared" si="218"/>
        <v>0.55000000000000004</v>
      </c>
      <c r="W559" s="97"/>
      <c r="X559" s="97"/>
      <c r="Y559" s="97"/>
      <c r="Z559" s="97"/>
      <c r="AA559" s="97"/>
      <c r="AB559" s="97"/>
    </row>
    <row r="560" spans="1:28" ht="19.5" customHeight="1">
      <c r="A560" s="97" t="str">
        <f t="shared" si="164"/>
        <v>앵커볼트M10×L200개</v>
      </c>
      <c r="B560" s="109" t="s">
        <v>450</v>
      </c>
      <c r="C560" s="109" t="s">
        <v>451</v>
      </c>
      <c r="D560" s="110" t="s">
        <v>205</v>
      </c>
      <c r="E560" s="111">
        <v>4</v>
      </c>
      <c r="F560" s="111">
        <f t="shared" si="216"/>
        <v>0</v>
      </c>
      <c r="G560" s="111">
        <v>4</v>
      </c>
      <c r="H560" s="111"/>
      <c r="I560" s="109" t="s">
        <v>556</v>
      </c>
      <c r="J560" s="111" t="s">
        <v>242</v>
      </c>
      <c r="K560" s="111">
        <v>3.5999999999999997E-2</v>
      </c>
      <c r="L560" s="111">
        <v>100</v>
      </c>
      <c r="M560" s="111">
        <f t="shared" si="217"/>
        <v>0.14399999999999999</v>
      </c>
      <c r="N560" s="111" t="s">
        <v>670</v>
      </c>
      <c r="O560" s="111"/>
      <c r="P560" s="97"/>
      <c r="Q560" s="97"/>
      <c r="R560" s="97"/>
      <c r="S560" s="97"/>
      <c r="T560" s="97"/>
      <c r="U560" s="97"/>
      <c r="V560" s="97">
        <f t="shared" si="218"/>
        <v>0.14399999999999999</v>
      </c>
      <c r="W560" s="97"/>
      <c r="X560" s="97"/>
      <c r="Y560" s="97"/>
      <c r="Z560" s="97"/>
      <c r="AA560" s="97"/>
      <c r="AB560" s="97"/>
    </row>
    <row r="561" spans="1:28" ht="19.5" customHeight="1">
      <c r="A561" s="97" t="str">
        <f t="shared" si="164"/>
        <v>노 무 비내선전공인</v>
      </c>
      <c r="B561" s="109" t="s">
        <v>241</v>
      </c>
      <c r="C561" s="109" t="s">
        <v>242</v>
      </c>
      <c r="D561" s="110" t="s">
        <v>243</v>
      </c>
      <c r="E561" s="111">
        <f>+F561%*G561</f>
        <v>3.694</v>
      </c>
      <c r="F561" s="111">
        <v>100</v>
      </c>
      <c r="G561" s="111">
        <f>SUM(V558:V560)</f>
        <v>3.694</v>
      </c>
      <c r="H561" s="111"/>
      <c r="I561" s="109"/>
      <c r="J561" s="111"/>
      <c r="K561" s="111"/>
      <c r="L561" s="111"/>
      <c r="M561" s="111" t="str">
        <f t="shared" si="217"/>
        <v/>
      </c>
      <c r="N561" s="111"/>
      <c r="O561" s="111"/>
      <c r="P561" s="97"/>
      <c r="Q561" s="97"/>
      <c r="R561" s="97"/>
      <c r="S561" s="97"/>
      <c r="T561" s="97"/>
      <c r="U561" s="97" t="s">
        <v>558</v>
      </c>
      <c r="V561" s="97">
        <f>SUM(V558:V560)</f>
        <v>3.694</v>
      </c>
      <c r="W561" s="97"/>
      <c r="X561" s="97"/>
      <c r="Y561" s="97"/>
      <c r="Z561" s="97"/>
      <c r="AA561" s="97"/>
      <c r="AB561" s="97"/>
    </row>
    <row r="562" spans="1:28" ht="19.5" customHeight="1">
      <c r="A562" s="97" t="str">
        <f t="shared" si="164"/>
        <v>[제 16-12호] CON'C PAD  W1300xD600xH200(외부 SUS) [개소]</v>
      </c>
      <c r="B562" s="109" t="s">
        <v>472</v>
      </c>
      <c r="C562" s="109"/>
      <c r="D562" s="110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8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</row>
    <row r="563" spans="1:28" ht="19.5" customHeight="1">
      <c r="A563" s="97" t="str">
        <f t="shared" si="164"/>
        <v>풀박스SUS 1300×600×200개</v>
      </c>
      <c r="B563" s="109" t="s">
        <v>203</v>
      </c>
      <c r="C563" s="121" t="s">
        <v>473</v>
      </c>
      <c r="D563" s="110" t="s">
        <v>205</v>
      </c>
      <c r="E563" s="111">
        <v>1</v>
      </c>
      <c r="F563" s="111">
        <f t="shared" ref="F563:F565" si="219">IF(G563&lt;&gt;0, E563-G563, "")</f>
        <v>0</v>
      </c>
      <c r="G563" s="111">
        <v>1</v>
      </c>
      <c r="H563" s="111"/>
      <c r="I563" s="109" t="s">
        <v>556</v>
      </c>
      <c r="J563" s="111" t="s">
        <v>242</v>
      </c>
      <c r="K563" s="111">
        <v>1.56</v>
      </c>
      <c r="L563" s="111">
        <v>100</v>
      </c>
      <c r="M563" s="111">
        <f t="shared" ref="M563:M566" si="220">IF(G563*K563=0, "", G563*K563*(L563/100))</f>
        <v>1.56</v>
      </c>
      <c r="N563" s="111" t="s">
        <v>696</v>
      </c>
      <c r="O563" s="111"/>
      <c r="P563" s="97"/>
      <c r="Q563" s="97"/>
      <c r="R563" s="97"/>
      <c r="S563" s="97"/>
      <c r="T563" s="97"/>
      <c r="U563" s="97"/>
      <c r="V563" s="97">
        <f t="shared" ref="V563:V565" si="221">M563</f>
        <v>1.56</v>
      </c>
      <c r="W563" s="97"/>
      <c r="X563" s="97"/>
      <c r="Y563" s="97"/>
      <c r="Z563" s="97"/>
      <c r="AA563" s="97"/>
      <c r="AB563" s="97"/>
    </row>
    <row r="564" spans="1:28" ht="19.5" customHeight="1">
      <c r="A564" s="97" t="str">
        <f t="shared" si="164"/>
        <v>풀박스200×200×150개</v>
      </c>
      <c r="B564" s="109" t="s">
        <v>203</v>
      </c>
      <c r="C564" s="109" t="s">
        <v>206</v>
      </c>
      <c r="D564" s="110" t="s">
        <v>205</v>
      </c>
      <c r="E564" s="111">
        <v>1</v>
      </c>
      <c r="F564" s="111">
        <f t="shared" si="219"/>
        <v>0</v>
      </c>
      <c r="G564" s="111">
        <v>1</v>
      </c>
      <c r="H564" s="111"/>
      <c r="I564" s="109" t="s">
        <v>556</v>
      </c>
      <c r="J564" s="111" t="s">
        <v>242</v>
      </c>
      <c r="K564" s="111">
        <v>0.55000000000000004</v>
      </c>
      <c r="L564" s="111">
        <v>100</v>
      </c>
      <c r="M564" s="111">
        <f t="shared" si="220"/>
        <v>0.55000000000000004</v>
      </c>
      <c r="N564" s="111" t="s">
        <v>696</v>
      </c>
      <c r="O564" s="111"/>
      <c r="P564" s="97"/>
      <c r="Q564" s="97"/>
      <c r="R564" s="97"/>
      <c r="S564" s="97"/>
      <c r="T564" s="97"/>
      <c r="U564" s="97"/>
      <c r="V564" s="97">
        <f t="shared" si="221"/>
        <v>0.55000000000000004</v>
      </c>
      <c r="W564" s="97"/>
      <c r="X564" s="97"/>
      <c r="Y564" s="97"/>
      <c r="Z564" s="97"/>
      <c r="AA564" s="97"/>
      <c r="AB564" s="97"/>
    </row>
    <row r="565" spans="1:28" ht="19.5" customHeight="1">
      <c r="A565" s="97" t="str">
        <f t="shared" si="164"/>
        <v>앵커볼트M10×L200개</v>
      </c>
      <c r="B565" s="109" t="s">
        <v>450</v>
      </c>
      <c r="C565" s="109" t="s">
        <v>451</v>
      </c>
      <c r="D565" s="110" t="s">
        <v>205</v>
      </c>
      <c r="E565" s="111">
        <v>4</v>
      </c>
      <c r="F565" s="111">
        <f t="shared" si="219"/>
        <v>0</v>
      </c>
      <c r="G565" s="111">
        <v>4</v>
      </c>
      <c r="H565" s="111"/>
      <c r="I565" s="109" t="s">
        <v>556</v>
      </c>
      <c r="J565" s="111" t="s">
        <v>242</v>
      </c>
      <c r="K565" s="111">
        <v>3.5999999999999997E-2</v>
      </c>
      <c r="L565" s="111">
        <v>100</v>
      </c>
      <c r="M565" s="111">
        <f t="shared" si="220"/>
        <v>0.14399999999999999</v>
      </c>
      <c r="N565" s="111" t="s">
        <v>670</v>
      </c>
      <c r="O565" s="111"/>
      <c r="P565" s="97"/>
      <c r="Q565" s="97"/>
      <c r="R565" s="97"/>
      <c r="S565" s="97"/>
      <c r="T565" s="97"/>
      <c r="U565" s="97"/>
      <c r="V565" s="97">
        <f t="shared" si="221"/>
        <v>0.14399999999999999</v>
      </c>
      <c r="W565" s="97"/>
      <c r="X565" s="97"/>
      <c r="Y565" s="97"/>
      <c r="Z565" s="97"/>
      <c r="AA565" s="97"/>
      <c r="AB565" s="97"/>
    </row>
    <row r="566" spans="1:28" ht="19.5" customHeight="1">
      <c r="A566" s="97" t="str">
        <f t="shared" si="164"/>
        <v>노 무 비내선전공인</v>
      </c>
      <c r="B566" s="109" t="s">
        <v>241</v>
      </c>
      <c r="C566" s="109" t="s">
        <v>242</v>
      </c>
      <c r="D566" s="110" t="s">
        <v>243</v>
      </c>
      <c r="E566" s="111">
        <f>+F566%*G566</f>
        <v>2.2540000000000004</v>
      </c>
      <c r="F566" s="111">
        <v>100</v>
      </c>
      <c r="G566" s="111">
        <f>SUM(V563:V565)</f>
        <v>2.2540000000000004</v>
      </c>
      <c r="H566" s="111"/>
      <c r="I566" s="109"/>
      <c r="J566" s="111"/>
      <c r="K566" s="111"/>
      <c r="L566" s="111"/>
      <c r="M566" s="111" t="str">
        <f t="shared" si="220"/>
        <v/>
      </c>
      <c r="N566" s="111"/>
      <c r="O566" s="111"/>
      <c r="P566" s="97"/>
      <c r="Q566" s="97"/>
      <c r="R566" s="97"/>
      <c r="S566" s="97"/>
      <c r="T566" s="97"/>
      <c r="U566" s="97" t="s">
        <v>558</v>
      </c>
      <c r="V566" s="97">
        <f>SUM(V563:V565)</f>
        <v>2.2540000000000004</v>
      </c>
      <c r="W566" s="97"/>
      <c r="X566" s="97"/>
      <c r="Y566" s="97"/>
      <c r="Z566" s="97"/>
      <c r="AA566" s="97"/>
      <c r="AB566" s="97"/>
    </row>
    <row r="567" spans="1:28" ht="19.5" customHeight="1">
      <c r="A567" s="97" t="str">
        <f t="shared" si="164"/>
        <v>[제 16-13호] CON'C PAD  W800xD400xH400(외부 SUS) [개소]</v>
      </c>
      <c r="B567" s="109" t="s">
        <v>474</v>
      </c>
      <c r="C567" s="109"/>
      <c r="D567" s="110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8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</row>
    <row r="568" spans="1:28" ht="19.5" customHeight="1">
      <c r="A568" s="97" t="str">
        <f t="shared" si="164"/>
        <v>CON'C PAD800×400×400(외부 SUS)개소</v>
      </c>
      <c r="B568" s="109" t="s">
        <v>181</v>
      </c>
      <c r="C568" s="121" t="s">
        <v>183</v>
      </c>
      <c r="D568" s="110" t="s">
        <v>182</v>
      </c>
      <c r="E568" s="111">
        <v>1</v>
      </c>
      <c r="F568" s="111">
        <f t="shared" ref="F568:F570" si="222">IF(G568&lt;&gt;0, E568-G568, "")</f>
        <v>0</v>
      </c>
      <c r="G568" s="111">
        <v>1</v>
      </c>
      <c r="H568" s="111"/>
      <c r="I568" s="109" t="s">
        <v>556</v>
      </c>
      <c r="J568" s="111" t="s">
        <v>242</v>
      </c>
      <c r="K568" s="111">
        <v>0.95</v>
      </c>
      <c r="L568" s="111">
        <v>100</v>
      </c>
      <c r="M568" s="111">
        <f t="shared" ref="M568:M571" si="223">IF(G568*K568=0, "", G568*K568*(L568/100))</f>
        <v>0.95</v>
      </c>
      <c r="N568" s="111" t="s">
        <v>696</v>
      </c>
      <c r="O568" s="111"/>
      <c r="P568" s="97"/>
      <c r="Q568" s="97"/>
      <c r="R568" s="97"/>
      <c r="S568" s="97"/>
      <c r="T568" s="97"/>
      <c r="U568" s="97"/>
      <c r="V568" s="97">
        <f t="shared" ref="V568:V570" si="224">M568</f>
        <v>0.95</v>
      </c>
      <c r="W568" s="97"/>
      <c r="X568" s="97"/>
      <c r="Y568" s="97"/>
      <c r="Z568" s="97"/>
      <c r="AA568" s="97"/>
      <c r="AB568" s="97"/>
    </row>
    <row r="569" spans="1:28" ht="19.5" customHeight="1">
      <c r="A569" s="97" t="str">
        <f t="shared" si="164"/>
        <v>풀박스200×200×150개</v>
      </c>
      <c r="B569" s="109" t="s">
        <v>203</v>
      </c>
      <c r="C569" s="109" t="s">
        <v>206</v>
      </c>
      <c r="D569" s="110" t="s">
        <v>205</v>
      </c>
      <c r="E569" s="111">
        <v>1</v>
      </c>
      <c r="F569" s="111">
        <f t="shared" si="222"/>
        <v>0</v>
      </c>
      <c r="G569" s="111">
        <v>1</v>
      </c>
      <c r="H569" s="111"/>
      <c r="I569" s="109" t="s">
        <v>556</v>
      </c>
      <c r="J569" s="111" t="s">
        <v>242</v>
      </c>
      <c r="K569" s="111">
        <v>0.55000000000000004</v>
      </c>
      <c r="L569" s="111">
        <v>100</v>
      </c>
      <c r="M569" s="111">
        <f t="shared" si="223"/>
        <v>0.55000000000000004</v>
      </c>
      <c r="N569" s="111" t="s">
        <v>696</v>
      </c>
      <c r="O569" s="111"/>
      <c r="P569" s="97"/>
      <c r="Q569" s="97"/>
      <c r="R569" s="97"/>
      <c r="S569" s="97"/>
      <c r="T569" s="97"/>
      <c r="U569" s="97"/>
      <c r="V569" s="97">
        <f t="shared" si="224"/>
        <v>0.55000000000000004</v>
      </c>
      <c r="W569" s="97"/>
      <c r="X569" s="97"/>
      <c r="Y569" s="97"/>
      <c r="Z569" s="97"/>
      <c r="AA569" s="97"/>
      <c r="AB569" s="97"/>
    </row>
    <row r="570" spans="1:28" ht="19.5" customHeight="1">
      <c r="A570" s="97" t="str">
        <f t="shared" si="164"/>
        <v>앵커볼트M10×L200개</v>
      </c>
      <c r="B570" s="109" t="s">
        <v>450</v>
      </c>
      <c r="C570" s="109" t="s">
        <v>451</v>
      </c>
      <c r="D570" s="110" t="s">
        <v>205</v>
      </c>
      <c r="E570" s="111">
        <v>4</v>
      </c>
      <c r="F570" s="111">
        <f t="shared" si="222"/>
        <v>0</v>
      </c>
      <c r="G570" s="111">
        <v>4</v>
      </c>
      <c r="H570" s="111"/>
      <c r="I570" s="109" t="s">
        <v>556</v>
      </c>
      <c r="J570" s="111" t="s">
        <v>242</v>
      </c>
      <c r="K570" s="111">
        <v>3.5999999999999997E-2</v>
      </c>
      <c r="L570" s="111">
        <v>100</v>
      </c>
      <c r="M570" s="111">
        <f t="shared" si="223"/>
        <v>0.14399999999999999</v>
      </c>
      <c r="N570" s="111" t="s">
        <v>670</v>
      </c>
      <c r="O570" s="111"/>
      <c r="P570" s="97"/>
      <c r="Q570" s="97"/>
      <c r="R570" s="97"/>
      <c r="S570" s="97"/>
      <c r="T570" s="97"/>
      <c r="U570" s="97"/>
      <c r="V570" s="97">
        <f t="shared" si="224"/>
        <v>0.14399999999999999</v>
      </c>
      <c r="W570" s="97"/>
      <c r="X570" s="97"/>
      <c r="Y570" s="97"/>
      <c r="Z570" s="97"/>
      <c r="AA570" s="97"/>
      <c r="AB570" s="97"/>
    </row>
    <row r="571" spans="1:28" ht="19.5" customHeight="1">
      <c r="A571" s="97" t="str">
        <f t="shared" si="164"/>
        <v>노 무 비내선전공인</v>
      </c>
      <c r="B571" s="109" t="s">
        <v>241</v>
      </c>
      <c r="C571" s="109" t="s">
        <v>242</v>
      </c>
      <c r="D571" s="110" t="s">
        <v>243</v>
      </c>
      <c r="E571" s="111">
        <f>+F571%*G571</f>
        <v>1.6439999999999999</v>
      </c>
      <c r="F571" s="111">
        <v>100</v>
      </c>
      <c r="G571" s="111">
        <f>SUM(V568:V570)</f>
        <v>1.6439999999999999</v>
      </c>
      <c r="H571" s="111"/>
      <c r="I571" s="109"/>
      <c r="J571" s="111"/>
      <c r="K571" s="111"/>
      <c r="L571" s="111"/>
      <c r="M571" s="111" t="str">
        <f t="shared" si="223"/>
        <v/>
      </c>
      <c r="N571" s="111"/>
      <c r="O571" s="111"/>
      <c r="P571" s="97"/>
      <c r="Q571" s="97"/>
      <c r="R571" s="97"/>
      <c r="S571" s="97"/>
      <c r="T571" s="97"/>
      <c r="U571" s="97" t="s">
        <v>558</v>
      </c>
      <c r="V571" s="97">
        <f>SUM(V568:V570)</f>
        <v>1.6439999999999999</v>
      </c>
      <c r="W571" s="97"/>
      <c r="X571" s="97"/>
      <c r="Y571" s="97"/>
      <c r="Z571" s="97"/>
      <c r="AA571" s="97"/>
      <c r="AB571" s="97"/>
    </row>
    <row r="572" spans="1:28" ht="19.5" customHeight="1">
      <c r="A572" s="97" t="str">
        <f t="shared" si="164"/>
        <v>[제 16-14호] CON'C PAD  W1600xD1600xH400(외부 SUS) [개소]</v>
      </c>
      <c r="B572" s="109" t="s">
        <v>476</v>
      </c>
      <c r="C572" s="109"/>
      <c r="D572" s="110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8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</row>
    <row r="573" spans="1:28" ht="19.5" customHeight="1">
      <c r="A573" s="97" t="str">
        <f t="shared" si="164"/>
        <v>CON'C PAD1600×1600×400(외부 SUS)개소</v>
      </c>
      <c r="B573" s="109" t="s">
        <v>181</v>
      </c>
      <c r="C573" s="121" t="s">
        <v>184</v>
      </c>
      <c r="D573" s="110" t="s">
        <v>182</v>
      </c>
      <c r="E573" s="111">
        <v>1</v>
      </c>
      <c r="F573" s="111">
        <f t="shared" ref="F573:F575" si="225">IF(G573&lt;&gt;0, E573-G573, "")</f>
        <v>0</v>
      </c>
      <c r="G573" s="111">
        <v>1</v>
      </c>
      <c r="H573" s="111"/>
      <c r="I573" s="109" t="s">
        <v>556</v>
      </c>
      <c r="J573" s="111" t="s">
        <v>242</v>
      </c>
      <c r="K573" s="122">
        <v>3</v>
      </c>
      <c r="L573" s="111">
        <v>100</v>
      </c>
      <c r="M573" s="111">
        <f t="shared" ref="M573:M576" si="226">IF(G573*K573=0, "", G573*K573*(L573/100))</f>
        <v>3</v>
      </c>
      <c r="N573" s="111" t="s">
        <v>696</v>
      </c>
      <c r="O573" s="111"/>
      <c r="P573" s="176"/>
      <c r="Q573" s="177">
        <v>1087108</v>
      </c>
      <c r="R573" s="97"/>
      <c r="S573" s="97"/>
      <c r="T573" s="97"/>
      <c r="U573" s="97"/>
      <c r="V573" s="97">
        <f t="shared" ref="V573:V575" si="227">M573</f>
        <v>3</v>
      </c>
      <c r="W573" s="97"/>
      <c r="X573" s="97"/>
      <c r="Y573" s="97"/>
      <c r="Z573" s="97"/>
      <c r="AA573" s="97"/>
      <c r="AB573" s="97"/>
    </row>
    <row r="574" spans="1:28" ht="19.5" customHeight="1">
      <c r="A574" s="97" t="str">
        <f t="shared" si="164"/>
        <v>풀박스200×200×150개</v>
      </c>
      <c r="B574" s="109" t="s">
        <v>203</v>
      </c>
      <c r="C574" s="109" t="s">
        <v>206</v>
      </c>
      <c r="D574" s="110" t="s">
        <v>205</v>
      </c>
      <c r="E574" s="111">
        <v>1</v>
      </c>
      <c r="F574" s="111">
        <f t="shared" si="225"/>
        <v>0</v>
      </c>
      <c r="G574" s="111">
        <v>1</v>
      </c>
      <c r="H574" s="111"/>
      <c r="I574" s="109" t="s">
        <v>556</v>
      </c>
      <c r="J574" s="111" t="s">
        <v>242</v>
      </c>
      <c r="K574" s="111">
        <v>0.55000000000000004</v>
      </c>
      <c r="L574" s="111">
        <v>100</v>
      </c>
      <c r="M574" s="111">
        <f t="shared" si="226"/>
        <v>0.55000000000000004</v>
      </c>
      <c r="N574" s="111" t="s">
        <v>696</v>
      </c>
      <c r="O574" s="111"/>
      <c r="P574" s="97"/>
      <c r="Q574" s="97"/>
      <c r="R574" s="97"/>
      <c r="S574" s="97"/>
      <c r="T574" s="97"/>
      <c r="U574" s="97"/>
      <c r="V574" s="97">
        <f t="shared" si="227"/>
        <v>0.55000000000000004</v>
      </c>
      <c r="W574" s="97"/>
      <c r="X574" s="97"/>
      <c r="Y574" s="97"/>
      <c r="Z574" s="97"/>
      <c r="AA574" s="97"/>
      <c r="AB574" s="97"/>
    </row>
    <row r="575" spans="1:28" ht="19.5" customHeight="1">
      <c r="A575" s="97" t="str">
        <f t="shared" si="164"/>
        <v>앵커볼트M10×L200개</v>
      </c>
      <c r="B575" s="109" t="s">
        <v>450</v>
      </c>
      <c r="C575" s="109" t="s">
        <v>451</v>
      </c>
      <c r="D575" s="110" t="s">
        <v>205</v>
      </c>
      <c r="E575" s="111">
        <v>4</v>
      </c>
      <c r="F575" s="111">
        <f t="shared" si="225"/>
        <v>0</v>
      </c>
      <c r="G575" s="111">
        <v>4</v>
      </c>
      <c r="H575" s="111"/>
      <c r="I575" s="109" t="s">
        <v>556</v>
      </c>
      <c r="J575" s="111" t="s">
        <v>242</v>
      </c>
      <c r="K575" s="111">
        <v>3.5999999999999997E-2</v>
      </c>
      <c r="L575" s="111">
        <v>100</v>
      </c>
      <c r="M575" s="111">
        <f t="shared" si="226"/>
        <v>0.14399999999999999</v>
      </c>
      <c r="N575" s="111" t="s">
        <v>670</v>
      </c>
      <c r="O575" s="111"/>
      <c r="P575" s="97"/>
      <c r="Q575" s="97"/>
      <c r="R575" s="97"/>
      <c r="S575" s="97"/>
      <c r="T575" s="97"/>
      <c r="U575" s="97"/>
      <c r="V575" s="97">
        <f t="shared" si="227"/>
        <v>0.14399999999999999</v>
      </c>
      <c r="W575" s="97"/>
      <c r="X575" s="97"/>
      <c r="Y575" s="97"/>
      <c r="Z575" s="97"/>
      <c r="AA575" s="97"/>
      <c r="AB575" s="97"/>
    </row>
    <row r="576" spans="1:28" ht="19.5" customHeight="1">
      <c r="A576" s="97" t="str">
        <f t="shared" si="164"/>
        <v>노 무 비내선전공인</v>
      </c>
      <c r="B576" s="109" t="s">
        <v>241</v>
      </c>
      <c r="C576" s="109" t="s">
        <v>242</v>
      </c>
      <c r="D576" s="110" t="s">
        <v>243</v>
      </c>
      <c r="E576" s="111">
        <f>+F576%*G576</f>
        <v>3.694</v>
      </c>
      <c r="F576" s="111">
        <v>100</v>
      </c>
      <c r="G576" s="111">
        <f>SUM(V573:V575)</f>
        <v>3.694</v>
      </c>
      <c r="H576" s="111"/>
      <c r="I576" s="109"/>
      <c r="J576" s="111"/>
      <c r="K576" s="111"/>
      <c r="L576" s="111"/>
      <c r="M576" s="111" t="str">
        <f t="shared" si="226"/>
        <v/>
      </c>
      <c r="N576" s="111"/>
      <c r="O576" s="111"/>
      <c r="P576" s="97"/>
      <c r="Q576" s="97"/>
      <c r="R576" s="97"/>
      <c r="S576" s="97"/>
      <c r="T576" s="97"/>
      <c r="U576" s="97" t="s">
        <v>558</v>
      </c>
      <c r="V576" s="97">
        <f>SUM(V573:V575)</f>
        <v>3.694</v>
      </c>
      <c r="W576" s="97"/>
      <c r="X576" s="97"/>
      <c r="Y576" s="97"/>
      <c r="Z576" s="97"/>
      <c r="AA576" s="97"/>
      <c r="AB576" s="97"/>
    </row>
    <row r="577" spans="1:28" ht="19.5" customHeight="1">
      <c r="A577" s="112" t="str">
        <f t="shared" si="164"/>
        <v>[제 17호 ] 스토퍼  W760xD180xH110 [EA]</v>
      </c>
      <c r="B577" s="113" t="s">
        <v>714</v>
      </c>
      <c r="C577" s="114"/>
      <c r="D577" s="115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6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</row>
    <row r="578" spans="1:28" ht="19.5" customHeight="1">
      <c r="A578" s="112" t="str">
        <f t="shared" si="164"/>
        <v>셋트앵커M12*L100개</v>
      </c>
      <c r="B578" s="117" t="s">
        <v>479</v>
      </c>
      <c r="C578" s="117" t="s">
        <v>480</v>
      </c>
      <c r="D578" s="118" t="s">
        <v>205</v>
      </c>
      <c r="E578" s="119">
        <v>2</v>
      </c>
      <c r="F578" s="119">
        <f>IF(G578&lt;&gt;0, E578-G578, "")</f>
        <v>0</v>
      </c>
      <c r="G578" s="119">
        <v>2</v>
      </c>
      <c r="H578" s="119"/>
      <c r="I578" s="117" t="s">
        <v>556</v>
      </c>
      <c r="J578" s="119" t="s">
        <v>242</v>
      </c>
      <c r="K578" s="119">
        <v>3.5999999999999997E-2</v>
      </c>
      <c r="L578" s="119">
        <v>100</v>
      </c>
      <c r="M578" s="119">
        <f t="shared" ref="M578:M579" si="228">IF(G578*K578=0, "", G578*K578*(L578/100))</f>
        <v>7.1999999999999995E-2</v>
      </c>
      <c r="N578" s="119" t="s">
        <v>670</v>
      </c>
      <c r="O578" s="119"/>
      <c r="P578" s="112"/>
      <c r="Q578" s="112"/>
      <c r="R578" s="112"/>
      <c r="S578" s="112"/>
      <c r="T578" s="112"/>
      <c r="U578" s="112"/>
      <c r="V578" s="112">
        <f>M578</f>
        <v>7.1999999999999995E-2</v>
      </c>
      <c r="W578" s="112"/>
      <c r="X578" s="112"/>
      <c r="Y578" s="112"/>
      <c r="Z578" s="112"/>
      <c r="AA578" s="112"/>
      <c r="AB578" s="112"/>
    </row>
    <row r="579" spans="1:28" ht="19.5" customHeight="1">
      <c r="A579" s="112" t="str">
        <f t="shared" si="164"/>
        <v>노 무 비내선전공인</v>
      </c>
      <c r="B579" s="117" t="s">
        <v>241</v>
      </c>
      <c r="C579" s="117" t="s">
        <v>242</v>
      </c>
      <c r="D579" s="118" t="s">
        <v>243</v>
      </c>
      <c r="E579" s="119">
        <f>+F579%*G579</f>
        <v>7.1999999999999995E-2</v>
      </c>
      <c r="F579" s="119">
        <v>100</v>
      </c>
      <c r="G579" s="119">
        <f>SUM(V578)</f>
        <v>7.1999999999999995E-2</v>
      </c>
      <c r="H579" s="119"/>
      <c r="I579" s="117"/>
      <c r="J579" s="119"/>
      <c r="K579" s="119"/>
      <c r="L579" s="119"/>
      <c r="M579" s="119" t="str">
        <f t="shared" si="228"/>
        <v/>
      </c>
      <c r="N579" s="119"/>
      <c r="O579" s="119"/>
      <c r="P579" s="112"/>
      <c r="Q579" s="112"/>
      <c r="R579" s="112"/>
      <c r="S579" s="112"/>
      <c r="T579" s="112"/>
      <c r="U579" s="112" t="s">
        <v>558</v>
      </c>
      <c r="V579" s="112">
        <f>SUM(V578)</f>
        <v>7.1999999999999995E-2</v>
      </c>
      <c r="W579" s="112"/>
      <c r="X579" s="112"/>
      <c r="Y579" s="112"/>
      <c r="Z579" s="112"/>
      <c r="AA579" s="112"/>
      <c r="AB579" s="112"/>
    </row>
    <row r="580" spans="1:28" ht="19.5" customHeight="1">
      <c r="A580" s="179" t="str">
        <f t="shared" si="164"/>
        <v>[제 17-1호 ] 스토퍼  W750xD150xH120 [EA]</v>
      </c>
      <c r="B580" s="180" t="s">
        <v>481</v>
      </c>
      <c r="C580" s="181"/>
      <c r="D580" s="182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3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spans="1:28" ht="19.5" customHeight="1">
      <c r="A581" s="179" t="str">
        <f t="shared" si="164"/>
        <v>셋트앵커M12*L100개</v>
      </c>
      <c r="B581" s="184" t="s">
        <v>479</v>
      </c>
      <c r="C581" s="184" t="s">
        <v>480</v>
      </c>
      <c r="D581" s="185" t="s">
        <v>205</v>
      </c>
      <c r="E581" s="186">
        <v>2</v>
      </c>
      <c r="F581" s="186">
        <f>IF(G581&lt;&gt;0, E581-G581, "")</f>
        <v>0</v>
      </c>
      <c r="G581" s="186">
        <v>2</v>
      </c>
      <c r="H581" s="186"/>
      <c r="I581" s="184" t="s">
        <v>556</v>
      </c>
      <c r="J581" s="186" t="s">
        <v>242</v>
      </c>
      <c r="K581" s="186">
        <v>3.5999999999999997E-2</v>
      </c>
      <c r="L581" s="186">
        <v>100</v>
      </c>
      <c r="M581" s="186">
        <f t="shared" ref="M581:M582" si="229">IF(G581*K581=0, "", G581*K581*(L581/100))</f>
        <v>7.1999999999999995E-2</v>
      </c>
      <c r="N581" s="186" t="s">
        <v>670</v>
      </c>
      <c r="O581" s="186"/>
      <c r="P581" s="179"/>
      <c r="Q581" s="179"/>
      <c r="R581" s="179"/>
      <c r="S581" s="179"/>
      <c r="T581" s="179"/>
      <c r="U581" s="179"/>
      <c r="V581" s="179">
        <f>M581</f>
        <v>7.1999999999999995E-2</v>
      </c>
      <c r="W581" s="179"/>
      <c r="X581" s="179"/>
      <c r="Y581" s="179"/>
      <c r="Z581" s="179"/>
      <c r="AA581" s="179"/>
      <c r="AB581" s="179"/>
    </row>
    <row r="582" spans="1:28" ht="19.5" customHeight="1">
      <c r="A582" s="179" t="str">
        <f t="shared" si="164"/>
        <v>노 무 비내선전공인</v>
      </c>
      <c r="B582" s="184" t="s">
        <v>241</v>
      </c>
      <c r="C582" s="184" t="s">
        <v>242</v>
      </c>
      <c r="D582" s="185" t="s">
        <v>243</v>
      </c>
      <c r="E582" s="186">
        <f>+F582%*G582</f>
        <v>7.1999999999999995E-2</v>
      </c>
      <c r="F582" s="186">
        <v>100</v>
      </c>
      <c r="G582" s="186">
        <f>SUM(V581)</f>
        <v>7.1999999999999995E-2</v>
      </c>
      <c r="H582" s="186"/>
      <c r="I582" s="184"/>
      <c r="J582" s="186"/>
      <c r="K582" s="186"/>
      <c r="L582" s="186"/>
      <c r="M582" s="186" t="str">
        <f t="shared" si="229"/>
        <v/>
      </c>
      <c r="N582" s="186"/>
      <c r="O582" s="186"/>
      <c r="P582" s="179"/>
      <c r="Q582" s="179"/>
      <c r="R582" s="179"/>
      <c r="S582" s="179"/>
      <c r="T582" s="179"/>
      <c r="U582" s="179" t="s">
        <v>558</v>
      </c>
      <c r="V582" s="179">
        <f>SUM(V581)</f>
        <v>7.1999999999999995E-2</v>
      </c>
      <c r="W582" s="179"/>
      <c r="X582" s="179"/>
      <c r="Y582" s="179"/>
      <c r="Z582" s="179"/>
      <c r="AA582" s="179"/>
      <c r="AB582" s="179"/>
    </row>
    <row r="583" spans="1:28" ht="19.5" customHeight="1">
      <c r="A583" s="112" t="str">
        <f t="shared" si="164"/>
        <v>[제 18-1호 ] 볼라드  U형, SUS Φ100xD800xH600 [개소]</v>
      </c>
      <c r="B583" s="113" t="s">
        <v>715</v>
      </c>
      <c r="C583" s="114"/>
      <c r="D583" s="115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6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</row>
    <row r="584" spans="1:28" ht="19.5" customHeight="1">
      <c r="A584" s="112" t="str">
        <f t="shared" si="164"/>
        <v>셋트앵커M12*L100개</v>
      </c>
      <c r="B584" s="117" t="s">
        <v>479</v>
      </c>
      <c r="C584" s="117" t="s">
        <v>480</v>
      </c>
      <c r="D584" s="118" t="s">
        <v>205</v>
      </c>
      <c r="E584" s="119">
        <v>8</v>
      </c>
      <c r="F584" s="119">
        <f>IF(G584&lt;&gt;0, E584-G584, "")</f>
        <v>0</v>
      </c>
      <c r="G584" s="119">
        <v>8</v>
      </c>
      <c r="H584" s="119"/>
      <c r="I584" s="117" t="s">
        <v>556</v>
      </c>
      <c r="J584" s="119" t="s">
        <v>242</v>
      </c>
      <c r="K584" s="119">
        <v>3.5999999999999997E-2</v>
      </c>
      <c r="L584" s="119">
        <v>100</v>
      </c>
      <c r="M584" s="119">
        <f t="shared" ref="M584:M585" si="230">IF(G584*K584=0, "", G584*K584*(L584/100))</f>
        <v>0.28799999999999998</v>
      </c>
      <c r="N584" s="119" t="s">
        <v>670</v>
      </c>
      <c r="O584" s="119"/>
      <c r="P584" s="112"/>
      <c r="Q584" s="112"/>
      <c r="R584" s="112"/>
      <c r="S584" s="112"/>
      <c r="T584" s="112"/>
      <c r="U584" s="112"/>
      <c r="V584" s="112">
        <f>M584</f>
        <v>0.28799999999999998</v>
      </c>
      <c r="W584" s="112"/>
      <c r="X584" s="112"/>
      <c r="Y584" s="112"/>
      <c r="Z584" s="112"/>
      <c r="AA584" s="112"/>
      <c r="AB584" s="112"/>
    </row>
    <row r="585" spans="1:28" ht="19.5" customHeight="1">
      <c r="A585" s="112" t="str">
        <f t="shared" si="164"/>
        <v>노 무 비내선전공인</v>
      </c>
      <c r="B585" s="117" t="s">
        <v>241</v>
      </c>
      <c r="C585" s="117" t="s">
        <v>242</v>
      </c>
      <c r="D585" s="118" t="s">
        <v>243</v>
      </c>
      <c r="E585" s="119">
        <f>+F585%*G585</f>
        <v>0.28799999999999998</v>
      </c>
      <c r="F585" s="119">
        <v>100</v>
      </c>
      <c r="G585" s="119">
        <f>SUM(V584)</f>
        <v>0.28799999999999998</v>
      </c>
      <c r="H585" s="119"/>
      <c r="I585" s="117"/>
      <c r="J585" s="119"/>
      <c r="K585" s="119"/>
      <c r="L585" s="119"/>
      <c r="M585" s="119" t="str">
        <f t="shared" si="230"/>
        <v/>
      </c>
      <c r="N585" s="119"/>
      <c r="O585" s="119"/>
      <c r="P585" s="112"/>
      <c r="Q585" s="112"/>
      <c r="R585" s="112"/>
      <c r="S585" s="112"/>
      <c r="T585" s="112"/>
      <c r="U585" s="112" t="s">
        <v>558</v>
      </c>
      <c r="V585" s="112">
        <f>SUM(V584)</f>
        <v>0.28799999999999998</v>
      </c>
      <c r="W585" s="112"/>
      <c r="X585" s="112"/>
      <c r="Y585" s="112"/>
      <c r="Z585" s="112"/>
      <c r="AA585" s="112"/>
      <c r="AB585" s="112"/>
    </row>
    <row r="586" spans="1:28" ht="19.5" customHeight="1">
      <c r="A586" s="97" t="str">
        <f t="shared" si="164"/>
        <v>[제 18-2호 ] 볼라드  U형, SUS Φ100xD1200xH600 [개소]</v>
      </c>
      <c r="B586" s="105" t="s">
        <v>716</v>
      </c>
      <c r="C586" s="106"/>
      <c r="D586" s="107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8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</row>
    <row r="587" spans="1:28" ht="19.5" customHeight="1">
      <c r="A587" s="97" t="str">
        <f t="shared" si="164"/>
        <v>셋트앵커M12*L100개</v>
      </c>
      <c r="B587" s="109" t="s">
        <v>479</v>
      </c>
      <c r="C587" s="109" t="s">
        <v>480</v>
      </c>
      <c r="D587" s="110" t="s">
        <v>205</v>
      </c>
      <c r="E587" s="111">
        <v>8</v>
      </c>
      <c r="F587" s="111">
        <f>IF(G587&lt;&gt;0, E587-G587, "")</f>
        <v>0</v>
      </c>
      <c r="G587" s="111">
        <v>8</v>
      </c>
      <c r="H587" s="111"/>
      <c r="I587" s="109" t="s">
        <v>556</v>
      </c>
      <c r="J587" s="111" t="s">
        <v>242</v>
      </c>
      <c r="K587" s="111">
        <v>3.5999999999999997E-2</v>
      </c>
      <c r="L587" s="111">
        <v>100</v>
      </c>
      <c r="M587" s="111">
        <f t="shared" ref="M587:M588" si="231">IF(G587*K587=0, "", G587*K587*(L587/100))</f>
        <v>0.28799999999999998</v>
      </c>
      <c r="N587" s="111" t="s">
        <v>670</v>
      </c>
      <c r="O587" s="111"/>
      <c r="P587" s="97"/>
      <c r="Q587" s="97"/>
      <c r="R587" s="97"/>
      <c r="S587" s="97"/>
      <c r="T587" s="97"/>
      <c r="U587" s="97"/>
      <c r="V587" s="97">
        <f>M587</f>
        <v>0.28799999999999998</v>
      </c>
      <c r="W587" s="97"/>
      <c r="X587" s="97"/>
      <c r="Y587" s="97"/>
      <c r="Z587" s="97"/>
      <c r="AA587" s="97"/>
      <c r="AB587" s="97"/>
    </row>
    <row r="588" spans="1:28" ht="19.5" customHeight="1">
      <c r="A588" s="97" t="str">
        <f t="shared" si="164"/>
        <v>노 무 비내선전공인</v>
      </c>
      <c r="B588" s="109" t="s">
        <v>241</v>
      </c>
      <c r="C588" s="109" t="s">
        <v>242</v>
      </c>
      <c r="D588" s="110" t="s">
        <v>243</v>
      </c>
      <c r="E588" s="111">
        <f>+F588%*G588</f>
        <v>0.28799999999999998</v>
      </c>
      <c r="F588" s="111">
        <v>100</v>
      </c>
      <c r="G588" s="111">
        <f>SUM(V587)</f>
        <v>0.28799999999999998</v>
      </c>
      <c r="H588" s="111"/>
      <c r="I588" s="109"/>
      <c r="J588" s="111"/>
      <c r="K588" s="111"/>
      <c r="L588" s="111"/>
      <c r="M588" s="111" t="str">
        <f t="shared" si="231"/>
        <v/>
      </c>
      <c r="N588" s="111"/>
      <c r="O588" s="111"/>
      <c r="P588" s="97"/>
      <c r="Q588" s="97"/>
      <c r="R588" s="97"/>
      <c r="S588" s="97"/>
      <c r="T588" s="97"/>
      <c r="U588" s="97" t="s">
        <v>558</v>
      </c>
      <c r="V588" s="97">
        <f>SUM(V587)</f>
        <v>0.28799999999999998</v>
      </c>
      <c r="W588" s="97"/>
      <c r="X588" s="97"/>
      <c r="Y588" s="97"/>
      <c r="Z588" s="97"/>
      <c r="AA588" s="97"/>
      <c r="AB588" s="97"/>
    </row>
    <row r="589" spans="1:28" ht="19.5" customHeight="1">
      <c r="A589" s="112" t="str">
        <f t="shared" si="164"/>
        <v>[제 18-3호 ] 볼라드  I형, steel Φ101xH1000 앙카식 [개소]</v>
      </c>
      <c r="B589" s="113" t="s">
        <v>484</v>
      </c>
      <c r="C589" s="114"/>
      <c r="D589" s="115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6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</row>
    <row r="590" spans="1:28" ht="19.5" customHeight="1">
      <c r="A590" s="112" t="str">
        <f t="shared" si="164"/>
        <v>셋트앵커M12*L100개</v>
      </c>
      <c r="B590" s="117" t="s">
        <v>479</v>
      </c>
      <c r="C590" s="117" t="s">
        <v>480</v>
      </c>
      <c r="D590" s="118" t="s">
        <v>205</v>
      </c>
      <c r="E590" s="119">
        <v>4</v>
      </c>
      <c r="F590" s="119">
        <f>IF(G590&lt;&gt;0, E590-G590, "")</f>
        <v>0</v>
      </c>
      <c r="G590" s="119">
        <v>4</v>
      </c>
      <c r="H590" s="119"/>
      <c r="I590" s="117" t="s">
        <v>556</v>
      </c>
      <c r="J590" s="119" t="s">
        <v>242</v>
      </c>
      <c r="K590" s="119">
        <v>3.5999999999999997E-2</v>
      </c>
      <c r="L590" s="119">
        <v>100</v>
      </c>
      <c r="M590" s="119">
        <f t="shared" ref="M590:M591" si="232">IF(G590*K590=0, "", G590*K590*(L590/100))</f>
        <v>0.14399999999999999</v>
      </c>
      <c r="N590" s="119" t="s">
        <v>670</v>
      </c>
      <c r="O590" s="119"/>
      <c r="P590" s="112"/>
      <c r="Q590" s="112"/>
      <c r="R590" s="112"/>
      <c r="S590" s="112"/>
      <c r="T590" s="112"/>
      <c r="U590" s="112"/>
      <c r="V590" s="112">
        <f>M590</f>
        <v>0.14399999999999999</v>
      </c>
      <c r="W590" s="112"/>
      <c r="X590" s="112"/>
      <c r="Y590" s="112"/>
      <c r="Z590" s="112"/>
      <c r="AA590" s="112"/>
      <c r="AB590" s="112"/>
    </row>
    <row r="591" spans="1:28" ht="19.5" customHeight="1">
      <c r="A591" s="112" t="str">
        <f t="shared" si="164"/>
        <v>노 무 비내선전공인</v>
      </c>
      <c r="B591" s="117" t="s">
        <v>241</v>
      </c>
      <c r="C591" s="117" t="s">
        <v>242</v>
      </c>
      <c r="D591" s="118" t="s">
        <v>243</v>
      </c>
      <c r="E591" s="119">
        <f>+F591%*G591</f>
        <v>0.14399999999999999</v>
      </c>
      <c r="F591" s="119">
        <v>100</v>
      </c>
      <c r="G591" s="119">
        <f>SUM(V590)</f>
        <v>0.14399999999999999</v>
      </c>
      <c r="H591" s="119"/>
      <c r="I591" s="117"/>
      <c r="J591" s="119"/>
      <c r="K591" s="119"/>
      <c r="L591" s="119"/>
      <c r="M591" s="119" t="str">
        <f t="shared" si="232"/>
        <v/>
      </c>
      <c r="N591" s="119"/>
      <c r="O591" s="119"/>
      <c r="P591" s="112"/>
      <c r="Q591" s="112"/>
      <c r="R591" s="112"/>
      <c r="S591" s="112"/>
      <c r="T591" s="112"/>
      <c r="U591" s="112" t="s">
        <v>558</v>
      </c>
      <c r="V591" s="112">
        <f>SUM(V590)</f>
        <v>0.14399999999999999</v>
      </c>
      <c r="W591" s="112"/>
      <c r="X591" s="112"/>
      <c r="Y591" s="112"/>
      <c r="Z591" s="112"/>
      <c r="AA591" s="112"/>
      <c r="AB591" s="112"/>
    </row>
    <row r="592" spans="1:28" ht="19.5" customHeight="1">
      <c r="A592" s="138" t="str">
        <f t="shared" si="164"/>
        <v>[제 18-3-2호 ] Ⅰ형, Φ125, 우레탄(스틸) , 앙카식 [개소]</v>
      </c>
      <c r="B592" s="155" t="s">
        <v>717</v>
      </c>
      <c r="C592" s="156"/>
      <c r="D592" s="157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</row>
    <row r="593" spans="1:28" ht="19.5" customHeight="1">
      <c r="A593" s="138" t="str">
        <f t="shared" si="164"/>
        <v>셋트앵커M12*L100개</v>
      </c>
      <c r="B593" s="159" t="s">
        <v>479</v>
      </c>
      <c r="C593" s="159" t="s">
        <v>480</v>
      </c>
      <c r="D593" s="160" t="s">
        <v>205</v>
      </c>
      <c r="E593" s="161">
        <v>4</v>
      </c>
      <c r="F593" s="161">
        <f>IF(G593&lt;&gt;0, E593-G593, "")</f>
        <v>0</v>
      </c>
      <c r="G593" s="161">
        <v>4</v>
      </c>
      <c r="H593" s="161"/>
      <c r="I593" s="159" t="s">
        <v>556</v>
      </c>
      <c r="J593" s="161" t="s">
        <v>242</v>
      </c>
      <c r="K593" s="161">
        <v>3.5999999999999997E-2</v>
      </c>
      <c r="L593" s="161">
        <v>100</v>
      </c>
      <c r="M593" s="161">
        <f t="shared" ref="M593:M594" si="233">IF(G593*K593=0, "", G593*K593*(L593/100))</f>
        <v>0.14399999999999999</v>
      </c>
      <c r="N593" s="161" t="s">
        <v>670</v>
      </c>
      <c r="O593" s="161"/>
      <c r="P593" s="138"/>
      <c r="Q593" s="138"/>
      <c r="R593" s="138"/>
      <c r="S593" s="138"/>
      <c r="T593" s="138"/>
      <c r="U593" s="138"/>
      <c r="V593" s="138">
        <f>M593</f>
        <v>0.14399999999999999</v>
      </c>
      <c r="W593" s="138"/>
      <c r="X593" s="138"/>
      <c r="Y593" s="138"/>
      <c r="Z593" s="138"/>
      <c r="AA593" s="138"/>
      <c r="AB593" s="138"/>
    </row>
    <row r="594" spans="1:28" ht="19.5" customHeight="1">
      <c r="A594" s="138" t="str">
        <f t="shared" si="164"/>
        <v>노 무 비내선전공인</v>
      </c>
      <c r="B594" s="159" t="s">
        <v>241</v>
      </c>
      <c r="C594" s="159" t="s">
        <v>242</v>
      </c>
      <c r="D594" s="160" t="s">
        <v>243</v>
      </c>
      <c r="E594" s="161">
        <f>+F594%*G594</f>
        <v>0.14399999999999999</v>
      </c>
      <c r="F594" s="161">
        <v>100</v>
      </c>
      <c r="G594" s="161">
        <f>SUM(V593)</f>
        <v>0.14399999999999999</v>
      </c>
      <c r="H594" s="161"/>
      <c r="I594" s="159"/>
      <c r="J594" s="161"/>
      <c r="K594" s="161"/>
      <c r="L594" s="161"/>
      <c r="M594" s="161" t="str">
        <f t="shared" si="233"/>
        <v/>
      </c>
      <c r="N594" s="161"/>
      <c r="O594" s="161"/>
      <c r="P594" s="138"/>
      <c r="Q594" s="138"/>
      <c r="R594" s="138"/>
      <c r="S594" s="138"/>
      <c r="T594" s="138"/>
      <c r="U594" s="138" t="s">
        <v>558</v>
      </c>
      <c r="V594" s="138">
        <f>SUM(V593)</f>
        <v>0.14399999999999999</v>
      </c>
      <c r="W594" s="138"/>
      <c r="X594" s="138"/>
      <c r="Y594" s="138"/>
      <c r="Z594" s="138"/>
      <c r="AA594" s="138"/>
      <c r="AB594" s="138"/>
    </row>
    <row r="595" spans="1:28" ht="19.5" customHeight="1">
      <c r="A595" s="97" t="str">
        <f t="shared" si="164"/>
        <v>[제 18-4호 ] 볼라드  U형, SUS Φ100xD1200xH500 [개소]</v>
      </c>
      <c r="B595" s="105" t="s">
        <v>718</v>
      </c>
      <c r="C595" s="106"/>
      <c r="D595" s="107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8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</row>
    <row r="596" spans="1:28" ht="19.5" customHeight="1">
      <c r="A596" s="97" t="str">
        <f t="shared" si="164"/>
        <v>셋트앵커M12*L100개</v>
      </c>
      <c r="B596" s="109" t="s">
        <v>479</v>
      </c>
      <c r="C596" s="109" t="s">
        <v>480</v>
      </c>
      <c r="D596" s="110" t="s">
        <v>205</v>
      </c>
      <c r="E596" s="111">
        <v>8</v>
      </c>
      <c r="F596" s="111">
        <f>IF(G596&lt;&gt;0, E596-G596, "")</f>
        <v>0</v>
      </c>
      <c r="G596" s="111">
        <v>8</v>
      </c>
      <c r="H596" s="111"/>
      <c r="I596" s="109" t="s">
        <v>556</v>
      </c>
      <c r="J596" s="111" t="s">
        <v>242</v>
      </c>
      <c r="K596" s="111">
        <v>3.5999999999999997E-2</v>
      </c>
      <c r="L596" s="111">
        <v>100</v>
      </c>
      <c r="M596" s="111">
        <f t="shared" ref="M596:M597" si="234">IF(G596*K596=0, "", G596*K596*(L596/100))</f>
        <v>0.28799999999999998</v>
      </c>
      <c r="N596" s="111" t="s">
        <v>670</v>
      </c>
      <c r="O596" s="111"/>
      <c r="P596" s="97"/>
      <c r="Q596" s="97"/>
      <c r="R596" s="97"/>
      <c r="S596" s="97"/>
      <c r="T596" s="97"/>
      <c r="U596" s="97"/>
      <c r="V596" s="97">
        <f>M596</f>
        <v>0.28799999999999998</v>
      </c>
      <c r="W596" s="97"/>
      <c r="X596" s="97"/>
      <c r="Y596" s="97"/>
      <c r="Z596" s="97"/>
      <c r="AA596" s="97"/>
      <c r="AB596" s="97"/>
    </row>
    <row r="597" spans="1:28" ht="19.5" customHeight="1">
      <c r="A597" s="97" t="str">
        <f t="shared" si="164"/>
        <v>노 무 비내선전공인</v>
      </c>
      <c r="B597" s="109" t="s">
        <v>241</v>
      </c>
      <c r="C597" s="109" t="s">
        <v>242</v>
      </c>
      <c r="D597" s="110" t="s">
        <v>243</v>
      </c>
      <c r="E597" s="111">
        <f>+F597%*G597</f>
        <v>0.28799999999999998</v>
      </c>
      <c r="F597" s="111">
        <v>100</v>
      </c>
      <c r="G597" s="111">
        <f>SUM(V596)</f>
        <v>0.28799999999999998</v>
      </c>
      <c r="H597" s="111"/>
      <c r="I597" s="109"/>
      <c r="J597" s="111"/>
      <c r="K597" s="111"/>
      <c r="L597" s="111"/>
      <c r="M597" s="111" t="str">
        <f t="shared" si="234"/>
        <v/>
      </c>
      <c r="N597" s="111"/>
      <c r="O597" s="111"/>
      <c r="P597" s="97"/>
      <c r="Q597" s="97"/>
      <c r="R597" s="97"/>
      <c r="S597" s="97"/>
      <c r="T597" s="97"/>
      <c r="U597" s="97" t="s">
        <v>558</v>
      </c>
      <c r="V597" s="97">
        <f>SUM(V596)</f>
        <v>0.28799999999999998</v>
      </c>
      <c r="W597" s="97"/>
      <c r="X597" s="97"/>
      <c r="Y597" s="97"/>
      <c r="Z597" s="97"/>
      <c r="AA597" s="97"/>
      <c r="AB597" s="97"/>
    </row>
    <row r="598" spans="1:28" ht="19.5" customHeight="1">
      <c r="A598" s="154" t="str">
        <f t="shared" si="164"/>
        <v>[제 18-4-1호 ] 볼라드 U형, Φ76.3, 스틸 , 앙카식 [개소]</v>
      </c>
      <c r="B598" s="155" t="s">
        <v>487</v>
      </c>
      <c r="C598" s="156"/>
      <c r="D598" s="157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8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spans="1:28" ht="19.5" customHeight="1">
      <c r="A599" s="154" t="str">
        <f t="shared" si="164"/>
        <v>셋트앵커M12*L100개</v>
      </c>
      <c r="B599" s="159" t="s">
        <v>479</v>
      </c>
      <c r="C599" s="159" t="s">
        <v>480</v>
      </c>
      <c r="D599" s="160" t="s">
        <v>205</v>
      </c>
      <c r="E599" s="161">
        <v>8</v>
      </c>
      <c r="F599" s="161">
        <f>IF(G599&lt;&gt;0, E599-G599, "")</f>
        <v>0</v>
      </c>
      <c r="G599" s="161">
        <v>8</v>
      </c>
      <c r="H599" s="161"/>
      <c r="I599" s="159" t="s">
        <v>556</v>
      </c>
      <c r="J599" s="161" t="s">
        <v>242</v>
      </c>
      <c r="K599" s="161">
        <v>3.5999999999999997E-2</v>
      </c>
      <c r="L599" s="161">
        <v>100</v>
      </c>
      <c r="M599" s="161">
        <f t="shared" ref="M599:M600" si="235">IF(G599*K599=0, "", G599*K599*(L599/100))</f>
        <v>0.28799999999999998</v>
      </c>
      <c r="N599" s="161" t="s">
        <v>670</v>
      </c>
      <c r="O599" s="161"/>
      <c r="P599" s="154"/>
      <c r="Q599" s="154"/>
      <c r="R599" s="154"/>
      <c r="S599" s="154"/>
      <c r="T599" s="154"/>
      <c r="U599" s="154"/>
      <c r="V599" s="154">
        <f>M599</f>
        <v>0.28799999999999998</v>
      </c>
      <c r="W599" s="154"/>
      <c r="X599" s="154"/>
      <c r="Y599" s="154"/>
      <c r="Z599" s="154"/>
      <c r="AA599" s="154"/>
      <c r="AB599" s="154"/>
    </row>
    <row r="600" spans="1:28" ht="19.5" customHeight="1">
      <c r="A600" s="154" t="str">
        <f t="shared" si="164"/>
        <v>노 무 비내선전공인</v>
      </c>
      <c r="B600" s="159" t="s">
        <v>241</v>
      </c>
      <c r="C600" s="159" t="s">
        <v>242</v>
      </c>
      <c r="D600" s="160" t="s">
        <v>243</v>
      </c>
      <c r="E600" s="161">
        <f>+F600%*G600</f>
        <v>0.28799999999999998</v>
      </c>
      <c r="F600" s="161">
        <v>100</v>
      </c>
      <c r="G600" s="161">
        <f>SUM(V599)</f>
        <v>0.28799999999999998</v>
      </c>
      <c r="H600" s="161"/>
      <c r="I600" s="159"/>
      <c r="J600" s="161"/>
      <c r="K600" s="161"/>
      <c r="L600" s="161"/>
      <c r="M600" s="161" t="str">
        <f t="shared" si="235"/>
        <v/>
      </c>
      <c r="N600" s="161"/>
      <c r="O600" s="161"/>
      <c r="P600" s="154"/>
      <c r="Q600" s="154"/>
      <c r="R600" s="154"/>
      <c r="S600" s="154"/>
      <c r="T600" s="154"/>
      <c r="U600" s="154" t="s">
        <v>558</v>
      </c>
      <c r="V600" s="154">
        <f>SUM(V599)</f>
        <v>0.28799999999999998</v>
      </c>
      <c r="W600" s="154"/>
      <c r="X600" s="154"/>
      <c r="Y600" s="154"/>
      <c r="Z600" s="154"/>
      <c r="AA600" s="154"/>
      <c r="AB600" s="154"/>
    </row>
    <row r="601" spans="1:28" ht="19.5" customHeight="1">
      <c r="A601" s="97" t="str">
        <f t="shared" si="164"/>
        <v>[제 19-1호] 주차도색  라인도색,EV글씨 포함 [개소]</v>
      </c>
      <c r="B601" s="109" t="s">
        <v>488</v>
      </c>
      <c r="C601" s="106"/>
      <c r="D601" s="107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8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</row>
    <row r="602" spans="1:28" ht="19.5" customHeight="1">
      <c r="A602" s="97" t="str">
        <f t="shared" si="164"/>
        <v>조합 페인트KSM5312(1급), 백색ℓ</v>
      </c>
      <c r="B602" s="109" t="s">
        <v>489</v>
      </c>
      <c r="C602" s="109" t="s">
        <v>490</v>
      </c>
      <c r="D602" s="110" t="s">
        <v>491</v>
      </c>
      <c r="E602" s="111">
        <v>4.5</v>
      </c>
      <c r="F602" s="111">
        <f t="shared" ref="F602:F603" si="236">IF(G602&lt;&gt;0, E602-G602, "")</f>
        <v>0</v>
      </c>
      <c r="G602" s="111">
        <v>4.5</v>
      </c>
      <c r="H602" s="111"/>
      <c r="I602" s="109" t="s">
        <v>556</v>
      </c>
      <c r="J602" s="111" t="s">
        <v>494</v>
      </c>
      <c r="K602" s="111">
        <v>0.13</v>
      </c>
      <c r="L602" s="111">
        <v>100</v>
      </c>
      <c r="M602" s="111">
        <f t="shared" ref="M602:M605" si="237">IF(G602*K602=0, "", G602*K602*(L602/100))</f>
        <v>0.58499999999999996</v>
      </c>
      <c r="N602" s="111" t="s">
        <v>719</v>
      </c>
      <c r="O602" s="178"/>
      <c r="P602" s="97"/>
      <c r="Q602" s="97"/>
      <c r="R602" s="97"/>
      <c r="S602" s="97"/>
      <c r="T602" s="97"/>
      <c r="U602" s="97"/>
      <c r="V602" s="97">
        <f t="shared" ref="V602:V603" si="238">M602</f>
        <v>0.58499999999999996</v>
      </c>
      <c r="W602" s="97"/>
      <c r="X602" s="97"/>
      <c r="Y602" s="97"/>
      <c r="Z602" s="97"/>
      <c r="AA602" s="97"/>
      <c r="AB602" s="97"/>
    </row>
    <row r="603" spans="1:28" ht="19.5" customHeight="1">
      <c r="A603" s="97" t="str">
        <f t="shared" si="164"/>
        <v>신나KSM5319,2종ℓ</v>
      </c>
      <c r="B603" s="109" t="s">
        <v>492</v>
      </c>
      <c r="C603" s="109" t="s">
        <v>493</v>
      </c>
      <c r="D603" s="110" t="s">
        <v>491</v>
      </c>
      <c r="E603" s="111">
        <v>1</v>
      </c>
      <c r="F603" s="111">
        <f t="shared" si="236"/>
        <v>0</v>
      </c>
      <c r="G603" s="111">
        <v>1</v>
      </c>
      <c r="H603" s="111"/>
      <c r="I603" s="109" t="s">
        <v>556</v>
      </c>
      <c r="J603" s="111" t="s">
        <v>261</v>
      </c>
      <c r="K603" s="111">
        <v>0.03</v>
      </c>
      <c r="L603" s="111">
        <v>100</v>
      </c>
      <c r="M603" s="111">
        <f t="shared" si="237"/>
        <v>0.03</v>
      </c>
      <c r="N603" s="111" t="s">
        <v>719</v>
      </c>
      <c r="O603" s="178"/>
      <c r="P603" s="97"/>
      <c r="Q603" s="97"/>
      <c r="R603" s="97"/>
      <c r="S603" s="97"/>
      <c r="T603" s="97"/>
      <c r="U603" s="97"/>
      <c r="V603" s="97">
        <f t="shared" si="238"/>
        <v>0.03</v>
      </c>
      <c r="W603" s="97"/>
      <c r="X603" s="97"/>
      <c r="Y603" s="97"/>
      <c r="Z603" s="97"/>
      <c r="AA603" s="97"/>
      <c r="AB603" s="97"/>
    </row>
    <row r="604" spans="1:28" ht="19.5" customHeight="1">
      <c r="A604" s="97" t="str">
        <f t="shared" si="164"/>
        <v>노 무 비도장공인</v>
      </c>
      <c r="B604" s="109" t="s">
        <v>241</v>
      </c>
      <c r="C604" s="111" t="s">
        <v>494</v>
      </c>
      <c r="D604" s="110" t="s">
        <v>243</v>
      </c>
      <c r="E604" s="111">
        <f t="shared" ref="E604:E605" si="239">+F604%*G604</f>
        <v>0.58499999999999996</v>
      </c>
      <c r="F604" s="111">
        <v>100</v>
      </c>
      <c r="G604" s="111">
        <f t="shared" ref="G604:G605" si="240">SUM(M602)</f>
        <v>0.58499999999999996</v>
      </c>
      <c r="H604" s="111"/>
      <c r="I604" s="109"/>
      <c r="J604" s="111"/>
      <c r="K604" s="111"/>
      <c r="L604" s="111"/>
      <c r="M604" s="111" t="str">
        <f t="shared" si="237"/>
        <v/>
      </c>
      <c r="N604" s="111"/>
      <c r="O604" s="111"/>
      <c r="P604" s="97"/>
      <c r="Q604" s="97"/>
      <c r="R604" s="97"/>
      <c r="S604" s="97"/>
      <c r="T604" s="97"/>
      <c r="U604" s="97" t="s">
        <v>558</v>
      </c>
      <c r="V604" s="97">
        <f t="shared" ref="V604:V605" si="241">SUM(V603)</f>
        <v>0.03</v>
      </c>
      <c r="W604" s="97"/>
      <c r="X604" s="97"/>
      <c r="Y604" s="97"/>
      <c r="Z604" s="97"/>
      <c r="AA604" s="97"/>
      <c r="AB604" s="97"/>
    </row>
    <row r="605" spans="1:28" ht="19.5" customHeight="1">
      <c r="A605" s="97" t="str">
        <f t="shared" si="164"/>
        <v>노 무 비보통인부인</v>
      </c>
      <c r="B605" s="109" t="s">
        <v>241</v>
      </c>
      <c r="C605" s="111" t="s">
        <v>261</v>
      </c>
      <c r="D605" s="110" t="s">
        <v>243</v>
      </c>
      <c r="E605" s="111">
        <f t="shared" si="239"/>
        <v>0.03</v>
      </c>
      <c r="F605" s="111">
        <v>100</v>
      </c>
      <c r="G605" s="111">
        <f t="shared" si="240"/>
        <v>0.03</v>
      </c>
      <c r="H605" s="111"/>
      <c r="I605" s="109"/>
      <c r="J605" s="111"/>
      <c r="K605" s="111"/>
      <c r="L605" s="111"/>
      <c r="M605" s="111" t="str">
        <f t="shared" si="237"/>
        <v/>
      </c>
      <c r="N605" s="111"/>
      <c r="O605" s="111"/>
      <c r="P605" s="97"/>
      <c r="Q605" s="97"/>
      <c r="R605" s="97"/>
      <c r="S605" s="97"/>
      <c r="T605" s="97"/>
      <c r="U605" s="97" t="s">
        <v>558</v>
      </c>
      <c r="V605" s="97">
        <f t="shared" si="241"/>
        <v>0.03</v>
      </c>
      <c r="W605" s="97"/>
      <c r="X605" s="97"/>
      <c r="Y605" s="97"/>
      <c r="Z605" s="97"/>
      <c r="AA605" s="97"/>
      <c r="AB605" s="97"/>
    </row>
    <row r="606" spans="1:28" ht="19.5" customHeight="1">
      <c r="A606" s="112" t="str">
        <f t="shared" si="164"/>
        <v>[제 19-2호] 주차도색  글씨 [개소]</v>
      </c>
      <c r="B606" s="117" t="s">
        <v>495</v>
      </c>
      <c r="C606" s="114"/>
      <c r="D606" s="115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6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</row>
    <row r="607" spans="1:28" ht="19.5" customHeight="1">
      <c r="A607" s="112" t="str">
        <f t="shared" si="164"/>
        <v>조합 페인트KSM5312(1급), 백색ℓ</v>
      </c>
      <c r="B607" s="117" t="s">
        <v>489</v>
      </c>
      <c r="C607" s="117" t="s">
        <v>490</v>
      </c>
      <c r="D607" s="118" t="s">
        <v>491</v>
      </c>
      <c r="E607" s="119">
        <v>0.8</v>
      </c>
      <c r="F607" s="119">
        <f t="shared" ref="F607:F608" si="242">IF(G607&lt;&gt;0, E607-G607, "")</f>
        <v>0</v>
      </c>
      <c r="G607" s="119">
        <v>0.8</v>
      </c>
      <c r="H607" s="119"/>
      <c r="I607" s="117" t="s">
        <v>556</v>
      </c>
      <c r="J607" s="119" t="s">
        <v>494</v>
      </c>
      <c r="K607" s="119">
        <v>0.13</v>
      </c>
      <c r="L607" s="119">
        <v>100</v>
      </c>
      <c r="M607" s="119">
        <f t="shared" ref="M607:M610" si="243">IF(G607*K607=0, "", G607*K607*(L607/100))</f>
        <v>0.10400000000000001</v>
      </c>
      <c r="N607" s="119" t="s">
        <v>719</v>
      </c>
      <c r="O607" s="187"/>
      <c r="P607" s="112"/>
      <c r="Q607" s="112"/>
      <c r="R607" s="112"/>
      <c r="S607" s="112"/>
      <c r="T607" s="112"/>
      <c r="U607" s="112"/>
      <c r="V607" s="112">
        <f t="shared" ref="V607:V608" si="244">M607</f>
        <v>0.10400000000000001</v>
      </c>
      <c r="W607" s="112"/>
      <c r="X607" s="112"/>
      <c r="Y607" s="112"/>
      <c r="Z607" s="112"/>
      <c r="AA607" s="112"/>
      <c r="AB607" s="112"/>
    </row>
    <row r="608" spans="1:28" ht="19.5" customHeight="1">
      <c r="A608" s="112" t="str">
        <f t="shared" si="164"/>
        <v>신나KSM5319,2종ℓ</v>
      </c>
      <c r="B608" s="117" t="s">
        <v>492</v>
      </c>
      <c r="C608" s="117" t="s">
        <v>493</v>
      </c>
      <c r="D608" s="118" t="s">
        <v>491</v>
      </c>
      <c r="E608" s="119">
        <v>0.2</v>
      </c>
      <c r="F608" s="119">
        <f t="shared" si="242"/>
        <v>0</v>
      </c>
      <c r="G608" s="119">
        <v>0.2</v>
      </c>
      <c r="H608" s="119"/>
      <c r="I608" s="117" t="s">
        <v>556</v>
      </c>
      <c r="J608" s="119" t="s">
        <v>261</v>
      </c>
      <c r="K608" s="119">
        <v>0.03</v>
      </c>
      <c r="L608" s="119">
        <v>100</v>
      </c>
      <c r="M608" s="119">
        <f t="shared" si="243"/>
        <v>6.0000000000000001E-3</v>
      </c>
      <c r="N608" s="119" t="s">
        <v>719</v>
      </c>
      <c r="O608" s="187"/>
      <c r="P608" s="112"/>
      <c r="Q608" s="112"/>
      <c r="R608" s="112"/>
      <c r="S608" s="112"/>
      <c r="T608" s="112"/>
      <c r="U608" s="112"/>
      <c r="V608" s="112">
        <f t="shared" si="244"/>
        <v>6.0000000000000001E-3</v>
      </c>
      <c r="W608" s="112"/>
      <c r="X608" s="112"/>
      <c r="Y608" s="112"/>
      <c r="Z608" s="112"/>
      <c r="AA608" s="112"/>
      <c r="AB608" s="112"/>
    </row>
    <row r="609" spans="1:28" ht="19.5" customHeight="1">
      <c r="A609" s="112" t="str">
        <f t="shared" si="164"/>
        <v>노 무 비도장공인</v>
      </c>
      <c r="B609" s="117" t="s">
        <v>241</v>
      </c>
      <c r="C609" s="119" t="s">
        <v>494</v>
      </c>
      <c r="D609" s="118" t="s">
        <v>243</v>
      </c>
      <c r="E609" s="119">
        <f t="shared" ref="E609:E610" si="245">+F609%*G609</f>
        <v>0.10400000000000001</v>
      </c>
      <c r="F609" s="119">
        <v>100</v>
      </c>
      <c r="G609" s="119">
        <f t="shared" ref="G609:G610" si="246">SUM(M607)</f>
        <v>0.10400000000000001</v>
      </c>
      <c r="H609" s="119"/>
      <c r="I609" s="117"/>
      <c r="J609" s="119"/>
      <c r="K609" s="119"/>
      <c r="L609" s="119"/>
      <c r="M609" s="119" t="str">
        <f t="shared" si="243"/>
        <v/>
      </c>
      <c r="N609" s="119"/>
      <c r="O609" s="119"/>
      <c r="P609" s="112"/>
      <c r="Q609" s="112"/>
      <c r="R609" s="112"/>
      <c r="S609" s="112"/>
      <c r="T609" s="112"/>
      <c r="U609" s="112" t="s">
        <v>558</v>
      </c>
      <c r="V609" s="112">
        <f t="shared" ref="V609:V610" si="247">SUM(V608)</f>
        <v>6.0000000000000001E-3</v>
      </c>
      <c r="W609" s="112"/>
      <c r="X609" s="112"/>
      <c r="Y609" s="112"/>
      <c r="Z609" s="112"/>
      <c r="AA609" s="112"/>
      <c r="AB609" s="112"/>
    </row>
    <row r="610" spans="1:28" ht="19.5" customHeight="1">
      <c r="A610" s="112" t="str">
        <f t="shared" si="164"/>
        <v>노 무 비보통인부인</v>
      </c>
      <c r="B610" s="117" t="s">
        <v>241</v>
      </c>
      <c r="C610" s="119" t="s">
        <v>261</v>
      </c>
      <c r="D610" s="118" t="s">
        <v>243</v>
      </c>
      <c r="E610" s="119">
        <f t="shared" si="245"/>
        <v>6.0000000000000001E-3</v>
      </c>
      <c r="F610" s="119">
        <v>100</v>
      </c>
      <c r="G610" s="119">
        <f t="shared" si="246"/>
        <v>6.0000000000000001E-3</v>
      </c>
      <c r="H610" s="119"/>
      <c r="I610" s="117"/>
      <c r="J610" s="119"/>
      <c r="K610" s="119"/>
      <c r="L610" s="119"/>
      <c r="M610" s="119" t="str">
        <f t="shared" si="243"/>
        <v/>
      </c>
      <c r="N610" s="119"/>
      <c r="O610" s="119"/>
      <c r="P610" s="112"/>
      <c r="Q610" s="112"/>
      <c r="R610" s="112"/>
      <c r="S610" s="112"/>
      <c r="T610" s="112"/>
      <c r="U610" s="112" t="s">
        <v>558</v>
      </c>
      <c r="V610" s="112">
        <f t="shared" si="247"/>
        <v>6.0000000000000001E-3</v>
      </c>
      <c r="W610" s="112"/>
      <c r="X610" s="112"/>
      <c r="Y610" s="112"/>
      <c r="Z610" s="112"/>
      <c r="AA610" s="112"/>
      <c r="AB610" s="112"/>
    </row>
    <row r="611" spans="1:28" ht="19.5" customHeight="1">
      <c r="A611" s="97" t="str">
        <f t="shared" si="164"/>
        <v>[ 제 20-1호 ] 인입지지봉  Φ28x5M [개소]</v>
      </c>
      <c r="B611" s="105" t="s">
        <v>720</v>
      </c>
      <c r="C611" s="106"/>
      <c r="D611" s="107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8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</row>
    <row r="612" spans="1:28" ht="19.5" customHeight="1">
      <c r="A612" s="97" t="str">
        <f t="shared" si="164"/>
        <v>셋트앵커M12*L100개</v>
      </c>
      <c r="B612" s="109" t="s">
        <v>479</v>
      </c>
      <c r="C612" s="109" t="s">
        <v>480</v>
      </c>
      <c r="D612" s="110" t="s">
        <v>205</v>
      </c>
      <c r="E612" s="111">
        <v>4</v>
      </c>
      <c r="F612" s="111">
        <f>IF(G612&lt;&gt;0, E612-G612, "")</f>
        <v>0</v>
      </c>
      <c r="G612" s="111">
        <v>4</v>
      </c>
      <c r="H612" s="111"/>
      <c r="I612" s="109" t="s">
        <v>556</v>
      </c>
      <c r="J612" s="111" t="s">
        <v>242</v>
      </c>
      <c r="K612" s="111">
        <v>3.5999999999999997E-2</v>
      </c>
      <c r="L612" s="111">
        <v>100</v>
      </c>
      <c r="M612" s="111">
        <f t="shared" ref="M612:M613" si="248">IF(G612*K612=0, "", G612*K612*(L612/100))</f>
        <v>0.14399999999999999</v>
      </c>
      <c r="N612" s="111" t="s">
        <v>670</v>
      </c>
      <c r="O612" s="111"/>
      <c r="P612" s="97"/>
      <c r="Q612" s="97"/>
      <c r="R612" s="97"/>
      <c r="S612" s="97"/>
      <c r="T612" s="97"/>
      <c r="U612" s="97"/>
      <c r="V612" s="97">
        <f>M612</f>
        <v>0.14399999999999999</v>
      </c>
      <c r="W612" s="97"/>
      <c r="X612" s="97"/>
      <c r="Y612" s="97"/>
      <c r="Z612" s="97"/>
      <c r="AA612" s="97"/>
      <c r="AB612" s="97"/>
    </row>
    <row r="613" spans="1:28" ht="19.5" customHeight="1">
      <c r="A613" s="97" t="str">
        <f t="shared" si="164"/>
        <v>노 무 비내선전공인</v>
      </c>
      <c r="B613" s="109" t="s">
        <v>241</v>
      </c>
      <c r="C613" s="109" t="s">
        <v>242</v>
      </c>
      <c r="D613" s="110" t="s">
        <v>243</v>
      </c>
      <c r="E613" s="111">
        <f>+F613%*G613</f>
        <v>0.14399999999999999</v>
      </c>
      <c r="F613" s="111">
        <v>100</v>
      </c>
      <c r="G613" s="111">
        <f>SUM(V612)</f>
        <v>0.14399999999999999</v>
      </c>
      <c r="H613" s="111"/>
      <c r="I613" s="109"/>
      <c r="J613" s="111"/>
      <c r="K613" s="111"/>
      <c r="L613" s="111"/>
      <c r="M613" s="111" t="str">
        <f t="shared" si="248"/>
        <v/>
      </c>
      <c r="N613" s="111"/>
      <c r="O613" s="111"/>
      <c r="P613" s="97"/>
      <c r="Q613" s="97"/>
      <c r="R613" s="97"/>
      <c r="S613" s="97"/>
      <c r="T613" s="97"/>
      <c r="U613" s="97" t="s">
        <v>558</v>
      </c>
      <c r="V613" s="97">
        <f>SUM(V612)</f>
        <v>0.14399999999999999</v>
      </c>
      <c r="W613" s="97"/>
      <c r="X613" s="97"/>
      <c r="Y613" s="97"/>
      <c r="Z613" s="97"/>
      <c r="AA613" s="97"/>
      <c r="AB613" s="97"/>
    </row>
    <row r="614" spans="1:28" ht="19.5" customHeight="1">
      <c r="A614" s="97" t="str">
        <f t="shared" si="164"/>
        <v>[ 제 20-2호 ] 인입지지봉  Φ54x5M [개소]</v>
      </c>
      <c r="B614" s="105" t="s">
        <v>721</v>
      </c>
      <c r="C614" s="106"/>
      <c r="D614" s="107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8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</row>
    <row r="615" spans="1:28" ht="19.5" customHeight="1">
      <c r="A615" s="97" t="str">
        <f t="shared" si="164"/>
        <v>셋트앵커M12*L100개</v>
      </c>
      <c r="B615" s="109" t="s">
        <v>479</v>
      </c>
      <c r="C615" s="109" t="s">
        <v>480</v>
      </c>
      <c r="D615" s="110" t="s">
        <v>205</v>
      </c>
      <c r="E615" s="111">
        <v>4</v>
      </c>
      <c r="F615" s="111">
        <f>IF(G615&lt;&gt;0, E615-G615, "")</f>
        <v>0</v>
      </c>
      <c r="G615" s="111">
        <v>4</v>
      </c>
      <c r="H615" s="111"/>
      <c r="I615" s="109" t="s">
        <v>556</v>
      </c>
      <c r="J615" s="111" t="s">
        <v>242</v>
      </c>
      <c r="K615" s="111">
        <v>3.5999999999999997E-2</v>
      </c>
      <c r="L615" s="111">
        <v>100</v>
      </c>
      <c r="M615" s="111">
        <f t="shared" ref="M615:M616" si="249">IF(G615*K615=0, "", G615*K615*(L615/100))</f>
        <v>0.14399999999999999</v>
      </c>
      <c r="N615" s="111" t="s">
        <v>670</v>
      </c>
      <c r="O615" s="111"/>
      <c r="P615" s="97"/>
      <c r="Q615" s="97"/>
      <c r="R615" s="97"/>
      <c r="S615" s="97"/>
      <c r="T615" s="97"/>
      <c r="U615" s="97"/>
      <c r="V615" s="97">
        <f>M615</f>
        <v>0.14399999999999999</v>
      </c>
      <c r="W615" s="97"/>
      <c r="X615" s="97"/>
      <c r="Y615" s="97"/>
      <c r="Z615" s="97"/>
      <c r="AA615" s="97"/>
      <c r="AB615" s="97"/>
    </row>
    <row r="616" spans="1:28" ht="19.5" customHeight="1">
      <c r="A616" s="97" t="str">
        <f t="shared" si="164"/>
        <v>노 무 비내선전공인</v>
      </c>
      <c r="B616" s="109" t="s">
        <v>241</v>
      </c>
      <c r="C616" s="109" t="s">
        <v>242</v>
      </c>
      <c r="D616" s="110" t="s">
        <v>243</v>
      </c>
      <c r="E616" s="111">
        <f>+F616%*G616</f>
        <v>0.14399999999999999</v>
      </c>
      <c r="F616" s="111">
        <v>100</v>
      </c>
      <c r="G616" s="111">
        <f>SUM(V615)</f>
        <v>0.14399999999999999</v>
      </c>
      <c r="H616" s="111"/>
      <c r="I616" s="109"/>
      <c r="J616" s="111"/>
      <c r="K616" s="111"/>
      <c r="L616" s="111"/>
      <c r="M616" s="111" t="str">
        <f t="shared" si="249"/>
        <v/>
      </c>
      <c r="N616" s="111"/>
      <c r="O616" s="111"/>
      <c r="P616" s="97"/>
      <c r="Q616" s="97"/>
      <c r="R616" s="97"/>
      <c r="S616" s="97"/>
      <c r="T616" s="97"/>
      <c r="U616" s="97" t="s">
        <v>558</v>
      </c>
      <c r="V616" s="97">
        <f>SUM(V615)</f>
        <v>0.14399999999999999</v>
      </c>
      <c r="W616" s="97"/>
      <c r="X616" s="97"/>
      <c r="Y616" s="97"/>
      <c r="Z616" s="97"/>
      <c r="AA616" s="97"/>
      <c r="AB616" s="97"/>
    </row>
    <row r="617" spans="1:28" ht="19.5" customHeight="1">
      <c r="A617" s="112" t="str">
        <f t="shared" si="164"/>
        <v>[제 20-3호] IP전주 8M, 기초포함 [개소]</v>
      </c>
      <c r="B617" s="117" t="s">
        <v>498</v>
      </c>
      <c r="C617" s="117"/>
      <c r="D617" s="118"/>
      <c r="E617" s="119"/>
      <c r="F617" s="114"/>
      <c r="G617" s="114"/>
      <c r="H617" s="114"/>
      <c r="I617" s="114"/>
      <c r="J617" s="114"/>
      <c r="K617" s="114"/>
      <c r="L617" s="114"/>
      <c r="M617" s="114"/>
      <c r="N617" s="114"/>
      <c r="O617" s="116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</row>
    <row r="618" spans="1:28" ht="19.5" customHeight="1">
      <c r="A618" s="112" t="str">
        <f t="shared" si="164"/>
        <v>IP전주8M개소</v>
      </c>
      <c r="B618" s="117" t="s">
        <v>198</v>
      </c>
      <c r="C618" s="117" t="s">
        <v>500</v>
      </c>
      <c r="D618" s="118" t="s">
        <v>182</v>
      </c>
      <c r="E618" s="119">
        <v>1</v>
      </c>
      <c r="F618" s="119">
        <v>0</v>
      </c>
      <c r="G618" s="119">
        <v>1</v>
      </c>
      <c r="H618" s="119"/>
      <c r="I618" s="117" t="s">
        <v>556</v>
      </c>
      <c r="J618" s="119" t="s">
        <v>260</v>
      </c>
      <c r="K618" s="119">
        <v>0.89</v>
      </c>
      <c r="L618" s="119">
        <v>100</v>
      </c>
      <c r="M618" s="119">
        <f t="shared" ref="M618:M619" si="250">IF(G618*K618=0, "", G618*K618*(L618/100))</f>
        <v>0.89</v>
      </c>
      <c r="N618" s="119" t="s">
        <v>722</v>
      </c>
      <c r="O618" s="119"/>
      <c r="P618" s="112"/>
      <c r="Q618" s="112"/>
      <c r="R618" s="112"/>
      <c r="S618" s="112"/>
      <c r="T618" s="112"/>
      <c r="U618" s="112"/>
      <c r="V618" s="112">
        <f t="shared" ref="V618:V619" si="251">M618</f>
        <v>0.89</v>
      </c>
      <c r="W618" s="112"/>
      <c r="X618" s="112"/>
      <c r="Y618" s="112"/>
      <c r="Z618" s="112"/>
      <c r="AA618" s="112"/>
      <c r="AB618" s="112"/>
    </row>
    <row r="619" spans="1:28" ht="19.5" customHeight="1">
      <c r="A619" s="112" t="str">
        <f t="shared" si="164"/>
        <v>IP전주 기초400x400x600개소</v>
      </c>
      <c r="B619" s="117" t="s">
        <v>501</v>
      </c>
      <c r="C619" s="117" t="s">
        <v>502</v>
      </c>
      <c r="D619" s="118" t="s">
        <v>182</v>
      </c>
      <c r="E619" s="119">
        <v>1</v>
      </c>
      <c r="F619" s="119">
        <v>0</v>
      </c>
      <c r="G619" s="119">
        <v>1</v>
      </c>
      <c r="H619" s="119"/>
      <c r="I619" s="117" t="s">
        <v>556</v>
      </c>
      <c r="J619" s="119" t="s">
        <v>261</v>
      </c>
      <c r="K619" s="119">
        <v>1.01</v>
      </c>
      <c r="L619" s="119">
        <v>100</v>
      </c>
      <c r="M619" s="119">
        <f t="shared" si="250"/>
        <v>1.01</v>
      </c>
      <c r="N619" s="119" t="s">
        <v>722</v>
      </c>
      <c r="O619" s="119"/>
      <c r="P619" s="112"/>
      <c r="Q619" s="112"/>
      <c r="R619" s="112"/>
      <c r="S619" s="112"/>
      <c r="T619" s="112"/>
      <c r="U619" s="112"/>
      <c r="V619" s="112">
        <f t="shared" si="251"/>
        <v>1.01</v>
      </c>
      <c r="W619" s="112"/>
      <c r="X619" s="112"/>
      <c r="Y619" s="112"/>
      <c r="Z619" s="112"/>
      <c r="AA619" s="112"/>
      <c r="AB619" s="112"/>
    </row>
    <row r="620" spans="1:28" ht="19.5" hidden="1" customHeight="1">
      <c r="A620" s="112" t="str">
        <f t="shared" si="164"/>
        <v/>
      </c>
      <c r="B620" s="117"/>
      <c r="C620" s="117"/>
      <c r="D620" s="118"/>
      <c r="E620" s="119"/>
      <c r="F620" s="119"/>
      <c r="G620" s="119"/>
      <c r="H620" s="119"/>
      <c r="I620" s="117"/>
      <c r="J620" s="119"/>
      <c r="K620" s="119"/>
      <c r="L620" s="119"/>
      <c r="M620" s="119"/>
      <c r="N620" s="119"/>
      <c r="O620" s="119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</row>
    <row r="621" spans="1:28" ht="19.5" customHeight="1">
      <c r="A621" s="112" t="str">
        <f t="shared" si="164"/>
        <v>노 무 비배전전공인</v>
      </c>
      <c r="B621" s="117" t="s">
        <v>241</v>
      </c>
      <c r="C621" s="117" t="s">
        <v>260</v>
      </c>
      <c r="D621" s="118" t="s">
        <v>243</v>
      </c>
      <c r="E621" s="119">
        <f t="shared" ref="E621:E622" si="252">+F621%*G621</f>
        <v>0.89</v>
      </c>
      <c r="F621" s="119">
        <v>100</v>
      </c>
      <c r="G621" s="119">
        <f>SUM(M618)</f>
        <v>0.89</v>
      </c>
      <c r="H621" s="119"/>
      <c r="I621" s="117"/>
      <c r="J621" s="119"/>
      <c r="K621" s="119"/>
      <c r="L621" s="119"/>
      <c r="M621" s="119" t="s">
        <v>499</v>
      </c>
      <c r="N621" s="119"/>
      <c r="O621" s="119"/>
      <c r="P621" s="112"/>
      <c r="Q621" s="112"/>
      <c r="R621" s="112"/>
      <c r="S621" s="112"/>
      <c r="T621" s="112"/>
      <c r="U621" s="112" t="s">
        <v>558</v>
      </c>
      <c r="V621" s="112">
        <f t="shared" ref="V621:V622" si="253">SUM(V620)</f>
        <v>0</v>
      </c>
      <c r="W621" s="112"/>
      <c r="X621" s="112"/>
      <c r="Y621" s="112"/>
      <c r="Z621" s="112"/>
      <c r="AA621" s="112"/>
      <c r="AB621" s="112"/>
    </row>
    <row r="622" spans="1:28" ht="19.5" customHeight="1">
      <c r="A622" s="112" t="str">
        <f t="shared" si="164"/>
        <v>노 무 비보통인부인</v>
      </c>
      <c r="B622" s="117" t="s">
        <v>241</v>
      </c>
      <c r="C622" s="117" t="s">
        <v>261</v>
      </c>
      <c r="D622" s="118" t="s">
        <v>243</v>
      </c>
      <c r="E622" s="119">
        <f t="shared" si="252"/>
        <v>1.01</v>
      </c>
      <c r="F622" s="119">
        <v>100</v>
      </c>
      <c r="G622" s="119">
        <f>SUM(M619:M620)</f>
        <v>1.01</v>
      </c>
      <c r="H622" s="119"/>
      <c r="I622" s="117"/>
      <c r="J622" s="119"/>
      <c r="K622" s="119"/>
      <c r="L622" s="119"/>
      <c r="M622" s="119" t="s">
        <v>499</v>
      </c>
      <c r="N622" s="119"/>
      <c r="O622" s="119"/>
      <c r="P622" s="112"/>
      <c r="Q622" s="112"/>
      <c r="R622" s="112"/>
      <c r="S622" s="112"/>
      <c r="T622" s="112"/>
      <c r="U622" s="112" t="s">
        <v>558</v>
      </c>
      <c r="V622" s="112">
        <f t="shared" si="253"/>
        <v>0</v>
      </c>
      <c r="W622" s="112"/>
      <c r="X622" s="112"/>
      <c r="Y622" s="112"/>
      <c r="Z622" s="112"/>
      <c r="AA622" s="112"/>
      <c r="AB622" s="112"/>
    </row>
    <row r="623" spans="1:28" ht="19.5" customHeight="1">
      <c r="A623" s="112" t="str">
        <f t="shared" si="164"/>
        <v>[제 20-4호] IP전주 6M, 기초포함 [개소]</v>
      </c>
      <c r="B623" s="117" t="s">
        <v>503</v>
      </c>
      <c r="C623" s="117"/>
      <c r="D623" s="118"/>
      <c r="E623" s="119"/>
      <c r="F623" s="114"/>
      <c r="G623" s="114"/>
      <c r="H623" s="114"/>
      <c r="I623" s="114"/>
      <c r="J623" s="114"/>
      <c r="K623" s="114"/>
      <c r="L623" s="114"/>
      <c r="M623" s="114"/>
      <c r="N623" s="114"/>
      <c r="O623" s="116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</row>
    <row r="624" spans="1:28" ht="19.5" customHeight="1">
      <c r="A624" s="112" t="str">
        <f t="shared" si="164"/>
        <v>IP전주6M개소</v>
      </c>
      <c r="B624" s="117" t="s">
        <v>198</v>
      </c>
      <c r="C624" s="117" t="s">
        <v>504</v>
      </c>
      <c r="D624" s="118" t="s">
        <v>182</v>
      </c>
      <c r="E624" s="119">
        <v>1</v>
      </c>
      <c r="F624" s="119">
        <v>0</v>
      </c>
      <c r="G624" s="119">
        <v>1</v>
      </c>
      <c r="H624" s="119"/>
      <c r="I624" s="117" t="s">
        <v>556</v>
      </c>
      <c r="J624" s="119" t="s">
        <v>260</v>
      </c>
      <c r="K624" s="119">
        <v>0.89</v>
      </c>
      <c r="L624" s="119">
        <v>100</v>
      </c>
      <c r="M624" s="119">
        <f t="shared" ref="M624:M625" si="254">IF(G624*K624=0, "", G624*K624*(L624/100))</f>
        <v>0.89</v>
      </c>
      <c r="N624" s="119" t="s">
        <v>722</v>
      </c>
      <c r="O624" s="119"/>
      <c r="P624" s="112"/>
      <c r="Q624" s="112"/>
      <c r="R624" s="112"/>
      <c r="S624" s="112"/>
      <c r="T624" s="112"/>
      <c r="U624" s="112"/>
      <c r="V624" s="112">
        <f t="shared" ref="V624:V625" si="255">M624</f>
        <v>0.89</v>
      </c>
      <c r="W624" s="112"/>
      <c r="X624" s="112"/>
      <c r="Y624" s="112"/>
      <c r="Z624" s="112"/>
      <c r="AA624" s="112"/>
      <c r="AB624" s="112"/>
    </row>
    <row r="625" spans="1:28" ht="19.5" customHeight="1">
      <c r="A625" s="112" t="str">
        <f t="shared" si="164"/>
        <v>IP전주 기초400x400x600개소</v>
      </c>
      <c r="B625" s="117" t="s">
        <v>501</v>
      </c>
      <c r="C625" s="117" t="s">
        <v>502</v>
      </c>
      <c r="D625" s="118" t="s">
        <v>182</v>
      </c>
      <c r="E625" s="119">
        <v>1</v>
      </c>
      <c r="F625" s="119">
        <v>0</v>
      </c>
      <c r="G625" s="119">
        <v>1</v>
      </c>
      <c r="H625" s="119"/>
      <c r="I625" s="117" t="s">
        <v>556</v>
      </c>
      <c r="J625" s="119" t="s">
        <v>261</v>
      </c>
      <c r="K625" s="119">
        <v>1.01</v>
      </c>
      <c r="L625" s="119">
        <v>100</v>
      </c>
      <c r="M625" s="119">
        <f t="shared" si="254"/>
        <v>1.01</v>
      </c>
      <c r="N625" s="119" t="s">
        <v>722</v>
      </c>
      <c r="O625" s="119"/>
      <c r="P625" s="112"/>
      <c r="Q625" s="112"/>
      <c r="R625" s="112"/>
      <c r="S625" s="112"/>
      <c r="T625" s="112"/>
      <c r="U625" s="112"/>
      <c r="V625" s="112">
        <f t="shared" si="255"/>
        <v>1.01</v>
      </c>
      <c r="W625" s="112"/>
      <c r="X625" s="112"/>
      <c r="Y625" s="112"/>
      <c r="Z625" s="112"/>
      <c r="AA625" s="112"/>
      <c r="AB625" s="112"/>
    </row>
    <row r="626" spans="1:28" ht="19.5" hidden="1" customHeight="1">
      <c r="A626" s="112" t="str">
        <f t="shared" si="164"/>
        <v/>
      </c>
      <c r="B626" s="117"/>
      <c r="C626" s="117"/>
      <c r="D626" s="118"/>
      <c r="E626" s="119"/>
      <c r="F626" s="119"/>
      <c r="G626" s="119"/>
      <c r="H626" s="119"/>
      <c r="I626" s="117"/>
      <c r="J626" s="119"/>
      <c r="K626" s="119"/>
      <c r="L626" s="119"/>
      <c r="M626" s="119"/>
      <c r="N626" s="119"/>
      <c r="O626" s="119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</row>
    <row r="627" spans="1:28" ht="19.5" customHeight="1">
      <c r="A627" s="112" t="str">
        <f t="shared" si="164"/>
        <v>노 무 비배전전공인</v>
      </c>
      <c r="B627" s="117" t="s">
        <v>241</v>
      </c>
      <c r="C627" s="117" t="s">
        <v>260</v>
      </c>
      <c r="D627" s="118" t="s">
        <v>243</v>
      </c>
      <c r="E627" s="119">
        <f t="shared" ref="E627:E628" si="256">+F627%*G627</f>
        <v>0.89</v>
      </c>
      <c r="F627" s="119">
        <v>100</v>
      </c>
      <c r="G627" s="119">
        <f>SUM(M624)</f>
        <v>0.89</v>
      </c>
      <c r="H627" s="119"/>
      <c r="I627" s="117"/>
      <c r="J627" s="119"/>
      <c r="K627" s="119"/>
      <c r="L627" s="119"/>
      <c r="M627" s="119" t="s">
        <v>499</v>
      </c>
      <c r="N627" s="119"/>
      <c r="O627" s="119"/>
      <c r="P627" s="112"/>
      <c r="Q627" s="112"/>
      <c r="R627" s="112"/>
      <c r="S627" s="112"/>
      <c r="T627" s="112"/>
      <c r="U627" s="112" t="s">
        <v>558</v>
      </c>
      <c r="V627" s="112">
        <f t="shared" ref="V627:V628" si="257">SUM(V626)</f>
        <v>0</v>
      </c>
      <c r="W627" s="112"/>
      <c r="X627" s="112"/>
      <c r="Y627" s="112"/>
      <c r="Z627" s="112"/>
      <c r="AA627" s="112"/>
      <c r="AB627" s="112"/>
    </row>
    <row r="628" spans="1:28" ht="19.5" customHeight="1">
      <c r="A628" s="112" t="str">
        <f t="shared" si="164"/>
        <v>노 무 비보통인부인</v>
      </c>
      <c r="B628" s="117" t="s">
        <v>241</v>
      </c>
      <c r="C628" s="117" t="s">
        <v>261</v>
      </c>
      <c r="D628" s="118" t="s">
        <v>243</v>
      </c>
      <c r="E628" s="119">
        <f t="shared" si="256"/>
        <v>1.01</v>
      </c>
      <c r="F628" s="119">
        <v>100</v>
      </c>
      <c r="G628" s="119">
        <f>SUM(M625:M626)</f>
        <v>1.01</v>
      </c>
      <c r="H628" s="119"/>
      <c r="I628" s="117"/>
      <c r="J628" s="119"/>
      <c r="K628" s="119"/>
      <c r="L628" s="119"/>
      <c r="M628" s="119" t="s">
        <v>499</v>
      </c>
      <c r="N628" s="119"/>
      <c r="O628" s="119"/>
      <c r="P628" s="112"/>
      <c r="Q628" s="112"/>
      <c r="R628" s="112"/>
      <c r="S628" s="112"/>
      <c r="T628" s="112"/>
      <c r="U628" s="112" t="s">
        <v>558</v>
      </c>
      <c r="V628" s="112">
        <f t="shared" si="257"/>
        <v>0</v>
      </c>
      <c r="W628" s="112"/>
      <c r="X628" s="112"/>
      <c r="Y628" s="112"/>
      <c r="Z628" s="112"/>
      <c r="AA628" s="112"/>
      <c r="AB628" s="112"/>
    </row>
    <row r="629" spans="1:28" ht="19.5" customHeight="1">
      <c r="A629" s="97" t="str">
        <f t="shared" si="164"/>
        <v>[ 제 21-1호 ] 대리석  W400xD400 [EA]</v>
      </c>
      <c r="B629" s="105" t="s">
        <v>723</v>
      </c>
      <c r="C629" s="106"/>
      <c r="D629" s="107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8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</row>
    <row r="630" spans="1:28" ht="19.5" customHeight="1">
      <c r="A630" s="97" t="str">
        <f t="shared" si="164"/>
        <v>대리석W400xD400EA</v>
      </c>
      <c r="B630" s="109" t="s">
        <v>199</v>
      </c>
      <c r="C630" s="109" t="s">
        <v>200</v>
      </c>
      <c r="D630" s="110" t="s">
        <v>104</v>
      </c>
      <c r="E630" s="111">
        <v>1</v>
      </c>
      <c r="F630" s="111">
        <f>IF(G630&lt;&gt;0, E630-G630, "")</f>
        <v>0</v>
      </c>
      <c r="G630" s="111">
        <v>1</v>
      </c>
      <c r="H630" s="111"/>
      <c r="I630" s="109" t="s">
        <v>724</v>
      </c>
      <c r="J630" s="111" t="s">
        <v>506</v>
      </c>
      <c r="K630" s="111">
        <v>0.26</v>
      </c>
      <c r="L630" s="111">
        <v>100</v>
      </c>
      <c r="M630" s="111">
        <f t="shared" ref="M630:M631" si="258">IF(G630*K630=0, "", G630*K630*(L630/100))</f>
        <v>0.26</v>
      </c>
      <c r="N630" s="111" t="s">
        <v>725</v>
      </c>
      <c r="O630" s="111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>
        <f>M630</f>
        <v>0.26</v>
      </c>
      <c r="AB630" s="97"/>
    </row>
    <row r="631" spans="1:28" ht="19.5" customHeight="1">
      <c r="A631" s="97" t="str">
        <f t="shared" si="164"/>
        <v>노 무 비석공인</v>
      </c>
      <c r="B631" s="109" t="s">
        <v>241</v>
      </c>
      <c r="C631" s="109" t="s">
        <v>506</v>
      </c>
      <c r="D631" s="110" t="s">
        <v>243</v>
      </c>
      <c r="E631" s="111">
        <f>+F631%*G631</f>
        <v>0.26</v>
      </c>
      <c r="F631" s="111">
        <v>100</v>
      </c>
      <c r="G631" s="111">
        <f>SUM(AA630)</f>
        <v>0.26</v>
      </c>
      <c r="H631" s="111"/>
      <c r="I631" s="109"/>
      <c r="J631" s="111"/>
      <c r="K631" s="111"/>
      <c r="L631" s="111"/>
      <c r="M631" s="111" t="str">
        <f t="shared" si="258"/>
        <v/>
      </c>
      <c r="N631" s="111"/>
      <c r="O631" s="111"/>
      <c r="P631" s="97"/>
      <c r="Q631" s="97"/>
      <c r="R631" s="97"/>
      <c r="S631" s="97"/>
      <c r="T631" s="97"/>
      <c r="U631" s="97" t="s">
        <v>558</v>
      </c>
      <c r="V631" s="97"/>
      <c r="W631" s="97"/>
      <c r="X631" s="97"/>
      <c r="Y631" s="97"/>
      <c r="Z631" s="97"/>
      <c r="AA631" s="97">
        <f>SUM(AA630)</f>
        <v>0.26</v>
      </c>
      <c r="AB631" s="97"/>
    </row>
    <row r="632" spans="1:28" ht="19.5" customHeight="1">
      <c r="A632" s="97" t="str">
        <f t="shared" si="164"/>
        <v>[ 제 21-2호 ] 대리석  W800xD400 [EA]</v>
      </c>
      <c r="B632" s="105" t="s">
        <v>726</v>
      </c>
      <c r="C632" s="106"/>
      <c r="D632" s="107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8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</row>
    <row r="633" spans="1:28" ht="19.5" customHeight="1">
      <c r="A633" s="97" t="str">
        <f t="shared" si="164"/>
        <v>대리석W800xD400EA</v>
      </c>
      <c r="B633" s="109" t="s">
        <v>199</v>
      </c>
      <c r="C633" s="109" t="s">
        <v>201</v>
      </c>
      <c r="D633" s="110" t="s">
        <v>104</v>
      </c>
      <c r="E633" s="111">
        <v>1</v>
      </c>
      <c r="F633" s="111">
        <f>IF(G633&lt;&gt;0, E633-G633, "")</f>
        <v>0</v>
      </c>
      <c r="G633" s="111">
        <v>1</v>
      </c>
      <c r="H633" s="111"/>
      <c r="I633" s="109" t="s">
        <v>724</v>
      </c>
      <c r="J633" s="111" t="s">
        <v>506</v>
      </c>
      <c r="K633" s="111">
        <v>0.26</v>
      </c>
      <c r="L633" s="111">
        <v>100</v>
      </c>
      <c r="M633" s="111">
        <f t="shared" ref="M633:M634" si="259">IF(G633*K633=0, "", G633*K633*(L633/100))</f>
        <v>0.26</v>
      </c>
      <c r="N633" s="111" t="s">
        <v>725</v>
      </c>
      <c r="O633" s="111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>
        <f>M633</f>
        <v>0.26</v>
      </c>
      <c r="AB633" s="97"/>
    </row>
    <row r="634" spans="1:28" ht="19.5" customHeight="1">
      <c r="A634" s="97" t="str">
        <f t="shared" si="164"/>
        <v>노 무 비석공인</v>
      </c>
      <c r="B634" s="109" t="s">
        <v>241</v>
      </c>
      <c r="C634" s="109" t="s">
        <v>506</v>
      </c>
      <c r="D634" s="110" t="s">
        <v>243</v>
      </c>
      <c r="E634" s="111">
        <f>+F634%*G634</f>
        <v>0.26</v>
      </c>
      <c r="F634" s="111">
        <v>100</v>
      </c>
      <c r="G634" s="111">
        <f>SUM(AA633)</f>
        <v>0.26</v>
      </c>
      <c r="H634" s="111"/>
      <c r="I634" s="109"/>
      <c r="J634" s="111"/>
      <c r="K634" s="111"/>
      <c r="L634" s="111"/>
      <c r="M634" s="111" t="str">
        <f t="shared" si="259"/>
        <v/>
      </c>
      <c r="N634" s="111"/>
      <c r="O634" s="111"/>
      <c r="P634" s="97"/>
      <c r="Q634" s="97"/>
      <c r="R634" s="97"/>
      <c r="S634" s="97"/>
      <c r="T634" s="97"/>
      <c r="U634" s="97" t="s">
        <v>558</v>
      </c>
      <c r="V634" s="97"/>
      <c r="W634" s="97"/>
      <c r="X634" s="97"/>
      <c r="Y634" s="97"/>
      <c r="Z634" s="97"/>
      <c r="AA634" s="97">
        <f>SUM(AA633)</f>
        <v>0.26</v>
      </c>
      <c r="AB634" s="97"/>
    </row>
    <row r="635" spans="1:28" ht="19.5" customHeight="1">
      <c r="A635" s="97" t="str">
        <f t="shared" si="164"/>
        <v>[ 제 22호 ] 벽관통 구멍뚫기(코어드릴)  벽면 Φ50 T150 [개소]</v>
      </c>
      <c r="B635" s="105" t="s">
        <v>727</v>
      </c>
      <c r="C635" s="106"/>
      <c r="D635" s="107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8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</row>
    <row r="636" spans="1:28" ht="19.5" customHeight="1">
      <c r="A636" s="97" t="str">
        <f t="shared" si="164"/>
        <v>코아드릴Hr</v>
      </c>
      <c r="B636" s="109" t="s">
        <v>509</v>
      </c>
      <c r="C636" s="109"/>
      <c r="D636" s="110" t="s">
        <v>510</v>
      </c>
      <c r="E636" s="111">
        <v>0.55000000000000004</v>
      </c>
      <c r="F636" s="111">
        <f>IF(G636&lt;&gt;0, E636-G636, "")</f>
        <v>0</v>
      </c>
      <c r="G636" s="111">
        <v>0.55000000000000004</v>
      </c>
      <c r="H636" s="111"/>
      <c r="I636" s="109" t="s">
        <v>659</v>
      </c>
      <c r="J636" s="111" t="s">
        <v>511</v>
      </c>
      <c r="K636" s="111">
        <v>0.152</v>
      </c>
      <c r="L636" s="111">
        <v>100</v>
      </c>
      <c r="M636" s="111">
        <v>0.152</v>
      </c>
      <c r="N636" s="111" t="s">
        <v>728</v>
      </c>
      <c r="O636" s="111"/>
      <c r="P636" s="97"/>
      <c r="Q636" s="97"/>
      <c r="R636" s="97"/>
      <c r="S636" s="97"/>
      <c r="T636" s="97"/>
      <c r="U636" s="97"/>
      <c r="V636" s="97">
        <f t="shared" ref="V636:V637" si="260">M636</f>
        <v>0.152</v>
      </c>
      <c r="W636" s="97"/>
      <c r="X636" s="97"/>
      <c r="Y636" s="97"/>
      <c r="Z636" s="97"/>
      <c r="AA636" s="97"/>
      <c r="AB636" s="97"/>
    </row>
    <row r="637" spans="1:28" ht="19.5" customHeight="1">
      <c r="A637" s="97"/>
      <c r="B637" s="109"/>
      <c r="C637" s="109"/>
      <c r="D637" s="110"/>
      <c r="E637" s="111"/>
      <c r="F637" s="111"/>
      <c r="G637" s="111"/>
      <c r="H637" s="111"/>
      <c r="I637" s="109"/>
      <c r="J637" s="111" t="s">
        <v>261</v>
      </c>
      <c r="K637" s="111">
        <v>0.152</v>
      </c>
      <c r="L637" s="111">
        <v>100</v>
      </c>
      <c r="M637" s="111">
        <v>0.152</v>
      </c>
      <c r="N637" s="111"/>
      <c r="O637" s="111"/>
      <c r="P637" s="97"/>
      <c r="Q637" s="97"/>
      <c r="R637" s="97"/>
      <c r="S637" s="97"/>
      <c r="T637" s="97"/>
      <c r="U637" s="97"/>
      <c r="V637" s="97">
        <f t="shared" si="260"/>
        <v>0.152</v>
      </c>
      <c r="W637" s="97"/>
      <c r="X637" s="97"/>
      <c r="Y637" s="97"/>
      <c r="Z637" s="97"/>
      <c r="AA637" s="97"/>
      <c r="AB637" s="97"/>
    </row>
    <row r="638" spans="1:28" ht="19.5" customHeight="1">
      <c r="A638" s="97" t="str">
        <f t="shared" ref="A638:A719" si="261">+B638&amp;C638&amp;D638</f>
        <v>노 무 비착암공인</v>
      </c>
      <c r="B638" s="109" t="s">
        <v>241</v>
      </c>
      <c r="C638" s="109" t="s">
        <v>511</v>
      </c>
      <c r="D638" s="110" t="s">
        <v>243</v>
      </c>
      <c r="E638" s="111">
        <f t="shared" ref="E638:E639" si="262">+F638%*G638</f>
        <v>0.152</v>
      </c>
      <c r="F638" s="111">
        <v>100</v>
      </c>
      <c r="G638" s="111">
        <f t="shared" ref="G638:G639" si="263">SUM(V636)</f>
        <v>0.152</v>
      </c>
      <c r="H638" s="111"/>
      <c r="I638" s="109"/>
      <c r="J638" s="111"/>
      <c r="K638" s="111"/>
      <c r="L638" s="111"/>
      <c r="M638" s="111" t="str">
        <f t="shared" ref="M638:M639" si="264">IF(G638*K638=0, "", G638*K638*(L638/100))</f>
        <v/>
      </c>
      <c r="N638" s="111"/>
      <c r="O638" s="111"/>
      <c r="P638" s="97"/>
      <c r="Q638" s="97"/>
      <c r="R638" s="97"/>
      <c r="S638" s="97"/>
      <c r="T638" s="97"/>
      <c r="U638" s="97" t="s">
        <v>558</v>
      </c>
      <c r="V638" s="97">
        <f t="shared" ref="V638:V639" si="265">SUM(V636)</f>
        <v>0.152</v>
      </c>
      <c r="W638" s="97"/>
      <c r="X638" s="97"/>
      <c r="Y638" s="97"/>
      <c r="Z638" s="97"/>
      <c r="AA638" s="97"/>
      <c r="AB638" s="97"/>
    </row>
    <row r="639" spans="1:28" ht="19.5" customHeight="1">
      <c r="A639" s="97" t="str">
        <f t="shared" si="261"/>
        <v>노 무 비보통인부인</v>
      </c>
      <c r="B639" s="109" t="s">
        <v>241</v>
      </c>
      <c r="C639" s="109" t="s">
        <v>261</v>
      </c>
      <c r="D639" s="110" t="s">
        <v>243</v>
      </c>
      <c r="E639" s="111">
        <f t="shared" si="262"/>
        <v>0.152</v>
      </c>
      <c r="F639" s="111">
        <v>100</v>
      </c>
      <c r="G639" s="111">
        <f t="shared" si="263"/>
        <v>0.152</v>
      </c>
      <c r="H639" s="111"/>
      <c r="I639" s="109"/>
      <c r="J639" s="111"/>
      <c r="K639" s="111"/>
      <c r="L639" s="111"/>
      <c r="M639" s="111" t="str">
        <f t="shared" si="264"/>
        <v/>
      </c>
      <c r="N639" s="111"/>
      <c r="O639" s="111"/>
      <c r="P639" s="97"/>
      <c r="Q639" s="97"/>
      <c r="R639" s="97"/>
      <c r="S639" s="97"/>
      <c r="T639" s="97"/>
      <c r="U639" s="97" t="s">
        <v>558</v>
      </c>
      <c r="V639" s="97">
        <f t="shared" si="265"/>
        <v>0.152</v>
      </c>
      <c r="W639" s="97"/>
      <c r="X639" s="97"/>
      <c r="Y639" s="97"/>
      <c r="Z639" s="97"/>
      <c r="AA639" s="97"/>
      <c r="AB639" s="97"/>
    </row>
    <row r="640" spans="1:28" ht="19.5" customHeight="1">
      <c r="A640" s="97" t="str">
        <f t="shared" si="261"/>
        <v xml:space="preserve">[제 24-1호] 풀박스  150×150×100 [개] </v>
      </c>
      <c r="B640" s="109" t="s">
        <v>513</v>
      </c>
      <c r="C640" s="109"/>
      <c r="D640" s="110" t="s">
        <v>25</v>
      </c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8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</row>
    <row r="641" spans="1:28" ht="19.5" customHeight="1">
      <c r="A641" s="97" t="str">
        <f t="shared" si="261"/>
        <v>풀박스150×150×100개</v>
      </c>
      <c r="B641" s="121" t="s">
        <v>203</v>
      </c>
      <c r="C641" s="121" t="s">
        <v>204</v>
      </c>
      <c r="D641" s="175" t="s">
        <v>205</v>
      </c>
      <c r="E641" s="111">
        <v>1</v>
      </c>
      <c r="F641" s="111">
        <f>IF(G641&lt;&gt;0, E641-G641, "")</f>
        <v>0</v>
      </c>
      <c r="G641" s="111">
        <v>1</v>
      </c>
      <c r="H641" s="111">
        <v>10</v>
      </c>
      <c r="I641" s="109" t="s">
        <v>556</v>
      </c>
      <c r="J641" s="111" t="s">
        <v>242</v>
      </c>
      <c r="K641" s="111">
        <v>0.55000000000000004</v>
      </c>
      <c r="L641" s="111">
        <v>100</v>
      </c>
      <c r="M641" s="111">
        <f t="shared" ref="M641:M642" si="266">IF(G641*K641=0, "", G641*K641*(L641/100))</f>
        <v>0.55000000000000004</v>
      </c>
      <c r="N641" s="111" t="s">
        <v>696</v>
      </c>
      <c r="O641" s="111"/>
      <c r="P641" s="97"/>
      <c r="Q641" s="97"/>
      <c r="R641" s="97"/>
      <c r="S641" s="97"/>
      <c r="T641" s="97"/>
      <c r="U641" s="97"/>
      <c r="V641" s="97">
        <f>M641</f>
        <v>0.55000000000000004</v>
      </c>
      <c r="W641" s="97"/>
      <c r="X641" s="97"/>
      <c r="Y641" s="97"/>
      <c r="Z641" s="97"/>
      <c r="AA641" s="97"/>
      <c r="AB641" s="97"/>
    </row>
    <row r="642" spans="1:28" ht="19.5" customHeight="1">
      <c r="A642" s="97" t="str">
        <f t="shared" si="261"/>
        <v>노 무 비내선전공인</v>
      </c>
      <c r="B642" s="109" t="s">
        <v>241</v>
      </c>
      <c r="C642" s="109" t="s">
        <v>242</v>
      </c>
      <c r="D642" s="110" t="s">
        <v>243</v>
      </c>
      <c r="E642" s="111">
        <f>+F642%*G642</f>
        <v>0.55000000000000004</v>
      </c>
      <c r="F642" s="111">
        <v>100</v>
      </c>
      <c r="G642" s="111">
        <f>SUM(V641)</f>
        <v>0.55000000000000004</v>
      </c>
      <c r="H642" s="111"/>
      <c r="I642" s="109"/>
      <c r="J642" s="111"/>
      <c r="K642" s="111"/>
      <c r="L642" s="111"/>
      <c r="M642" s="111" t="str">
        <f t="shared" si="266"/>
        <v/>
      </c>
      <c r="N642" s="111"/>
      <c r="O642" s="111"/>
      <c r="P642" s="97"/>
      <c r="Q642" s="97"/>
      <c r="R642" s="97"/>
      <c r="S642" s="97"/>
      <c r="T642" s="97"/>
      <c r="U642" s="97" t="s">
        <v>558</v>
      </c>
      <c r="V642" s="97">
        <f>SUM(V641)</f>
        <v>0.55000000000000004</v>
      </c>
      <c r="W642" s="97"/>
      <c r="X642" s="97"/>
      <c r="Y642" s="97"/>
      <c r="Z642" s="97"/>
      <c r="AA642" s="97"/>
      <c r="AB642" s="97"/>
    </row>
    <row r="643" spans="1:28" ht="19.5" customHeight="1">
      <c r="A643" s="97" t="str">
        <f t="shared" si="261"/>
        <v xml:space="preserve">[제 24-2호] 풀박스  200×200×150 [개] </v>
      </c>
      <c r="B643" s="109" t="s">
        <v>514</v>
      </c>
      <c r="C643" s="109"/>
      <c r="D643" s="110" t="s">
        <v>25</v>
      </c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8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</row>
    <row r="644" spans="1:28" ht="19.5" customHeight="1">
      <c r="A644" s="97" t="str">
        <f t="shared" si="261"/>
        <v>풀박스200×200×150개</v>
      </c>
      <c r="B644" s="121" t="s">
        <v>203</v>
      </c>
      <c r="C644" s="121" t="s">
        <v>206</v>
      </c>
      <c r="D644" s="175" t="s">
        <v>205</v>
      </c>
      <c r="E644" s="111">
        <v>1</v>
      </c>
      <c r="F644" s="111">
        <f>IF(G644&lt;&gt;0, E644-G644, "")</f>
        <v>0</v>
      </c>
      <c r="G644" s="111">
        <v>1</v>
      </c>
      <c r="H644" s="111">
        <v>10</v>
      </c>
      <c r="I644" s="109" t="s">
        <v>556</v>
      </c>
      <c r="J644" s="111" t="s">
        <v>242</v>
      </c>
      <c r="K644" s="111">
        <v>0.55000000000000004</v>
      </c>
      <c r="L644" s="111">
        <v>100</v>
      </c>
      <c r="M644" s="111">
        <f t="shared" ref="M644:M645" si="267">IF(G644*K644=0, "", G644*K644*(L644/100))</f>
        <v>0.55000000000000004</v>
      </c>
      <c r="N644" s="111" t="s">
        <v>696</v>
      </c>
      <c r="O644" s="111"/>
      <c r="P644" s="97"/>
      <c r="Q644" s="97"/>
      <c r="R644" s="97"/>
      <c r="S644" s="97"/>
      <c r="T644" s="97"/>
      <c r="U644" s="97"/>
      <c r="V644" s="97">
        <f>M644</f>
        <v>0.55000000000000004</v>
      </c>
      <c r="W644" s="97"/>
      <c r="X644" s="97"/>
      <c r="Y644" s="97"/>
      <c r="Z644" s="97"/>
      <c r="AA644" s="97"/>
      <c r="AB644" s="97"/>
    </row>
    <row r="645" spans="1:28" ht="19.5" customHeight="1">
      <c r="A645" s="97" t="str">
        <f t="shared" si="261"/>
        <v>노 무 비내선전공인</v>
      </c>
      <c r="B645" s="109" t="s">
        <v>241</v>
      </c>
      <c r="C645" s="109" t="s">
        <v>242</v>
      </c>
      <c r="D645" s="110" t="s">
        <v>243</v>
      </c>
      <c r="E645" s="111">
        <f>+F645%*G645</f>
        <v>0.55000000000000004</v>
      </c>
      <c r="F645" s="111">
        <v>100</v>
      </c>
      <c r="G645" s="111">
        <f>SUM(V644)</f>
        <v>0.55000000000000004</v>
      </c>
      <c r="H645" s="111"/>
      <c r="I645" s="109"/>
      <c r="J645" s="111"/>
      <c r="K645" s="111"/>
      <c r="L645" s="111"/>
      <c r="M645" s="111" t="str">
        <f t="shared" si="267"/>
        <v/>
      </c>
      <c r="N645" s="111"/>
      <c r="O645" s="111"/>
      <c r="P645" s="97"/>
      <c r="Q645" s="97"/>
      <c r="R645" s="97"/>
      <c r="S645" s="97"/>
      <c r="T645" s="97"/>
      <c r="U645" s="97" t="s">
        <v>558</v>
      </c>
      <c r="V645" s="97">
        <f>SUM(V644)</f>
        <v>0.55000000000000004</v>
      </c>
      <c r="W645" s="97"/>
      <c r="X645" s="97"/>
      <c r="Y645" s="97"/>
      <c r="Z645" s="97"/>
      <c r="AA645" s="97"/>
      <c r="AB645" s="97"/>
    </row>
    <row r="646" spans="1:28" ht="19.5" customHeight="1">
      <c r="A646" s="97" t="str">
        <f t="shared" si="261"/>
        <v xml:space="preserve">[제 24-3호] 풀박스  300×300×200 [개] </v>
      </c>
      <c r="B646" s="109" t="s">
        <v>515</v>
      </c>
      <c r="C646" s="109"/>
      <c r="D646" s="110" t="s">
        <v>25</v>
      </c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8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</row>
    <row r="647" spans="1:28" ht="19.5" customHeight="1">
      <c r="A647" s="97" t="str">
        <f t="shared" si="261"/>
        <v>풀박스300×300×200개</v>
      </c>
      <c r="B647" s="121" t="s">
        <v>203</v>
      </c>
      <c r="C647" s="121" t="s">
        <v>207</v>
      </c>
      <c r="D647" s="175" t="s">
        <v>205</v>
      </c>
      <c r="E647" s="111">
        <v>1</v>
      </c>
      <c r="F647" s="111">
        <f>IF(G647&lt;&gt;0, E647-G647, "")</f>
        <v>0</v>
      </c>
      <c r="G647" s="111">
        <v>1</v>
      </c>
      <c r="H647" s="111">
        <v>10</v>
      </c>
      <c r="I647" s="109" t="s">
        <v>556</v>
      </c>
      <c r="J647" s="111" t="s">
        <v>242</v>
      </c>
      <c r="K647" s="111">
        <v>0.66</v>
      </c>
      <c r="L647" s="111">
        <v>100</v>
      </c>
      <c r="M647" s="111">
        <f t="shared" ref="M647:M648" si="268">IF(G647*K647=0, "", G647*K647*(L647/100))</f>
        <v>0.66</v>
      </c>
      <c r="N647" s="111" t="s">
        <v>696</v>
      </c>
      <c r="O647" s="111"/>
      <c r="P647" s="97"/>
      <c r="Q647" s="97"/>
      <c r="R647" s="97"/>
      <c r="S647" s="97"/>
      <c r="T647" s="97"/>
      <c r="U647" s="97"/>
      <c r="V647" s="97">
        <f>M647</f>
        <v>0.66</v>
      </c>
      <c r="W647" s="97"/>
      <c r="X647" s="97"/>
      <c r="Y647" s="97"/>
      <c r="Z647" s="97"/>
      <c r="AA647" s="97"/>
      <c r="AB647" s="97"/>
    </row>
    <row r="648" spans="1:28" ht="19.5" customHeight="1">
      <c r="A648" s="97" t="str">
        <f t="shared" si="261"/>
        <v>노 무 비내선전공인</v>
      </c>
      <c r="B648" s="109" t="s">
        <v>241</v>
      </c>
      <c r="C648" s="109" t="s">
        <v>242</v>
      </c>
      <c r="D648" s="110" t="s">
        <v>243</v>
      </c>
      <c r="E648" s="111">
        <f>+F648%*G648</f>
        <v>0.66</v>
      </c>
      <c r="F648" s="111">
        <v>100</v>
      </c>
      <c r="G648" s="111">
        <f>SUM(V647)</f>
        <v>0.66</v>
      </c>
      <c r="H648" s="111"/>
      <c r="I648" s="109"/>
      <c r="J648" s="111"/>
      <c r="K648" s="111"/>
      <c r="L648" s="111"/>
      <c r="M648" s="111" t="str">
        <f t="shared" si="268"/>
        <v/>
      </c>
      <c r="N648" s="111"/>
      <c r="O648" s="111"/>
      <c r="P648" s="97"/>
      <c r="Q648" s="97"/>
      <c r="R648" s="97"/>
      <c r="S648" s="97"/>
      <c r="T648" s="97"/>
      <c r="U648" s="97" t="s">
        <v>558</v>
      </c>
      <c r="V648" s="97">
        <f>SUM(V647)</f>
        <v>0.66</v>
      </c>
      <c r="W648" s="97"/>
      <c r="X648" s="97"/>
      <c r="Y648" s="97"/>
      <c r="Z648" s="97"/>
      <c r="AA648" s="97"/>
      <c r="AB648" s="97"/>
    </row>
    <row r="649" spans="1:28" ht="19.5" customHeight="1">
      <c r="A649" s="154" t="str">
        <f t="shared" si="261"/>
        <v xml:space="preserve">[제 24-4호] 풀박스  200×200×100 [개] </v>
      </c>
      <c r="B649" s="159" t="s">
        <v>516</v>
      </c>
      <c r="C649" s="159"/>
      <c r="D649" s="160" t="s">
        <v>25</v>
      </c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8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spans="1:28" ht="19.5" customHeight="1">
      <c r="A650" s="154" t="str">
        <f t="shared" si="261"/>
        <v>풀박스200×200×100개</v>
      </c>
      <c r="B650" s="170" t="s">
        <v>203</v>
      </c>
      <c r="C650" s="170" t="s">
        <v>208</v>
      </c>
      <c r="D650" s="171" t="s">
        <v>205</v>
      </c>
      <c r="E650" s="161">
        <v>1</v>
      </c>
      <c r="F650" s="161">
        <f>IF(G650&lt;&gt;0, E650-G650, "")</f>
        <v>0</v>
      </c>
      <c r="G650" s="161">
        <v>1</v>
      </c>
      <c r="H650" s="161">
        <v>10</v>
      </c>
      <c r="I650" s="159" t="s">
        <v>556</v>
      </c>
      <c r="J650" s="161" t="s">
        <v>242</v>
      </c>
      <c r="K650" s="161">
        <v>0.55000000000000004</v>
      </c>
      <c r="L650" s="161">
        <v>100</v>
      </c>
      <c r="M650" s="161">
        <f t="shared" ref="M650:M651" si="269">IF(G650*K650=0, "", G650*K650*(L650/100))</f>
        <v>0.55000000000000004</v>
      </c>
      <c r="N650" s="161" t="s">
        <v>696</v>
      </c>
      <c r="O650" s="161"/>
      <c r="P650" s="154"/>
      <c r="Q650" s="154"/>
      <c r="R650" s="154"/>
      <c r="S650" s="154"/>
      <c r="T650" s="154"/>
      <c r="U650" s="154"/>
      <c r="V650" s="154">
        <f>M650</f>
        <v>0.55000000000000004</v>
      </c>
      <c r="W650" s="154"/>
      <c r="X650" s="154"/>
      <c r="Y650" s="154"/>
      <c r="Z650" s="154"/>
      <c r="AA650" s="154"/>
      <c r="AB650" s="154"/>
    </row>
    <row r="651" spans="1:28" ht="19.5" customHeight="1">
      <c r="A651" s="154" t="str">
        <f t="shared" si="261"/>
        <v>노 무 비내선전공인</v>
      </c>
      <c r="B651" s="159" t="s">
        <v>241</v>
      </c>
      <c r="C651" s="159" t="s">
        <v>242</v>
      </c>
      <c r="D651" s="160" t="s">
        <v>243</v>
      </c>
      <c r="E651" s="161">
        <f>+F651%*G651</f>
        <v>0.55000000000000004</v>
      </c>
      <c r="F651" s="161">
        <v>100</v>
      </c>
      <c r="G651" s="161">
        <f>SUM(V650)</f>
        <v>0.55000000000000004</v>
      </c>
      <c r="H651" s="161"/>
      <c r="I651" s="159"/>
      <c r="J651" s="161"/>
      <c r="K651" s="161"/>
      <c r="L651" s="161"/>
      <c r="M651" s="161" t="str">
        <f t="shared" si="269"/>
        <v/>
      </c>
      <c r="N651" s="161"/>
      <c r="O651" s="161"/>
      <c r="P651" s="154"/>
      <c r="Q651" s="154"/>
      <c r="R651" s="154"/>
      <c r="S651" s="154"/>
      <c r="T651" s="154"/>
      <c r="U651" s="154" t="s">
        <v>558</v>
      </c>
      <c r="V651" s="154">
        <f>SUM(V650)</f>
        <v>0.55000000000000004</v>
      </c>
      <c r="W651" s="154"/>
      <c r="X651" s="154"/>
      <c r="Y651" s="154"/>
      <c r="Z651" s="154"/>
      <c r="AA651" s="154"/>
      <c r="AB651" s="154"/>
    </row>
    <row r="652" spans="1:28" ht="19.5" customHeight="1">
      <c r="A652" s="97" t="str">
        <f t="shared" si="261"/>
        <v xml:space="preserve">[제 25-1호] 덕트형 케이블트레이  DUCT, W 100 x H 100 [개] </v>
      </c>
      <c r="B652" s="109" t="s">
        <v>517</v>
      </c>
      <c r="C652" s="109"/>
      <c r="D652" s="110" t="s">
        <v>25</v>
      </c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8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</row>
    <row r="653" spans="1:28" ht="19.5" customHeight="1">
      <c r="A653" s="97" t="str">
        <f t="shared" si="261"/>
        <v>덕트형 케이블트레이DUCT, W 100 x H 100M</v>
      </c>
      <c r="B653" s="121" t="s">
        <v>209</v>
      </c>
      <c r="C653" s="121" t="s">
        <v>210</v>
      </c>
      <c r="D653" s="175" t="s">
        <v>22</v>
      </c>
      <c r="E653" s="111">
        <v>1</v>
      </c>
      <c r="F653" s="111">
        <f>IF(G653&lt;&gt;0, E653-G653, "")</f>
        <v>0</v>
      </c>
      <c r="G653" s="111">
        <v>1</v>
      </c>
      <c r="H653" s="111">
        <v>10</v>
      </c>
      <c r="I653" s="109" t="s">
        <v>556</v>
      </c>
      <c r="J653" s="111" t="s">
        <v>242</v>
      </c>
      <c r="K653" s="122">
        <v>0.3</v>
      </c>
      <c r="L653" s="111">
        <v>100</v>
      </c>
      <c r="M653" s="111">
        <f t="shared" ref="M653:M654" si="270">IF(G653*K653=0, "", G653*K653*(L653/100))</f>
        <v>0.3</v>
      </c>
      <c r="N653" s="111" t="s">
        <v>729</v>
      </c>
      <c r="O653" s="111"/>
      <c r="P653" s="97"/>
      <c r="Q653" s="97"/>
      <c r="R653" s="97"/>
      <c r="S653" s="97"/>
      <c r="T653" s="97"/>
      <c r="U653" s="97"/>
      <c r="V653" s="97">
        <f>M653</f>
        <v>0.3</v>
      </c>
      <c r="W653" s="97"/>
      <c r="X653" s="97"/>
      <c r="Y653" s="97"/>
      <c r="Z653" s="97"/>
      <c r="AA653" s="97"/>
      <c r="AB653" s="97"/>
    </row>
    <row r="654" spans="1:28" ht="19.5" customHeight="1">
      <c r="A654" s="97" t="str">
        <f t="shared" si="261"/>
        <v>노 무 비내선전공인</v>
      </c>
      <c r="B654" s="109" t="s">
        <v>241</v>
      </c>
      <c r="C654" s="109" t="s">
        <v>242</v>
      </c>
      <c r="D654" s="110" t="s">
        <v>243</v>
      </c>
      <c r="E654" s="111">
        <f>+F654%*G654</f>
        <v>0.3</v>
      </c>
      <c r="F654" s="111">
        <v>100</v>
      </c>
      <c r="G654" s="111">
        <f>SUM(V653)</f>
        <v>0.3</v>
      </c>
      <c r="H654" s="111"/>
      <c r="I654" s="109"/>
      <c r="J654" s="111"/>
      <c r="K654" s="111"/>
      <c r="L654" s="111"/>
      <c r="M654" s="111" t="str">
        <f t="shared" si="270"/>
        <v/>
      </c>
      <c r="N654" s="111"/>
      <c r="O654" s="111"/>
      <c r="P654" s="97"/>
      <c r="Q654" s="97"/>
      <c r="R654" s="97"/>
      <c r="S654" s="97"/>
      <c r="T654" s="97"/>
      <c r="U654" s="97" t="s">
        <v>558</v>
      </c>
      <c r="V654" s="97">
        <f>SUM(V653)</f>
        <v>0.3</v>
      </c>
      <c r="W654" s="97"/>
      <c r="X654" s="97"/>
      <c r="Y654" s="97"/>
      <c r="Z654" s="97"/>
      <c r="AA654" s="97"/>
      <c r="AB654" s="97"/>
    </row>
    <row r="655" spans="1:28" ht="19.5" customHeight="1">
      <c r="A655" s="97" t="str">
        <f t="shared" si="261"/>
        <v xml:space="preserve">[제 25-2호] 덕트형 케이블트레이  DUCT, W 200 x H 100 [개] </v>
      </c>
      <c r="B655" s="109" t="s">
        <v>518</v>
      </c>
      <c r="C655" s="109"/>
      <c r="D655" s="110" t="s">
        <v>25</v>
      </c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8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</row>
    <row r="656" spans="1:28" ht="19.5" customHeight="1">
      <c r="A656" s="97" t="str">
        <f t="shared" si="261"/>
        <v>덕트형 케이블트레이DUCT, W 200 x H 100M</v>
      </c>
      <c r="B656" s="121" t="s">
        <v>209</v>
      </c>
      <c r="C656" s="121" t="s">
        <v>211</v>
      </c>
      <c r="D656" s="175" t="s">
        <v>22</v>
      </c>
      <c r="E656" s="111">
        <v>1</v>
      </c>
      <c r="F656" s="111">
        <f>IF(G656&lt;&gt;0, E656-G656, "")</f>
        <v>0</v>
      </c>
      <c r="G656" s="111">
        <v>1</v>
      </c>
      <c r="H656" s="111">
        <v>10</v>
      </c>
      <c r="I656" s="109" t="s">
        <v>556</v>
      </c>
      <c r="J656" s="111" t="s">
        <v>242</v>
      </c>
      <c r="K656" s="111">
        <v>0.45</v>
      </c>
      <c r="L656" s="111">
        <v>100</v>
      </c>
      <c r="M656" s="111">
        <f t="shared" ref="M656:M657" si="271">IF(G656*K656=0, "", G656*K656*(L656/100))</f>
        <v>0.45</v>
      </c>
      <c r="N656" s="111" t="s">
        <v>729</v>
      </c>
      <c r="O656" s="111"/>
      <c r="P656" s="97"/>
      <c r="Q656" s="97"/>
      <c r="R656" s="97"/>
      <c r="S656" s="97"/>
      <c r="T656" s="97"/>
      <c r="U656" s="97"/>
      <c r="V656" s="97">
        <f>M656</f>
        <v>0.45</v>
      </c>
      <c r="W656" s="97"/>
      <c r="X656" s="97"/>
      <c r="Y656" s="97"/>
      <c r="Z656" s="97"/>
      <c r="AA656" s="97"/>
      <c r="AB656" s="97"/>
    </row>
    <row r="657" spans="1:28" ht="19.5" customHeight="1">
      <c r="A657" s="97" t="str">
        <f t="shared" si="261"/>
        <v>노 무 비내선전공인</v>
      </c>
      <c r="B657" s="109" t="s">
        <v>241</v>
      </c>
      <c r="C657" s="109" t="s">
        <v>242</v>
      </c>
      <c r="D657" s="110" t="s">
        <v>243</v>
      </c>
      <c r="E657" s="111">
        <f>+F657%*G657</f>
        <v>0.45</v>
      </c>
      <c r="F657" s="111">
        <v>100</v>
      </c>
      <c r="G657" s="111">
        <f>SUM(V656)</f>
        <v>0.45</v>
      </c>
      <c r="H657" s="111"/>
      <c r="I657" s="109"/>
      <c r="J657" s="111"/>
      <c r="K657" s="111"/>
      <c r="L657" s="111"/>
      <c r="M657" s="111" t="str">
        <f t="shared" si="271"/>
        <v/>
      </c>
      <c r="N657" s="111"/>
      <c r="O657" s="111"/>
      <c r="P657" s="97"/>
      <c r="Q657" s="97"/>
      <c r="R657" s="97"/>
      <c r="S657" s="97"/>
      <c r="T657" s="97"/>
      <c r="U657" s="97" t="s">
        <v>558</v>
      </c>
      <c r="V657" s="97">
        <f>SUM(V656)</f>
        <v>0.45</v>
      </c>
      <c r="W657" s="97"/>
      <c r="X657" s="97"/>
      <c r="Y657" s="97"/>
      <c r="Z657" s="97"/>
      <c r="AA657" s="97"/>
      <c r="AB657" s="97"/>
    </row>
    <row r="658" spans="1:28" ht="19.5" customHeight="1">
      <c r="A658" s="97" t="str">
        <f t="shared" si="261"/>
        <v xml:space="preserve">[제 25-3호] 덕트형 케이블트레이  SUS DUCT, W 100 x H 100 [개] </v>
      </c>
      <c r="B658" s="109" t="s">
        <v>519</v>
      </c>
      <c r="C658" s="109"/>
      <c r="D658" s="110" t="s">
        <v>25</v>
      </c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8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</row>
    <row r="659" spans="1:28" ht="19.5" customHeight="1">
      <c r="A659" s="97" t="str">
        <f t="shared" si="261"/>
        <v>덕트형 케이블트레이SUS DUCT, W 100 x H 100M</v>
      </c>
      <c r="B659" s="121" t="s">
        <v>209</v>
      </c>
      <c r="C659" s="121" t="s">
        <v>212</v>
      </c>
      <c r="D659" s="175" t="s">
        <v>22</v>
      </c>
      <c r="E659" s="111">
        <v>1</v>
      </c>
      <c r="F659" s="111">
        <f>IF(G659&lt;&gt;0, E659-G659, "")</f>
        <v>0</v>
      </c>
      <c r="G659" s="111">
        <v>1</v>
      </c>
      <c r="H659" s="111">
        <v>10</v>
      </c>
      <c r="I659" s="109" t="s">
        <v>556</v>
      </c>
      <c r="J659" s="111" t="s">
        <v>242</v>
      </c>
      <c r="K659" s="111">
        <v>0.3</v>
      </c>
      <c r="L659" s="111">
        <v>100</v>
      </c>
      <c r="M659" s="111">
        <f t="shared" ref="M659:M660" si="272">IF(G659*K659=0, "", G659*K659*(L659/100))</f>
        <v>0.3</v>
      </c>
      <c r="N659" s="111" t="s">
        <v>729</v>
      </c>
      <c r="O659" s="111"/>
      <c r="P659" s="97"/>
      <c r="Q659" s="97"/>
      <c r="R659" s="97"/>
      <c r="S659" s="97"/>
      <c r="T659" s="97"/>
      <c r="U659" s="97"/>
      <c r="V659" s="97">
        <f>M659</f>
        <v>0.3</v>
      </c>
      <c r="W659" s="97"/>
      <c r="X659" s="97"/>
      <c r="Y659" s="97"/>
      <c r="Z659" s="97"/>
      <c r="AA659" s="97"/>
      <c r="AB659" s="97"/>
    </row>
    <row r="660" spans="1:28" ht="19.5" customHeight="1">
      <c r="A660" s="97" t="str">
        <f t="shared" si="261"/>
        <v>노 무 비내선전공인</v>
      </c>
      <c r="B660" s="109" t="s">
        <v>241</v>
      </c>
      <c r="C660" s="109" t="s">
        <v>242</v>
      </c>
      <c r="D660" s="110" t="s">
        <v>243</v>
      </c>
      <c r="E660" s="111">
        <f>+F660%*G660</f>
        <v>0.3</v>
      </c>
      <c r="F660" s="111">
        <v>100</v>
      </c>
      <c r="G660" s="111">
        <f>SUM(V659)</f>
        <v>0.3</v>
      </c>
      <c r="H660" s="111"/>
      <c r="I660" s="109"/>
      <c r="J660" s="111"/>
      <c r="K660" s="111"/>
      <c r="L660" s="111"/>
      <c r="M660" s="111" t="str">
        <f t="shared" si="272"/>
        <v/>
      </c>
      <c r="N660" s="111"/>
      <c r="O660" s="111"/>
      <c r="P660" s="97"/>
      <c r="Q660" s="97"/>
      <c r="R660" s="97"/>
      <c r="S660" s="97"/>
      <c r="T660" s="97"/>
      <c r="U660" s="97" t="s">
        <v>558</v>
      </c>
      <c r="V660" s="97">
        <f>SUM(V659)</f>
        <v>0.3</v>
      </c>
      <c r="W660" s="97"/>
      <c r="X660" s="97"/>
      <c r="Y660" s="97"/>
      <c r="Z660" s="97"/>
      <c r="AA660" s="97"/>
      <c r="AB660" s="97"/>
    </row>
    <row r="661" spans="1:28" ht="19.5" customHeight="1">
      <c r="A661" s="97" t="str">
        <f t="shared" si="261"/>
        <v xml:space="preserve">[제 25-4호] 덕트형 케이블트레이  DUCT, W 200 x H 100 [개] </v>
      </c>
      <c r="B661" s="109" t="s">
        <v>730</v>
      </c>
      <c r="C661" s="109"/>
      <c r="D661" s="110" t="s">
        <v>25</v>
      </c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8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</row>
    <row r="662" spans="1:28" ht="19.5" customHeight="1">
      <c r="A662" s="97" t="str">
        <f t="shared" si="261"/>
        <v>덕트형 케이블트레이DUCT, W 200 x H 100M</v>
      </c>
      <c r="B662" s="121" t="s">
        <v>209</v>
      </c>
      <c r="C662" s="121" t="s">
        <v>211</v>
      </c>
      <c r="D662" s="175" t="s">
        <v>22</v>
      </c>
      <c r="E662" s="111">
        <v>1</v>
      </c>
      <c r="F662" s="111">
        <f>IF(G662&lt;&gt;0, E662-G662, "")</f>
        <v>0</v>
      </c>
      <c r="G662" s="111">
        <v>1</v>
      </c>
      <c r="H662" s="111">
        <v>10</v>
      </c>
      <c r="I662" s="109" t="s">
        <v>556</v>
      </c>
      <c r="J662" s="111" t="s">
        <v>242</v>
      </c>
      <c r="K662" s="111">
        <v>0.45</v>
      </c>
      <c r="L662" s="111">
        <v>100</v>
      </c>
      <c r="M662" s="111">
        <f t="shared" ref="M662:M663" si="273">IF(G662*K662=0, "", G662*K662*(L662/100))</f>
        <v>0.45</v>
      </c>
      <c r="N662" s="111" t="s">
        <v>729</v>
      </c>
      <c r="O662" s="111"/>
      <c r="P662" s="97"/>
      <c r="Q662" s="97"/>
      <c r="R662" s="97"/>
      <c r="S662" s="97"/>
      <c r="T662" s="97"/>
      <c r="U662" s="97"/>
      <c r="V662" s="97">
        <f>M662</f>
        <v>0.45</v>
      </c>
      <c r="W662" s="97"/>
      <c r="X662" s="97"/>
      <c r="Y662" s="97"/>
      <c r="Z662" s="97"/>
      <c r="AA662" s="97"/>
      <c r="AB662" s="97"/>
    </row>
    <row r="663" spans="1:28" ht="19.5" customHeight="1">
      <c r="A663" s="97" t="str">
        <f t="shared" si="261"/>
        <v>노 무 비내선전공인</v>
      </c>
      <c r="B663" s="109" t="s">
        <v>241</v>
      </c>
      <c r="C663" s="109" t="s">
        <v>242</v>
      </c>
      <c r="D663" s="110" t="s">
        <v>243</v>
      </c>
      <c r="E663" s="111">
        <f>+F663%*G663</f>
        <v>0.45</v>
      </c>
      <c r="F663" s="111">
        <v>100</v>
      </c>
      <c r="G663" s="111">
        <f>SUM(V662)</f>
        <v>0.45</v>
      </c>
      <c r="H663" s="111"/>
      <c r="I663" s="109"/>
      <c r="J663" s="111"/>
      <c r="K663" s="111"/>
      <c r="L663" s="111"/>
      <c r="M663" s="111" t="str">
        <f t="shared" si="273"/>
        <v/>
      </c>
      <c r="N663" s="111"/>
      <c r="O663" s="111"/>
      <c r="P663" s="97"/>
      <c r="Q663" s="97"/>
      <c r="R663" s="97"/>
      <c r="S663" s="97"/>
      <c r="T663" s="97"/>
      <c r="U663" s="97" t="s">
        <v>558</v>
      </c>
      <c r="V663" s="97">
        <f>SUM(V662)</f>
        <v>0.45</v>
      </c>
      <c r="W663" s="97"/>
      <c r="X663" s="97"/>
      <c r="Y663" s="97"/>
      <c r="Z663" s="97"/>
      <c r="AA663" s="97"/>
      <c r="AB663" s="97"/>
    </row>
    <row r="664" spans="1:28" ht="19.5" customHeight="1">
      <c r="A664" s="138" t="str">
        <f t="shared" si="261"/>
        <v xml:space="preserve">[제 25-5호] 덕트형 케이블트레이  DUCT, W 100 x H 50 [M] </v>
      </c>
      <c r="B664" s="143" t="s">
        <v>521</v>
      </c>
      <c r="C664" s="143"/>
      <c r="D664" s="144" t="s">
        <v>25</v>
      </c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2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</row>
    <row r="665" spans="1:28" ht="19.5" customHeight="1">
      <c r="A665" s="138" t="str">
        <f t="shared" si="261"/>
        <v>덕트형 케이블트레이DUCT, W 100 x H 50M</v>
      </c>
      <c r="B665" s="188" t="s">
        <v>209</v>
      </c>
      <c r="C665" s="188" t="s">
        <v>214</v>
      </c>
      <c r="D665" s="189" t="s">
        <v>22</v>
      </c>
      <c r="E665" s="145">
        <v>1</v>
      </c>
      <c r="F665" s="145">
        <f>IF(G665&lt;&gt;0, E665-G665, "")</f>
        <v>0</v>
      </c>
      <c r="G665" s="145">
        <v>1</v>
      </c>
      <c r="H665" s="145">
        <v>10</v>
      </c>
      <c r="I665" s="143" t="s">
        <v>556</v>
      </c>
      <c r="J665" s="145" t="s">
        <v>242</v>
      </c>
      <c r="K665" s="145">
        <v>0.2</v>
      </c>
      <c r="L665" s="145">
        <v>100</v>
      </c>
      <c r="M665" s="145">
        <f t="shared" ref="M665:M666" si="274">IF(G665*K665=0, "", G665*K665*(L665/100))</f>
        <v>0.2</v>
      </c>
      <c r="N665" s="145" t="s">
        <v>729</v>
      </c>
      <c r="O665" s="145"/>
      <c r="P665" s="138"/>
      <c r="Q665" s="138"/>
      <c r="R665" s="138"/>
      <c r="S665" s="138"/>
      <c r="T665" s="138"/>
      <c r="U665" s="138"/>
      <c r="V665" s="138">
        <f>M665</f>
        <v>0.2</v>
      </c>
      <c r="W665" s="138"/>
      <c r="X665" s="138"/>
      <c r="Y665" s="138"/>
      <c r="Z665" s="138"/>
      <c r="AA665" s="138"/>
      <c r="AB665" s="138"/>
    </row>
    <row r="666" spans="1:28" ht="19.5" customHeight="1">
      <c r="A666" s="138" t="str">
        <f t="shared" si="261"/>
        <v>노 무 비내선전공인</v>
      </c>
      <c r="B666" s="143" t="s">
        <v>241</v>
      </c>
      <c r="C666" s="143" t="s">
        <v>242</v>
      </c>
      <c r="D666" s="144" t="s">
        <v>243</v>
      </c>
      <c r="E666" s="145">
        <f>+F666%*G666</f>
        <v>0.2</v>
      </c>
      <c r="F666" s="145">
        <v>100</v>
      </c>
      <c r="G666" s="145">
        <f>SUM(V665)</f>
        <v>0.2</v>
      </c>
      <c r="H666" s="145"/>
      <c r="I666" s="143"/>
      <c r="J666" s="145"/>
      <c r="K666" s="145"/>
      <c r="L666" s="145"/>
      <c r="M666" s="145" t="str">
        <f t="shared" si="274"/>
        <v/>
      </c>
      <c r="N666" s="145"/>
      <c r="O666" s="145"/>
      <c r="P666" s="138"/>
      <c r="Q666" s="138"/>
      <c r="R666" s="138"/>
      <c r="S666" s="138"/>
      <c r="T666" s="138"/>
      <c r="U666" s="138" t="s">
        <v>558</v>
      </c>
      <c r="V666" s="138">
        <f>SUM(V665)</f>
        <v>0.2</v>
      </c>
      <c r="W666" s="138"/>
      <c r="X666" s="138"/>
      <c r="Y666" s="138"/>
      <c r="Z666" s="138"/>
      <c r="AA666" s="138"/>
      <c r="AB666" s="138"/>
    </row>
    <row r="667" spans="1:28" ht="19.5" customHeight="1">
      <c r="A667" s="126" t="str">
        <f t="shared" si="261"/>
        <v xml:space="preserve">[제 25-6호] RACE WAY W 70 x H 40 [M] </v>
      </c>
      <c r="B667" s="135" t="s">
        <v>522</v>
      </c>
      <c r="C667" s="135"/>
      <c r="D667" s="136" t="s">
        <v>25</v>
      </c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30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</row>
    <row r="668" spans="1:28" ht="19.5" customHeight="1">
      <c r="A668" s="126" t="str">
        <f t="shared" si="261"/>
        <v>RACE WAYW 70 x H 40M</v>
      </c>
      <c r="B668" s="132" t="s">
        <v>215</v>
      </c>
      <c r="C668" s="132" t="s">
        <v>216</v>
      </c>
      <c r="D668" s="133" t="s">
        <v>22</v>
      </c>
      <c r="E668" s="134">
        <v>1</v>
      </c>
      <c r="F668" s="134">
        <f>IF(G668&lt;&gt;0, E668-G668, "")</f>
        <v>0</v>
      </c>
      <c r="G668" s="134">
        <v>1</v>
      </c>
      <c r="H668" s="134">
        <v>10</v>
      </c>
      <c r="I668" s="135" t="s">
        <v>556</v>
      </c>
      <c r="J668" s="134" t="s">
        <v>242</v>
      </c>
      <c r="K668" s="134">
        <v>0.2</v>
      </c>
      <c r="L668" s="134">
        <v>100</v>
      </c>
      <c r="M668" s="134">
        <f t="shared" ref="M668:M669" si="275">IF(G668*K668=0, "", G668*K668*(L668/100))</f>
        <v>0.2</v>
      </c>
      <c r="N668" s="134" t="s">
        <v>729</v>
      </c>
      <c r="O668" s="134"/>
      <c r="P668" s="126"/>
      <c r="Q668" s="126"/>
      <c r="R668" s="126"/>
      <c r="S668" s="126"/>
      <c r="T668" s="126"/>
      <c r="U668" s="126"/>
      <c r="V668" s="126">
        <f>M668</f>
        <v>0.2</v>
      </c>
      <c r="W668" s="126"/>
      <c r="X668" s="126"/>
      <c r="Y668" s="126"/>
      <c r="Z668" s="126"/>
      <c r="AA668" s="126"/>
      <c r="AB668" s="126"/>
    </row>
    <row r="669" spans="1:28" ht="19.5" customHeight="1">
      <c r="A669" s="126" t="str">
        <f t="shared" si="261"/>
        <v>노 무 비내선전공인</v>
      </c>
      <c r="B669" s="135" t="s">
        <v>241</v>
      </c>
      <c r="C669" s="135" t="s">
        <v>242</v>
      </c>
      <c r="D669" s="136" t="s">
        <v>243</v>
      </c>
      <c r="E669" s="134">
        <f>+F669%*G669</f>
        <v>0.2</v>
      </c>
      <c r="F669" s="134">
        <v>100</v>
      </c>
      <c r="G669" s="134">
        <f>SUM(V668)</f>
        <v>0.2</v>
      </c>
      <c r="H669" s="134"/>
      <c r="I669" s="135"/>
      <c r="J669" s="134"/>
      <c r="K669" s="134"/>
      <c r="L669" s="134"/>
      <c r="M669" s="134" t="str">
        <f t="shared" si="275"/>
        <v/>
      </c>
      <c r="N669" s="134"/>
      <c r="O669" s="134"/>
      <c r="P669" s="126"/>
      <c r="Q669" s="126"/>
      <c r="R669" s="126"/>
      <c r="S669" s="126"/>
      <c r="T669" s="126"/>
      <c r="U669" s="126" t="s">
        <v>558</v>
      </c>
      <c r="V669" s="126">
        <f>SUM(V668)</f>
        <v>0.2</v>
      </c>
      <c r="W669" s="126"/>
      <c r="X669" s="126"/>
      <c r="Y669" s="126"/>
      <c r="Z669" s="126"/>
      <c r="AA669" s="126"/>
      <c r="AB669" s="126"/>
    </row>
    <row r="670" spans="1:28" ht="19.5" customHeight="1">
      <c r="A670" s="126" t="str">
        <f t="shared" si="261"/>
        <v xml:space="preserve">[제 25-7호] RACE WAY W 110 x H 50 [M] </v>
      </c>
      <c r="B670" s="135" t="s">
        <v>523</v>
      </c>
      <c r="C670" s="135"/>
      <c r="D670" s="136" t="s">
        <v>25</v>
      </c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30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</row>
    <row r="671" spans="1:28" ht="19.5" customHeight="1">
      <c r="A671" s="126" t="str">
        <f t="shared" si="261"/>
        <v>RACE WAYW 110 x H 50M</v>
      </c>
      <c r="B671" s="132" t="s">
        <v>215</v>
      </c>
      <c r="C671" s="132" t="s">
        <v>217</v>
      </c>
      <c r="D671" s="133" t="s">
        <v>22</v>
      </c>
      <c r="E671" s="134">
        <v>1</v>
      </c>
      <c r="F671" s="134">
        <f>IF(G671&lt;&gt;0, E671-G671, "")</f>
        <v>0</v>
      </c>
      <c r="G671" s="134">
        <v>1</v>
      </c>
      <c r="H671" s="134">
        <v>10</v>
      </c>
      <c r="I671" s="135" t="s">
        <v>556</v>
      </c>
      <c r="J671" s="134" t="s">
        <v>242</v>
      </c>
      <c r="K671" s="134">
        <v>0.4</v>
      </c>
      <c r="L671" s="134">
        <v>100</v>
      </c>
      <c r="M671" s="134">
        <f t="shared" ref="M671:M672" si="276">IF(G671*K671=0, "", G671*K671*(L671/100))</f>
        <v>0.4</v>
      </c>
      <c r="N671" s="134" t="s">
        <v>729</v>
      </c>
      <c r="O671" s="134"/>
      <c r="P671" s="126"/>
      <c r="Q671" s="126"/>
      <c r="R671" s="126"/>
      <c r="S671" s="126"/>
      <c r="T671" s="126"/>
      <c r="U671" s="126"/>
      <c r="V671" s="126">
        <f>M671</f>
        <v>0.4</v>
      </c>
      <c r="W671" s="126"/>
      <c r="X671" s="126"/>
      <c r="Y671" s="126"/>
      <c r="Z671" s="126"/>
      <c r="AA671" s="126"/>
      <c r="AB671" s="126"/>
    </row>
    <row r="672" spans="1:28" ht="19.5" customHeight="1">
      <c r="A672" s="126" t="str">
        <f t="shared" si="261"/>
        <v>노 무 비내선전공인</v>
      </c>
      <c r="B672" s="135" t="s">
        <v>241</v>
      </c>
      <c r="C672" s="135" t="s">
        <v>242</v>
      </c>
      <c r="D672" s="136" t="s">
        <v>243</v>
      </c>
      <c r="E672" s="134">
        <f>+F672%*G672</f>
        <v>0.4</v>
      </c>
      <c r="F672" s="134">
        <v>100</v>
      </c>
      <c r="G672" s="134">
        <f>SUM(V671)</f>
        <v>0.4</v>
      </c>
      <c r="H672" s="134"/>
      <c r="I672" s="135"/>
      <c r="J672" s="134"/>
      <c r="K672" s="134"/>
      <c r="L672" s="134"/>
      <c r="M672" s="134" t="str">
        <f t="shared" si="276"/>
        <v/>
      </c>
      <c r="N672" s="134"/>
      <c r="O672" s="134"/>
      <c r="P672" s="126"/>
      <c r="Q672" s="126"/>
      <c r="R672" s="126"/>
      <c r="S672" s="126"/>
      <c r="T672" s="126"/>
      <c r="U672" s="126" t="s">
        <v>558</v>
      </c>
      <c r="V672" s="126">
        <f>SUM(V671)</f>
        <v>0.4</v>
      </c>
      <c r="W672" s="126"/>
      <c r="X672" s="126"/>
      <c r="Y672" s="126"/>
      <c r="Z672" s="126"/>
      <c r="AA672" s="126"/>
      <c r="AB672" s="126"/>
    </row>
    <row r="673" spans="1:28" ht="19.5" customHeight="1">
      <c r="A673" s="154" t="str">
        <f t="shared" si="261"/>
        <v xml:space="preserve">[제 25-8호] 알루미늄덕트 100 x 50 [M] </v>
      </c>
      <c r="B673" s="159" t="s">
        <v>524</v>
      </c>
      <c r="C673" s="159"/>
      <c r="D673" s="160" t="s">
        <v>25</v>
      </c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8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spans="1:28" ht="19.5" customHeight="1">
      <c r="A674" s="154" t="str">
        <f t="shared" si="261"/>
        <v>알루미늄덕트100x50M</v>
      </c>
      <c r="B674" s="170" t="s">
        <v>218</v>
      </c>
      <c r="C674" s="170" t="s">
        <v>219</v>
      </c>
      <c r="D674" s="171" t="s">
        <v>22</v>
      </c>
      <c r="E674" s="161">
        <v>1</v>
      </c>
      <c r="F674" s="161">
        <f>IF(G674&lt;&gt;0, E674-G674, "")</f>
        <v>0</v>
      </c>
      <c r="G674" s="161">
        <v>1</v>
      </c>
      <c r="H674" s="161">
        <v>10</v>
      </c>
      <c r="I674" s="159" t="s">
        <v>556</v>
      </c>
      <c r="J674" s="161" t="s">
        <v>242</v>
      </c>
      <c r="K674" s="161">
        <f>0.2*70%</f>
        <v>0.13999999999999999</v>
      </c>
      <c r="L674" s="161">
        <v>100</v>
      </c>
      <c r="M674" s="161">
        <f t="shared" ref="M674:M675" si="277">IF(G674*K674=0, "", G674*K674*(L674/100))</f>
        <v>0.13999999999999999</v>
      </c>
      <c r="N674" s="161" t="s">
        <v>729</v>
      </c>
      <c r="O674" s="161"/>
      <c r="P674" s="154"/>
      <c r="Q674" s="154"/>
      <c r="R674" s="154"/>
      <c r="S674" s="154"/>
      <c r="T674" s="154"/>
      <c r="U674" s="154"/>
      <c r="V674" s="154">
        <f>M674</f>
        <v>0.13999999999999999</v>
      </c>
      <c r="W674" s="154"/>
      <c r="X674" s="154"/>
      <c r="Y674" s="154"/>
      <c r="Z674" s="154"/>
      <c r="AA674" s="154"/>
      <c r="AB674" s="154"/>
    </row>
    <row r="675" spans="1:28" ht="19.5" customHeight="1">
      <c r="A675" s="154" t="str">
        <f t="shared" si="261"/>
        <v>노 무 비내선전공인</v>
      </c>
      <c r="B675" s="159" t="s">
        <v>241</v>
      </c>
      <c r="C675" s="159" t="s">
        <v>242</v>
      </c>
      <c r="D675" s="160" t="s">
        <v>243</v>
      </c>
      <c r="E675" s="161">
        <f>+F675%*G675</f>
        <v>0.13999999999999999</v>
      </c>
      <c r="F675" s="161">
        <v>100</v>
      </c>
      <c r="G675" s="161">
        <f>SUM(V674)</f>
        <v>0.13999999999999999</v>
      </c>
      <c r="H675" s="161"/>
      <c r="I675" s="159"/>
      <c r="J675" s="161"/>
      <c r="K675" s="161"/>
      <c r="L675" s="161"/>
      <c r="M675" s="161" t="str">
        <f t="shared" si="277"/>
        <v/>
      </c>
      <c r="N675" s="161"/>
      <c r="O675" s="161"/>
      <c r="P675" s="154"/>
      <c r="Q675" s="154"/>
      <c r="R675" s="154"/>
      <c r="S675" s="154"/>
      <c r="T675" s="154"/>
      <c r="U675" s="154" t="s">
        <v>558</v>
      </c>
      <c r="V675" s="154">
        <f>SUM(V674)</f>
        <v>0.13999999999999999</v>
      </c>
      <c r="W675" s="154"/>
      <c r="X675" s="154"/>
      <c r="Y675" s="154"/>
      <c r="Z675" s="154"/>
      <c r="AA675" s="154"/>
      <c r="AB675" s="154"/>
    </row>
    <row r="676" spans="1:28" ht="19.5" customHeight="1">
      <c r="A676" s="97" t="str">
        <f t="shared" si="261"/>
        <v xml:space="preserve">[제 26-1호] 화인박스 W150xD130xH200 [개] </v>
      </c>
      <c r="B676" s="109" t="s">
        <v>525</v>
      </c>
      <c r="C676" s="109"/>
      <c r="D676" s="110" t="s">
        <v>25</v>
      </c>
      <c r="E676" s="111"/>
      <c r="F676" s="106"/>
      <c r="G676" s="106"/>
      <c r="H676" s="106"/>
      <c r="I676" s="106"/>
      <c r="J676" s="106"/>
      <c r="K676" s="106"/>
      <c r="L676" s="106"/>
      <c r="M676" s="106"/>
      <c r="N676" s="106"/>
      <c r="O676" s="108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</row>
    <row r="677" spans="1:28" ht="19.5" customHeight="1">
      <c r="A677" s="97" t="str">
        <f t="shared" si="261"/>
        <v>화인박스W150xD130xH200개</v>
      </c>
      <c r="B677" s="121" t="s">
        <v>220</v>
      </c>
      <c r="C677" s="121" t="s">
        <v>221</v>
      </c>
      <c r="D677" s="175" t="s">
        <v>205</v>
      </c>
      <c r="E677" s="111">
        <v>1</v>
      </c>
      <c r="F677" s="111">
        <f>IF(G677&lt;&gt;0, E677-G677, "")</f>
        <v>0</v>
      </c>
      <c r="G677" s="111">
        <v>1</v>
      </c>
      <c r="H677" s="111">
        <v>10</v>
      </c>
      <c r="I677" s="109" t="s">
        <v>556</v>
      </c>
      <c r="J677" s="111" t="s">
        <v>242</v>
      </c>
      <c r="K677" s="111">
        <v>0.55000000000000004</v>
      </c>
      <c r="L677" s="111">
        <v>100</v>
      </c>
      <c r="M677" s="111">
        <f t="shared" ref="M677:M678" si="278">IF(G677*K677=0, "", G677*K677*(L677/100))</f>
        <v>0.55000000000000004</v>
      </c>
      <c r="N677" s="111" t="s">
        <v>696</v>
      </c>
      <c r="O677" s="111"/>
      <c r="P677" s="97"/>
      <c r="Q677" s="97"/>
      <c r="R677" s="97"/>
      <c r="S677" s="97"/>
      <c r="T677" s="97"/>
      <c r="U677" s="97"/>
      <c r="V677" s="97">
        <f>M677</f>
        <v>0.55000000000000004</v>
      </c>
      <c r="W677" s="97"/>
      <c r="X677" s="97"/>
      <c r="Y677" s="97"/>
      <c r="Z677" s="97"/>
      <c r="AA677" s="97"/>
      <c r="AB677" s="97"/>
    </row>
    <row r="678" spans="1:28" ht="19.5" customHeight="1">
      <c r="A678" s="97" t="str">
        <f t="shared" si="261"/>
        <v>노 무 비내선전공인</v>
      </c>
      <c r="B678" s="109" t="s">
        <v>241</v>
      </c>
      <c r="C678" s="109" t="s">
        <v>242</v>
      </c>
      <c r="D678" s="110" t="s">
        <v>243</v>
      </c>
      <c r="E678" s="111">
        <f>+F678%*G678</f>
        <v>0.55000000000000004</v>
      </c>
      <c r="F678" s="111">
        <v>100</v>
      </c>
      <c r="G678" s="111">
        <f>SUM(V677)</f>
        <v>0.55000000000000004</v>
      </c>
      <c r="H678" s="111"/>
      <c r="I678" s="109"/>
      <c r="J678" s="111"/>
      <c r="K678" s="111"/>
      <c r="L678" s="111"/>
      <c r="M678" s="111" t="str">
        <f t="shared" si="278"/>
        <v/>
      </c>
      <c r="N678" s="111"/>
      <c r="O678" s="111"/>
      <c r="P678" s="97"/>
      <c r="Q678" s="97"/>
      <c r="R678" s="97"/>
      <c r="S678" s="97"/>
      <c r="T678" s="97"/>
      <c r="U678" s="97" t="s">
        <v>558</v>
      </c>
      <c r="V678" s="97">
        <f>SUM(V677)</f>
        <v>0.55000000000000004</v>
      </c>
      <c r="W678" s="97"/>
      <c r="X678" s="97"/>
      <c r="Y678" s="97"/>
      <c r="Z678" s="97"/>
      <c r="AA678" s="97"/>
      <c r="AB678" s="97"/>
    </row>
    <row r="679" spans="1:28" ht="19.5" customHeight="1">
      <c r="A679" s="97" t="str">
        <f t="shared" si="261"/>
        <v xml:space="preserve">[제 26-2호] 화인박스 W300xD170xH400 [개] </v>
      </c>
      <c r="B679" s="109" t="s">
        <v>526</v>
      </c>
      <c r="C679" s="109"/>
      <c r="D679" s="110" t="s">
        <v>25</v>
      </c>
      <c r="E679" s="111"/>
      <c r="F679" s="106"/>
      <c r="G679" s="106"/>
      <c r="H679" s="106"/>
      <c r="I679" s="106"/>
      <c r="J679" s="106"/>
      <c r="K679" s="106"/>
      <c r="L679" s="106"/>
      <c r="M679" s="106"/>
      <c r="N679" s="106"/>
      <c r="O679" s="108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</row>
    <row r="680" spans="1:28" ht="19.5" customHeight="1">
      <c r="A680" s="97" t="str">
        <f t="shared" si="261"/>
        <v>화인박스W300xD170xH400개</v>
      </c>
      <c r="B680" s="121" t="s">
        <v>220</v>
      </c>
      <c r="C680" s="121" t="s">
        <v>222</v>
      </c>
      <c r="D680" s="175" t="s">
        <v>205</v>
      </c>
      <c r="E680" s="111">
        <v>1</v>
      </c>
      <c r="F680" s="111">
        <f>IF(G680&lt;&gt;0, E680-G680, "")</f>
        <v>0</v>
      </c>
      <c r="G680" s="111">
        <v>1</v>
      </c>
      <c r="H680" s="111">
        <v>10</v>
      </c>
      <c r="I680" s="109" t="s">
        <v>556</v>
      </c>
      <c r="J680" s="111" t="s">
        <v>242</v>
      </c>
      <c r="K680" s="111">
        <v>0.66</v>
      </c>
      <c r="L680" s="111">
        <v>100</v>
      </c>
      <c r="M680" s="111">
        <f t="shared" ref="M680:M681" si="279">IF(G680*K680=0, "", G680*K680*(L680/100))</f>
        <v>0.66</v>
      </c>
      <c r="N680" s="111" t="s">
        <v>696</v>
      </c>
      <c r="O680" s="111"/>
      <c r="P680" s="97"/>
      <c r="Q680" s="97"/>
      <c r="R680" s="97"/>
      <c r="S680" s="97"/>
      <c r="T680" s="97"/>
      <c r="U680" s="97"/>
      <c r="V680" s="97">
        <f>M680</f>
        <v>0.66</v>
      </c>
      <c r="W680" s="97"/>
      <c r="X680" s="97"/>
      <c r="Y680" s="97"/>
      <c r="Z680" s="97"/>
      <c r="AA680" s="97"/>
      <c r="AB680" s="97"/>
    </row>
    <row r="681" spans="1:28" ht="19.5" customHeight="1">
      <c r="A681" s="97" t="str">
        <f t="shared" si="261"/>
        <v>노 무 비내선전공인</v>
      </c>
      <c r="B681" s="109" t="s">
        <v>241</v>
      </c>
      <c r="C681" s="109" t="s">
        <v>242</v>
      </c>
      <c r="D681" s="110" t="s">
        <v>243</v>
      </c>
      <c r="E681" s="111">
        <f>+F681%*G681</f>
        <v>0.66</v>
      </c>
      <c r="F681" s="111">
        <v>100</v>
      </c>
      <c r="G681" s="111">
        <f>SUM(V680)</f>
        <v>0.66</v>
      </c>
      <c r="H681" s="111"/>
      <c r="I681" s="109"/>
      <c r="J681" s="111"/>
      <c r="K681" s="111"/>
      <c r="L681" s="111"/>
      <c r="M681" s="111" t="str">
        <f t="shared" si="279"/>
        <v/>
      </c>
      <c r="N681" s="111"/>
      <c r="O681" s="111"/>
      <c r="P681" s="97"/>
      <c r="Q681" s="97"/>
      <c r="R681" s="97"/>
      <c r="S681" s="97"/>
      <c r="T681" s="97"/>
      <c r="U681" s="97" t="s">
        <v>558</v>
      </c>
      <c r="V681" s="97">
        <f>SUM(V680)</f>
        <v>0.66</v>
      </c>
      <c r="W681" s="97"/>
      <c r="X681" s="97"/>
      <c r="Y681" s="97"/>
      <c r="Z681" s="97"/>
      <c r="AA681" s="97"/>
      <c r="AB681" s="97"/>
    </row>
    <row r="682" spans="1:28" ht="19.5" customHeight="1">
      <c r="A682" s="112" t="str">
        <f t="shared" si="261"/>
        <v>[제 27호] 계량기함(pvc)   옥외형 W200xH300xD130  [EA]</v>
      </c>
      <c r="B682" s="117" t="s">
        <v>527</v>
      </c>
      <c r="C682" s="117"/>
      <c r="D682" s="118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6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</row>
    <row r="683" spans="1:28" ht="19.5" customHeight="1">
      <c r="A683" s="112" t="str">
        <f t="shared" si="261"/>
        <v>계량기함(pvc)옥외형 W200xH300xD130EA</v>
      </c>
      <c r="B683" s="117" t="s">
        <v>223</v>
      </c>
      <c r="C683" s="117" t="s">
        <v>224</v>
      </c>
      <c r="D683" s="118" t="s">
        <v>104</v>
      </c>
      <c r="E683" s="119">
        <v>1</v>
      </c>
      <c r="F683" s="119">
        <f>IF(G683&lt;&gt;0, E683-G683, "")</f>
        <v>0</v>
      </c>
      <c r="G683" s="119">
        <v>1</v>
      </c>
      <c r="H683" s="119"/>
      <c r="I683" s="117" t="s">
        <v>556</v>
      </c>
      <c r="J683" s="119" t="s">
        <v>242</v>
      </c>
      <c r="K683" s="119">
        <v>3.6999999999999998E-2</v>
      </c>
      <c r="L683" s="119">
        <v>100</v>
      </c>
      <c r="M683" s="119">
        <f t="shared" ref="M683:M684" si="280">IF(G683*K683=0, "", G683*K683*(L683/100))</f>
        <v>3.6999999999999998E-2</v>
      </c>
      <c r="N683" s="119" t="s">
        <v>731</v>
      </c>
      <c r="O683" s="119"/>
      <c r="P683" s="112"/>
      <c r="Q683" s="112"/>
      <c r="R683" s="112"/>
      <c r="S683" s="112"/>
      <c r="T683" s="112"/>
      <c r="U683" s="112"/>
      <c r="V683" s="112">
        <f>M683</f>
        <v>3.6999999999999998E-2</v>
      </c>
      <c r="W683" s="112"/>
      <c r="X683" s="112"/>
      <c r="Y683" s="112"/>
      <c r="Z683" s="112"/>
      <c r="AA683" s="112"/>
      <c r="AB683" s="112"/>
    </row>
    <row r="684" spans="1:28" ht="19.5" customHeight="1">
      <c r="A684" s="112" t="str">
        <f t="shared" si="261"/>
        <v>노 무 비내선전공인</v>
      </c>
      <c r="B684" s="117" t="s">
        <v>241</v>
      </c>
      <c r="C684" s="117" t="s">
        <v>242</v>
      </c>
      <c r="D684" s="118" t="s">
        <v>243</v>
      </c>
      <c r="E684" s="119">
        <f>+F684%*G684</f>
        <v>3.6999999999999998E-2</v>
      </c>
      <c r="F684" s="119">
        <v>100</v>
      </c>
      <c r="G684" s="119">
        <f>SUM(V683)</f>
        <v>3.6999999999999998E-2</v>
      </c>
      <c r="H684" s="119"/>
      <c r="I684" s="117"/>
      <c r="J684" s="119"/>
      <c r="K684" s="119"/>
      <c r="L684" s="119"/>
      <c r="M684" s="119" t="str">
        <f t="shared" si="280"/>
        <v/>
      </c>
      <c r="N684" s="119"/>
      <c r="O684" s="119"/>
      <c r="P684" s="112"/>
      <c r="Q684" s="112"/>
      <c r="R684" s="112"/>
      <c r="S684" s="112"/>
      <c r="T684" s="112"/>
      <c r="U684" s="112" t="s">
        <v>558</v>
      </c>
      <c r="V684" s="112">
        <f>SUM(V683)</f>
        <v>3.6999999999999998E-2</v>
      </c>
      <c r="W684" s="112"/>
      <c r="X684" s="112"/>
      <c r="Y684" s="112"/>
      <c r="Z684" s="112"/>
      <c r="AA684" s="112"/>
      <c r="AB684" s="112"/>
    </row>
    <row r="685" spans="1:28" ht="19.5" customHeight="1">
      <c r="A685" s="154" t="str">
        <f t="shared" si="261"/>
        <v>[제 27-1호] 계량기함 400x500x150  [EA]</v>
      </c>
      <c r="B685" s="159" t="s">
        <v>528</v>
      </c>
      <c r="C685" s="159"/>
      <c r="D685" s="160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8"/>
      <c r="P685" s="154" t="s">
        <v>732</v>
      </c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spans="1:28" ht="19.5" customHeight="1">
      <c r="A686" s="154" t="str">
        <f t="shared" si="261"/>
        <v>계량기함400x500x150EA</v>
      </c>
      <c r="B686" s="159" t="s">
        <v>225</v>
      </c>
      <c r="C686" s="159" t="s">
        <v>180</v>
      </c>
      <c r="D686" s="160" t="s">
        <v>104</v>
      </c>
      <c r="E686" s="161">
        <v>1</v>
      </c>
      <c r="F686" s="161">
        <f>IF(G686&lt;&gt;0, E686-G686, "")</f>
        <v>0</v>
      </c>
      <c r="G686" s="161">
        <v>1</v>
      </c>
      <c r="H686" s="161"/>
      <c r="I686" s="159" t="s">
        <v>556</v>
      </c>
      <c r="J686" s="161" t="s">
        <v>242</v>
      </c>
      <c r="K686" s="161">
        <v>3.6999999999999998E-2</v>
      </c>
      <c r="L686" s="161">
        <v>100</v>
      </c>
      <c r="M686" s="161">
        <f t="shared" ref="M686:M687" si="281">IF(G686*K686=0, "", G686*K686*(L686/100))</f>
        <v>3.6999999999999998E-2</v>
      </c>
      <c r="N686" s="161" t="s">
        <v>731</v>
      </c>
      <c r="O686" s="161"/>
      <c r="P686" s="154" t="s">
        <v>732</v>
      </c>
      <c r="Q686" s="154"/>
      <c r="R686" s="154"/>
      <c r="S686" s="154"/>
      <c r="T686" s="154"/>
      <c r="U686" s="154"/>
      <c r="V686" s="154">
        <f>M686</f>
        <v>3.6999999999999998E-2</v>
      </c>
      <c r="W686" s="154"/>
      <c r="X686" s="154"/>
      <c r="Y686" s="154"/>
      <c r="Z686" s="154"/>
      <c r="AA686" s="154"/>
      <c r="AB686" s="154"/>
    </row>
    <row r="687" spans="1:28" ht="19.5" customHeight="1">
      <c r="A687" s="154" t="str">
        <f t="shared" si="261"/>
        <v>노 무 비내선전공인</v>
      </c>
      <c r="B687" s="159" t="s">
        <v>241</v>
      </c>
      <c r="C687" s="159" t="s">
        <v>242</v>
      </c>
      <c r="D687" s="160" t="s">
        <v>243</v>
      </c>
      <c r="E687" s="161">
        <f>+F687%*G687</f>
        <v>3.6999999999999998E-2</v>
      </c>
      <c r="F687" s="161">
        <v>100</v>
      </c>
      <c r="G687" s="161">
        <f>SUM(V686)</f>
        <v>3.6999999999999998E-2</v>
      </c>
      <c r="H687" s="161"/>
      <c r="I687" s="159"/>
      <c r="J687" s="161"/>
      <c r="K687" s="161"/>
      <c r="L687" s="161"/>
      <c r="M687" s="161" t="str">
        <f t="shared" si="281"/>
        <v/>
      </c>
      <c r="N687" s="161"/>
      <c r="O687" s="161"/>
      <c r="P687" s="154" t="s">
        <v>732</v>
      </c>
      <c r="Q687" s="154"/>
      <c r="R687" s="154"/>
      <c r="S687" s="154"/>
      <c r="T687" s="154"/>
      <c r="U687" s="154" t="s">
        <v>558</v>
      </c>
      <c r="V687" s="154">
        <f>SUM(V686)</f>
        <v>3.6999999999999998E-2</v>
      </c>
      <c r="W687" s="154"/>
      <c r="X687" s="154"/>
      <c r="Y687" s="154"/>
      <c r="Z687" s="154"/>
      <c r="AA687" s="154"/>
      <c r="AB687" s="154"/>
    </row>
    <row r="688" spans="1:28" ht="19.5" customHeight="1">
      <c r="A688" s="154" t="str">
        <f t="shared" si="261"/>
        <v>[제 27-2호] 계량기함 500x600x150  [EA]</v>
      </c>
      <c r="B688" s="159" t="s">
        <v>529</v>
      </c>
      <c r="C688" s="159"/>
      <c r="D688" s="160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8"/>
      <c r="P688" s="154" t="s">
        <v>732</v>
      </c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spans="1:28" ht="19.5" customHeight="1">
      <c r="A689" s="154" t="str">
        <f t="shared" si="261"/>
        <v>계량기함500x600x150EA</v>
      </c>
      <c r="B689" s="159" t="s">
        <v>225</v>
      </c>
      <c r="C689" s="159" t="s">
        <v>226</v>
      </c>
      <c r="D689" s="160" t="s">
        <v>104</v>
      </c>
      <c r="E689" s="161">
        <v>1</v>
      </c>
      <c r="F689" s="161">
        <f>IF(G689&lt;&gt;0, E689-G689, "")</f>
        <v>0</v>
      </c>
      <c r="G689" s="161">
        <v>1</v>
      </c>
      <c r="H689" s="161"/>
      <c r="I689" s="159" t="s">
        <v>556</v>
      </c>
      <c r="J689" s="161" t="s">
        <v>242</v>
      </c>
      <c r="K689" s="161">
        <v>3.6999999999999998E-2</v>
      </c>
      <c r="L689" s="161">
        <v>100</v>
      </c>
      <c r="M689" s="161">
        <f t="shared" ref="M689:M690" si="282">IF(G689*K689=0, "", G689*K689*(L689/100))</f>
        <v>3.6999999999999998E-2</v>
      </c>
      <c r="N689" s="161" t="s">
        <v>731</v>
      </c>
      <c r="O689" s="161"/>
      <c r="P689" s="154" t="s">
        <v>732</v>
      </c>
      <c r="Q689" s="154"/>
      <c r="R689" s="154"/>
      <c r="S689" s="154"/>
      <c r="T689" s="154"/>
      <c r="U689" s="154"/>
      <c r="V689" s="154">
        <f>M689</f>
        <v>3.6999999999999998E-2</v>
      </c>
      <c r="W689" s="154"/>
      <c r="X689" s="154"/>
      <c r="Y689" s="154"/>
      <c r="Z689" s="154"/>
      <c r="AA689" s="154"/>
      <c r="AB689" s="154"/>
    </row>
    <row r="690" spans="1:28" ht="19.5" customHeight="1">
      <c r="A690" s="154" t="str">
        <f t="shared" si="261"/>
        <v>노 무 비내선전공인</v>
      </c>
      <c r="B690" s="159" t="s">
        <v>241</v>
      </c>
      <c r="C690" s="159" t="s">
        <v>242</v>
      </c>
      <c r="D690" s="160" t="s">
        <v>243</v>
      </c>
      <c r="E690" s="161">
        <f>+F690%*G690</f>
        <v>3.6999999999999998E-2</v>
      </c>
      <c r="F690" s="161">
        <v>100</v>
      </c>
      <c r="G690" s="161">
        <f>SUM(V689)</f>
        <v>3.6999999999999998E-2</v>
      </c>
      <c r="H690" s="161"/>
      <c r="I690" s="159"/>
      <c r="J690" s="161"/>
      <c r="K690" s="161"/>
      <c r="L690" s="161"/>
      <c r="M690" s="161" t="str">
        <f t="shared" si="282"/>
        <v/>
      </c>
      <c r="N690" s="161"/>
      <c r="O690" s="161"/>
      <c r="P690" s="154" t="s">
        <v>732</v>
      </c>
      <c r="Q690" s="154"/>
      <c r="R690" s="154"/>
      <c r="S690" s="154"/>
      <c r="T690" s="154"/>
      <c r="U690" s="154" t="s">
        <v>558</v>
      </c>
      <c r="V690" s="154">
        <f>SUM(V689)</f>
        <v>3.6999999999999998E-2</v>
      </c>
      <c r="W690" s="154"/>
      <c r="X690" s="154"/>
      <c r="Y690" s="154"/>
      <c r="Z690" s="154"/>
      <c r="AA690" s="154"/>
      <c r="AB690" s="154"/>
    </row>
    <row r="691" spans="1:28" ht="19.5" customHeight="1">
      <c r="A691" s="154" t="str">
        <f t="shared" si="261"/>
        <v>[제 27-3호] 계량기함 600x700x150  [EA]</v>
      </c>
      <c r="B691" s="159" t="s">
        <v>530</v>
      </c>
      <c r="C691" s="159"/>
      <c r="D691" s="160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8"/>
      <c r="P691" s="154" t="s">
        <v>732</v>
      </c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spans="1:28" ht="19.5" customHeight="1">
      <c r="A692" s="154" t="str">
        <f t="shared" si="261"/>
        <v>계량기함600x700x150EA</v>
      </c>
      <c r="B692" s="159" t="s">
        <v>225</v>
      </c>
      <c r="C692" s="159" t="s">
        <v>227</v>
      </c>
      <c r="D692" s="160" t="s">
        <v>104</v>
      </c>
      <c r="E692" s="161">
        <v>1</v>
      </c>
      <c r="F692" s="161">
        <f>IF(G692&lt;&gt;0, E692-G692, "")</f>
        <v>0</v>
      </c>
      <c r="G692" s="161">
        <v>1</v>
      </c>
      <c r="H692" s="161"/>
      <c r="I692" s="159" t="s">
        <v>556</v>
      </c>
      <c r="J692" s="161" t="s">
        <v>242</v>
      </c>
      <c r="K692" s="161">
        <v>3.6999999999999998E-2</v>
      </c>
      <c r="L692" s="161">
        <v>100</v>
      </c>
      <c r="M692" s="161">
        <f t="shared" ref="M692:M693" si="283">IF(G692*K692=0, "", G692*K692*(L692/100))</f>
        <v>3.6999999999999998E-2</v>
      </c>
      <c r="N692" s="161" t="s">
        <v>731</v>
      </c>
      <c r="O692" s="161"/>
      <c r="P692" s="154" t="s">
        <v>732</v>
      </c>
      <c r="Q692" s="154"/>
      <c r="R692" s="154"/>
      <c r="S692" s="154"/>
      <c r="T692" s="154"/>
      <c r="U692" s="154"/>
      <c r="V692" s="154">
        <f>M692</f>
        <v>3.6999999999999998E-2</v>
      </c>
      <c r="W692" s="154"/>
      <c r="X692" s="154"/>
      <c r="Y692" s="154"/>
      <c r="Z692" s="154"/>
      <c r="AA692" s="154"/>
      <c r="AB692" s="154"/>
    </row>
    <row r="693" spans="1:28" ht="19.5" customHeight="1">
      <c r="A693" s="154" t="str">
        <f t="shared" si="261"/>
        <v>노 무 비내선전공인</v>
      </c>
      <c r="B693" s="159" t="s">
        <v>241</v>
      </c>
      <c r="C693" s="159" t="s">
        <v>242</v>
      </c>
      <c r="D693" s="160" t="s">
        <v>243</v>
      </c>
      <c r="E693" s="161">
        <f>+F693%*G693</f>
        <v>3.6999999999999998E-2</v>
      </c>
      <c r="F693" s="161">
        <v>100</v>
      </c>
      <c r="G693" s="161">
        <f>SUM(V692)</f>
        <v>3.6999999999999998E-2</v>
      </c>
      <c r="H693" s="161"/>
      <c r="I693" s="159"/>
      <c r="J693" s="161"/>
      <c r="K693" s="161"/>
      <c r="L693" s="161"/>
      <c r="M693" s="161" t="str">
        <f t="shared" si="283"/>
        <v/>
      </c>
      <c r="N693" s="161"/>
      <c r="O693" s="161"/>
      <c r="P693" s="154" t="s">
        <v>732</v>
      </c>
      <c r="Q693" s="154"/>
      <c r="R693" s="154"/>
      <c r="S693" s="154"/>
      <c r="T693" s="154"/>
      <c r="U693" s="154" t="s">
        <v>558</v>
      </c>
      <c r="V693" s="154">
        <f>SUM(V692)</f>
        <v>3.6999999999999998E-2</v>
      </c>
      <c r="W693" s="154"/>
      <c r="X693" s="154"/>
      <c r="Y693" s="154"/>
      <c r="Z693" s="154"/>
      <c r="AA693" s="154"/>
      <c r="AB693" s="154"/>
    </row>
    <row r="694" spans="1:28" ht="19.5" customHeight="1">
      <c r="A694" s="154" t="str">
        <f t="shared" si="261"/>
        <v>[제 27-4호] 계량기함 350x420x170  [EA]</v>
      </c>
      <c r="B694" s="159" t="s">
        <v>531</v>
      </c>
      <c r="C694" s="159"/>
      <c r="D694" s="160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8"/>
      <c r="P694" s="154" t="s">
        <v>732</v>
      </c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spans="1:28" ht="19.5" customHeight="1">
      <c r="A695" s="154" t="str">
        <f t="shared" si="261"/>
        <v>계량기함(sus)350x420x170EA</v>
      </c>
      <c r="B695" s="159" t="s">
        <v>228</v>
      </c>
      <c r="C695" s="159" t="s">
        <v>229</v>
      </c>
      <c r="D695" s="160" t="s">
        <v>104</v>
      </c>
      <c r="E695" s="161">
        <v>1</v>
      </c>
      <c r="F695" s="161">
        <f>IF(G695&lt;&gt;0, E695-G695, "")</f>
        <v>0</v>
      </c>
      <c r="G695" s="161">
        <v>1</v>
      </c>
      <c r="H695" s="161"/>
      <c r="I695" s="159" t="s">
        <v>556</v>
      </c>
      <c r="J695" s="161" t="s">
        <v>242</v>
      </c>
      <c r="K695" s="161">
        <v>3.6999999999999998E-2</v>
      </c>
      <c r="L695" s="161">
        <v>100</v>
      </c>
      <c r="M695" s="161">
        <f t="shared" ref="M695:M696" si="284">IF(G695*K695=0, "", G695*K695*(L695/100))</f>
        <v>3.6999999999999998E-2</v>
      </c>
      <c r="N695" s="161" t="s">
        <v>731</v>
      </c>
      <c r="O695" s="161"/>
      <c r="P695" s="154" t="s">
        <v>732</v>
      </c>
      <c r="Q695" s="154"/>
      <c r="R695" s="154"/>
      <c r="S695" s="154"/>
      <c r="T695" s="154"/>
      <c r="U695" s="154"/>
      <c r="V695" s="154">
        <f>M695</f>
        <v>3.6999999999999998E-2</v>
      </c>
      <c r="W695" s="154"/>
      <c r="X695" s="154"/>
      <c r="Y695" s="154"/>
      <c r="Z695" s="154"/>
      <c r="AA695" s="154"/>
      <c r="AB695" s="154"/>
    </row>
    <row r="696" spans="1:28" ht="19.5" customHeight="1">
      <c r="A696" s="154" t="str">
        <f t="shared" si="261"/>
        <v>노 무 비내선전공인</v>
      </c>
      <c r="B696" s="159" t="s">
        <v>241</v>
      </c>
      <c r="C696" s="159" t="s">
        <v>242</v>
      </c>
      <c r="D696" s="160" t="s">
        <v>243</v>
      </c>
      <c r="E696" s="161">
        <f>+F696%*G696</f>
        <v>3.6999999999999998E-2</v>
      </c>
      <c r="F696" s="161">
        <v>100</v>
      </c>
      <c r="G696" s="161">
        <f>SUM(V695)</f>
        <v>3.6999999999999998E-2</v>
      </c>
      <c r="H696" s="161"/>
      <c r="I696" s="159"/>
      <c r="J696" s="161"/>
      <c r="K696" s="161"/>
      <c r="L696" s="161"/>
      <c r="M696" s="161" t="str">
        <f t="shared" si="284"/>
        <v/>
      </c>
      <c r="N696" s="161"/>
      <c r="O696" s="161"/>
      <c r="P696" s="154" t="s">
        <v>732</v>
      </c>
      <c r="Q696" s="154"/>
      <c r="R696" s="154"/>
      <c r="S696" s="154"/>
      <c r="T696" s="154"/>
      <c r="U696" s="154" t="s">
        <v>558</v>
      </c>
      <c r="V696" s="154">
        <f>SUM(V695)</f>
        <v>3.6999999999999998E-2</v>
      </c>
      <c r="W696" s="154"/>
      <c r="X696" s="154"/>
      <c r="Y696" s="154"/>
      <c r="Z696" s="154"/>
      <c r="AA696" s="154"/>
      <c r="AB696" s="154"/>
    </row>
    <row r="697" spans="1:28" ht="19.5" customHeight="1">
      <c r="A697" s="154" t="str">
        <f t="shared" si="261"/>
        <v>[제 27-5호] 계량기함 550x420x180  [EA]</v>
      </c>
      <c r="B697" s="159" t="s">
        <v>532</v>
      </c>
      <c r="C697" s="159"/>
      <c r="D697" s="160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8"/>
      <c r="P697" s="154" t="s">
        <v>732</v>
      </c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spans="1:28" ht="19.5" customHeight="1">
      <c r="A698" s="154" t="str">
        <f t="shared" si="261"/>
        <v>계량기함(sus)550x420x180EA</v>
      </c>
      <c r="B698" s="159" t="s">
        <v>228</v>
      </c>
      <c r="C698" s="159" t="s">
        <v>230</v>
      </c>
      <c r="D698" s="160" t="s">
        <v>104</v>
      </c>
      <c r="E698" s="161">
        <v>1</v>
      </c>
      <c r="F698" s="161">
        <f>IF(G698&lt;&gt;0, E698-G698, "")</f>
        <v>0</v>
      </c>
      <c r="G698" s="161">
        <v>1</v>
      </c>
      <c r="H698" s="161"/>
      <c r="I698" s="159" t="s">
        <v>556</v>
      </c>
      <c r="J698" s="161" t="s">
        <v>242</v>
      </c>
      <c r="K698" s="161">
        <v>3.6999999999999998E-2</v>
      </c>
      <c r="L698" s="161">
        <v>100</v>
      </c>
      <c r="M698" s="161">
        <f t="shared" ref="M698:M699" si="285">IF(G698*K698=0, "", G698*K698*(L698/100))</f>
        <v>3.6999999999999998E-2</v>
      </c>
      <c r="N698" s="161" t="s">
        <v>731</v>
      </c>
      <c r="O698" s="161"/>
      <c r="P698" s="154" t="s">
        <v>732</v>
      </c>
      <c r="Q698" s="154"/>
      <c r="R698" s="154"/>
      <c r="S698" s="154"/>
      <c r="T698" s="154"/>
      <c r="U698" s="154"/>
      <c r="V698" s="154">
        <f>M698</f>
        <v>3.6999999999999998E-2</v>
      </c>
      <c r="W698" s="154"/>
      <c r="X698" s="154"/>
      <c r="Y698" s="154"/>
      <c r="Z698" s="154"/>
      <c r="AA698" s="154"/>
      <c r="AB698" s="154"/>
    </row>
    <row r="699" spans="1:28" ht="19.5" customHeight="1">
      <c r="A699" s="154" t="str">
        <f t="shared" si="261"/>
        <v>노 무 비내선전공인</v>
      </c>
      <c r="B699" s="159" t="s">
        <v>241</v>
      </c>
      <c r="C699" s="159" t="s">
        <v>242</v>
      </c>
      <c r="D699" s="160" t="s">
        <v>243</v>
      </c>
      <c r="E699" s="161">
        <f>+F699%*G699</f>
        <v>3.6999999999999998E-2</v>
      </c>
      <c r="F699" s="161">
        <v>100</v>
      </c>
      <c r="G699" s="161">
        <f>SUM(V698)</f>
        <v>3.6999999999999998E-2</v>
      </c>
      <c r="H699" s="161"/>
      <c r="I699" s="159"/>
      <c r="J699" s="161"/>
      <c r="K699" s="161"/>
      <c r="L699" s="161"/>
      <c r="M699" s="161" t="str">
        <f t="shared" si="285"/>
        <v/>
      </c>
      <c r="N699" s="161"/>
      <c r="O699" s="161"/>
      <c r="P699" s="154" t="s">
        <v>732</v>
      </c>
      <c r="Q699" s="154"/>
      <c r="R699" s="154"/>
      <c r="S699" s="154"/>
      <c r="T699" s="154"/>
      <c r="U699" s="154" t="s">
        <v>558</v>
      </c>
      <c r="V699" s="154">
        <f>SUM(V698)</f>
        <v>3.6999999999999998E-2</v>
      </c>
      <c r="W699" s="154"/>
      <c r="X699" s="154"/>
      <c r="Y699" s="154"/>
      <c r="Z699" s="154"/>
      <c r="AA699" s="154"/>
      <c r="AB699" s="154"/>
    </row>
    <row r="700" spans="1:28" ht="19.5" customHeight="1">
      <c r="A700" s="154" t="str">
        <f t="shared" si="261"/>
        <v>[제 27-6호] 계량기함 650x520x180  [EA]</v>
      </c>
      <c r="B700" s="159" t="s">
        <v>533</v>
      </c>
      <c r="C700" s="159"/>
      <c r="D700" s="160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8"/>
      <c r="P700" s="154" t="s">
        <v>732</v>
      </c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spans="1:28" ht="19.5" customHeight="1">
      <c r="A701" s="154" t="str">
        <f t="shared" si="261"/>
        <v>계량기함(sus)650x520x180EA</v>
      </c>
      <c r="B701" s="159" t="s">
        <v>228</v>
      </c>
      <c r="C701" s="159" t="s">
        <v>231</v>
      </c>
      <c r="D701" s="160" t="s">
        <v>104</v>
      </c>
      <c r="E701" s="161">
        <v>1</v>
      </c>
      <c r="F701" s="161">
        <f>IF(G701&lt;&gt;0, E701-G701, "")</f>
        <v>0</v>
      </c>
      <c r="G701" s="161">
        <v>1</v>
      </c>
      <c r="H701" s="161"/>
      <c r="I701" s="159" t="s">
        <v>556</v>
      </c>
      <c r="J701" s="161" t="s">
        <v>242</v>
      </c>
      <c r="K701" s="161">
        <v>3.6999999999999998E-2</v>
      </c>
      <c r="L701" s="161">
        <v>100</v>
      </c>
      <c r="M701" s="161">
        <f t="shared" ref="M701:M702" si="286">IF(G701*K701=0, "", G701*K701*(L701/100))</f>
        <v>3.6999999999999998E-2</v>
      </c>
      <c r="N701" s="161" t="s">
        <v>731</v>
      </c>
      <c r="O701" s="161"/>
      <c r="P701" s="154" t="s">
        <v>732</v>
      </c>
      <c r="Q701" s="154"/>
      <c r="R701" s="154"/>
      <c r="S701" s="154"/>
      <c r="T701" s="154"/>
      <c r="U701" s="154"/>
      <c r="V701" s="154">
        <f>M701</f>
        <v>3.6999999999999998E-2</v>
      </c>
      <c r="W701" s="154"/>
      <c r="X701" s="154"/>
      <c r="Y701" s="154"/>
      <c r="Z701" s="154"/>
      <c r="AA701" s="154"/>
      <c r="AB701" s="154"/>
    </row>
    <row r="702" spans="1:28" ht="19.5" customHeight="1">
      <c r="A702" s="154" t="str">
        <f t="shared" si="261"/>
        <v>노 무 비내선전공인</v>
      </c>
      <c r="B702" s="159" t="s">
        <v>241</v>
      </c>
      <c r="C702" s="159" t="s">
        <v>242</v>
      </c>
      <c r="D702" s="160" t="s">
        <v>243</v>
      </c>
      <c r="E702" s="161">
        <f>+F702%*G702</f>
        <v>3.6999999999999998E-2</v>
      </c>
      <c r="F702" s="161">
        <v>100</v>
      </c>
      <c r="G702" s="161">
        <f>SUM(V701)</f>
        <v>3.6999999999999998E-2</v>
      </c>
      <c r="H702" s="161"/>
      <c r="I702" s="159"/>
      <c r="J702" s="161"/>
      <c r="K702" s="161"/>
      <c r="L702" s="161"/>
      <c r="M702" s="161" t="str">
        <f t="shared" si="286"/>
        <v/>
      </c>
      <c r="N702" s="161"/>
      <c r="O702" s="161"/>
      <c r="P702" s="154" t="s">
        <v>732</v>
      </c>
      <c r="Q702" s="154"/>
      <c r="R702" s="154"/>
      <c r="S702" s="154"/>
      <c r="T702" s="154"/>
      <c r="U702" s="154" t="s">
        <v>558</v>
      </c>
      <c r="V702" s="154">
        <f>SUM(V701)</f>
        <v>3.6999999999999998E-2</v>
      </c>
      <c r="W702" s="154"/>
      <c r="X702" s="154"/>
      <c r="Y702" s="154"/>
      <c r="Z702" s="154"/>
      <c r="AA702" s="154"/>
      <c r="AB702" s="154"/>
    </row>
    <row r="703" spans="1:28" ht="19.5" customHeight="1">
      <c r="A703" s="154" t="str">
        <f t="shared" si="261"/>
        <v>[제 27-7호] 계량기함 폴대 H1000mm, Φ150  [EA]</v>
      </c>
      <c r="B703" s="159" t="s">
        <v>534</v>
      </c>
      <c r="C703" s="159"/>
      <c r="D703" s="160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8"/>
      <c r="P703" s="154" t="s">
        <v>732</v>
      </c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spans="1:28" ht="19.5" customHeight="1">
      <c r="A704" s="154" t="str">
        <f t="shared" si="261"/>
        <v>계량기함 폴대H1000mm, Φ150EA</v>
      </c>
      <c r="B704" s="159" t="s">
        <v>232</v>
      </c>
      <c r="C704" s="159" t="s">
        <v>233</v>
      </c>
      <c r="D704" s="160" t="s">
        <v>104</v>
      </c>
      <c r="E704" s="161">
        <v>1</v>
      </c>
      <c r="F704" s="161">
        <f t="shared" ref="F704:F705" si="287">IF(G704&lt;&gt;0, E704-G704, "")</f>
        <v>0</v>
      </c>
      <c r="G704" s="161">
        <v>1</v>
      </c>
      <c r="H704" s="161"/>
      <c r="I704" s="159" t="s">
        <v>556</v>
      </c>
      <c r="J704" s="161" t="s">
        <v>535</v>
      </c>
      <c r="K704" s="161">
        <v>0.28999999999999998</v>
      </c>
      <c r="L704" s="161">
        <v>100</v>
      </c>
      <c r="M704" s="161">
        <f t="shared" ref="M704:M707" si="288">IF(G704*K704=0, "", G704*K704*(L704/100))</f>
        <v>0.28999999999999998</v>
      </c>
      <c r="N704" s="161" t="s">
        <v>733</v>
      </c>
      <c r="O704" s="161"/>
      <c r="P704" s="154" t="s">
        <v>732</v>
      </c>
      <c r="Q704" s="154"/>
      <c r="R704" s="154"/>
      <c r="S704" s="154"/>
      <c r="T704" s="154"/>
      <c r="U704" s="154"/>
      <c r="V704" s="154">
        <f t="shared" ref="V704:V705" si="289">M704</f>
        <v>0.28999999999999998</v>
      </c>
      <c r="W704" s="154"/>
      <c r="X704" s="154"/>
      <c r="Y704" s="154"/>
      <c r="Z704" s="154"/>
      <c r="AA704" s="154"/>
      <c r="AB704" s="154"/>
    </row>
    <row r="705" spans="1:28" ht="19.5" customHeight="1">
      <c r="A705" s="154" t="str">
        <f t="shared" si="261"/>
        <v>EA</v>
      </c>
      <c r="B705" s="159"/>
      <c r="C705" s="159"/>
      <c r="D705" s="160" t="s">
        <v>104</v>
      </c>
      <c r="E705" s="161">
        <v>1</v>
      </c>
      <c r="F705" s="161">
        <f t="shared" si="287"/>
        <v>0</v>
      </c>
      <c r="G705" s="161">
        <v>1</v>
      </c>
      <c r="H705" s="161"/>
      <c r="I705" s="159" t="s">
        <v>556</v>
      </c>
      <c r="J705" s="161" t="s">
        <v>261</v>
      </c>
      <c r="K705" s="161">
        <v>0.56000000000000005</v>
      </c>
      <c r="L705" s="161">
        <v>100</v>
      </c>
      <c r="M705" s="161">
        <f t="shared" si="288"/>
        <v>0.56000000000000005</v>
      </c>
      <c r="N705" s="161" t="s">
        <v>733</v>
      </c>
      <c r="O705" s="161"/>
      <c r="P705" s="154" t="s">
        <v>732</v>
      </c>
      <c r="Q705" s="154"/>
      <c r="R705" s="154"/>
      <c r="S705" s="154"/>
      <c r="T705" s="154"/>
      <c r="U705" s="154"/>
      <c r="V705" s="154">
        <f t="shared" si="289"/>
        <v>0.56000000000000005</v>
      </c>
      <c r="W705" s="154"/>
      <c r="X705" s="154"/>
      <c r="Y705" s="154"/>
      <c r="Z705" s="154"/>
      <c r="AA705" s="154"/>
      <c r="AB705" s="154"/>
    </row>
    <row r="706" spans="1:28" ht="19.5" customHeight="1">
      <c r="A706" s="154" t="str">
        <f t="shared" si="261"/>
        <v>노 무 비통신외선공인</v>
      </c>
      <c r="B706" s="159" t="s">
        <v>241</v>
      </c>
      <c r="C706" s="159" t="s">
        <v>535</v>
      </c>
      <c r="D706" s="160" t="s">
        <v>243</v>
      </c>
      <c r="E706" s="161">
        <f t="shared" ref="E706:E707" si="290">+F706%*G706</f>
        <v>0.28999999999999998</v>
      </c>
      <c r="F706" s="161">
        <v>100</v>
      </c>
      <c r="G706" s="161">
        <f t="shared" ref="G706:G707" si="291">SUM(V704)</f>
        <v>0.28999999999999998</v>
      </c>
      <c r="H706" s="161"/>
      <c r="I706" s="159"/>
      <c r="J706" s="161"/>
      <c r="K706" s="161"/>
      <c r="L706" s="161"/>
      <c r="M706" s="161" t="str">
        <f t="shared" si="288"/>
        <v/>
      </c>
      <c r="N706" s="161"/>
      <c r="O706" s="161"/>
      <c r="P706" s="154" t="s">
        <v>732</v>
      </c>
      <c r="Q706" s="154"/>
      <c r="R706" s="154"/>
      <c r="S706" s="154"/>
      <c r="T706" s="154"/>
      <c r="U706" s="154" t="s">
        <v>558</v>
      </c>
      <c r="V706" s="154">
        <f>SUM(V704)</f>
        <v>0.28999999999999998</v>
      </c>
      <c r="W706" s="154"/>
      <c r="X706" s="154"/>
      <c r="Y706" s="154"/>
      <c r="Z706" s="154"/>
      <c r="AA706" s="154"/>
      <c r="AB706" s="154"/>
    </row>
    <row r="707" spans="1:28" ht="19.5" customHeight="1">
      <c r="A707" s="154" t="str">
        <f t="shared" si="261"/>
        <v>노 무 비보통인부인</v>
      </c>
      <c r="B707" s="159" t="s">
        <v>241</v>
      </c>
      <c r="C707" s="159" t="s">
        <v>261</v>
      </c>
      <c r="D707" s="160" t="s">
        <v>243</v>
      </c>
      <c r="E707" s="161">
        <f t="shared" si="290"/>
        <v>0.56000000000000005</v>
      </c>
      <c r="F707" s="161">
        <v>100</v>
      </c>
      <c r="G707" s="161">
        <f t="shared" si="291"/>
        <v>0.56000000000000005</v>
      </c>
      <c r="H707" s="161"/>
      <c r="I707" s="159"/>
      <c r="J707" s="161"/>
      <c r="K707" s="161"/>
      <c r="L707" s="161"/>
      <c r="M707" s="161" t="str">
        <f t="shared" si="288"/>
        <v/>
      </c>
      <c r="N707" s="161"/>
      <c r="O707" s="161"/>
      <c r="P707" s="154" t="s">
        <v>732</v>
      </c>
      <c r="Q707" s="154"/>
      <c r="R707" s="154"/>
      <c r="S707" s="154"/>
      <c r="T707" s="154"/>
      <c r="U707" s="154" t="s">
        <v>558</v>
      </c>
      <c r="V707" s="154">
        <f>SUM(V706)</f>
        <v>0.28999999999999998</v>
      </c>
      <c r="W707" s="154"/>
      <c r="X707" s="154"/>
      <c r="Y707" s="154"/>
      <c r="Z707" s="154"/>
      <c r="AA707" s="154"/>
      <c r="AB707" s="154"/>
    </row>
    <row r="708" spans="1:28" ht="19.5" customHeight="1">
      <c r="A708" s="154" t="str">
        <f t="shared" si="261"/>
        <v>[제 27-8호] 계량기함 폴대 H1000mm, Φ100  [EA]</v>
      </c>
      <c r="B708" s="159" t="s">
        <v>536</v>
      </c>
      <c r="C708" s="159"/>
      <c r="D708" s="160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8"/>
      <c r="P708" s="154" t="s">
        <v>732</v>
      </c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spans="1:28" ht="19.5" customHeight="1">
      <c r="A709" s="154" t="str">
        <f t="shared" si="261"/>
        <v>계량기함 폴대H1000mm, Φ100EA</v>
      </c>
      <c r="B709" s="159" t="s">
        <v>232</v>
      </c>
      <c r="C709" s="159" t="s">
        <v>234</v>
      </c>
      <c r="D709" s="160" t="s">
        <v>104</v>
      </c>
      <c r="E709" s="161">
        <v>1</v>
      </c>
      <c r="F709" s="161">
        <f t="shared" ref="F709:F710" si="292">IF(G709&lt;&gt;0, E709-G709, "")</f>
        <v>0</v>
      </c>
      <c r="G709" s="161">
        <v>1</v>
      </c>
      <c r="H709" s="161"/>
      <c r="I709" s="159" t="s">
        <v>556</v>
      </c>
      <c r="J709" s="161" t="s">
        <v>535</v>
      </c>
      <c r="K709" s="161">
        <v>0.28999999999999998</v>
      </c>
      <c r="L709" s="161">
        <v>100</v>
      </c>
      <c r="M709" s="161">
        <f t="shared" ref="M709:M712" si="293">IF(G709*K709=0, "", G709*K709*(L709/100))</f>
        <v>0.28999999999999998</v>
      </c>
      <c r="N709" s="161" t="s">
        <v>733</v>
      </c>
      <c r="O709" s="161"/>
      <c r="P709" s="154" t="s">
        <v>732</v>
      </c>
      <c r="Q709" s="154"/>
      <c r="R709" s="154"/>
      <c r="S709" s="154"/>
      <c r="T709" s="154"/>
      <c r="U709" s="154"/>
      <c r="V709" s="154">
        <f t="shared" ref="V709:V710" si="294">M709</f>
        <v>0.28999999999999998</v>
      </c>
      <c r="W709" s="154"/>
      <c r="X709" s="154"/>
      <c r="Y709" s="154"/>
      <c r="Z709" s="154"/>
      <c r="AA709" s="154"/>
      <c r="AB709" s="154"/>
    </row>
    <row r="710" spans="1:28" ht="19.5" customHeight="1">
      <c r="A710" s="154" t="str">
        <f t="shared" si="261"/>
        <v>EA</v>
      </c>
      <c r="B710" s="159"/>
      <c r="C710" s="159"/>
      <c r="D710" s="160" t="s">
        <v>104</v>
      </c>
      <c r="E710" s="161">
        <v>1</v>
      </c>
      <c r="F710" s="161">
        <f t="shared" si="292"/>
        <v>0</v>
      </c>
      <c r="G710" s="161">
        <v>1</v>
      </c>
      <c r="H710" s="161"/>
      <c r="I710" s="159" t="s">
        <v>556</v>
      </c>
      <c r="J710" s="161" t="s">
        <v>261</v>
      </c>
      <c r="K710" s="161">
        <v>0.56000000000000005</v>
      </c>
      <c r="L710" s="161">
        <v>100</v>
      </c>
      <c r="M710" s="161">
        <f t="shared" si="293"/>
        <v>0.56000000000000005</v>
      </c>
      <c r="N710" s="161" t="s">
        <v>733</v>
      </c>
      <c r="O710" s="161"/>
      <c r="P710" s="154" t="s">
        <v>732</v>
      </c>
      <c r="Q710" s="154"/>
      <c r="R710" s="154"/>
      <c r="S710" s="154"/>
      <c r="T710" s="154"/>
      <c r="U710" s="154"/>
      <c r="V710" s="154">
        <f t="shared" si="294"/>
        <v>0.56000000000000005</v>
      </c>
      <c r="W710" s="154"/>
      <c r="X710" s="154"/>
      <c r="Y710" s="154"/>
      <c r="Z710" s="154"/>
      <c r="AA710" s="154"/>
      <c r="AB710" s="154"/>
    </row>
    <row r="711" spans="1:28" ht="19.5" customHeight="1">
      <c r="A711" s="154" t="str">
        <f t="shared" si="261"/>
        <v>노 무 비통신외선공인</v>
      </c>
      <c r="B711" s="159" t="s">
        <v>241</v>
      </c>
      <c r="C711" s="159" t="s">
        <v>535</v>
      </c>
      <c r="D711" s="160" t="s">
        <v>243</v>
      </c>
      <c r="E711" s="161">
        <f t="shared" ref="E711:E712" si="295">+F711%*G711</f>
        <v>0.28999999999999998</v>
      </c>
      <c r="F711" s="161">
        <v>100</v>
      </c>
      <c r="G711" s="161">
        <f t="shared" ref="G711:G712" si="296">SUM(V709)</f>
        <v>0.28999999999999998</v>
      </c>
      <c r="H711" s="161"/>
      <c r="I711" s="159"/>
      <c r="J711" s="161"/>
      <c r="K711" s="161"/>
      <c r="L711" s="161"/>
      <c r="M711" s="161" t="str">
        <f t="shared" si="293"/>
        <v/>
      </c>
      <c r="N711" s="161"/>
      <c r="O711" s="161"/>
      <c r="P711" s="154" t="s">
        <v>732</v>
      </c>
      <c r="Q711" s="154"/>
      <c r="R711" s="154"/>
      <c r="S711" s="154"/>
      <c r="T711" s="154"/>
      <c r="U711" s="154" t="s">
        <v>558</v>
      </c>
      <c r="V711" s="154">
        <f t="shared" ref="V711:V712" si="297">SUM(V709)</f>
        <v>0.28999999999999998</v>
      </c>
      <c r="W711" s="154"/>
      <c r="X711" s="154"/>
      <c r="Y711" s="154"/>
      <c r="Z711" s="154"/>
      <c r="AA711" s="154"/>
      <c r="AB711" s="154"/>
    </row>
    <row r="712" spans="1:28" ht="19.5" customHeight="1">
      <c r="A712" s="154" t="str">
        <f t="shared" si="261"/>
        <v>노 무 비보통인부인</v>
      </c>
      <c r="B712" s="159" t="s">
        <v>241</v>
      </c>
      <c r="C712" s="159" t="s">
        <v>261</v>
      </c>
      <c r="D712" s="160" t="s">
        <v>243</v>
      </c>
      <c r="E712" s="161">
        <f t="shared" si="295"/>
        <v>0.56000000000000005</v>
      </c>
      <c r="F712" s="161">
        <v>100</v>
      </c>
      <c r="G712" s="161">
        <f t="shared" si="296"/>
        <v>0.56000000000000005</v>
      </c>
      <c r="H712" s="161"/>
      <c r="I712" s="159"/>
      <c r="J712" s="161"/>
      <c r="K712" s="161"/>
      <c r="L712" s="161"/>
      <c r="M712" s="161" t="str">
        <f t="shared" si="293"/>
        <v/>
      </c>
      <c r="N712" s="161"/>
      <c r="O712" s="161"/>
      <c r="P712" s="154" t="s">
        <v>732</v>
      </c>
      <c r="Q712" s="154"/>
      <c r="R712" s="154"/>
      <c r="S712" s="154"/>
      <c r="T712" s="154"/>
      <c r="U712" s="154" t="s">
        <v>558</v>
      </c>
      <c r="V712" s="154">
        <f t="shared" si="297"/>
        <v>0.56000000000000005</v>
      </c>
      <c r="W712" s="154"/>
      <c r="X712" s="154"/>
      <c r="Y712" s="154"/>
      <c r="Z712" s="154"/>
      <c r="AA712" s="154"/>
      <c r="AB712" s="154"/>
    </row>
    <row r="713" spans="1:28" ht="19.5" customHeight="1">
      <c r="A713" s="112" t="str">
        <f t="shared" si="261"/>
        <v xml:space="preserve">[제 28호] 현장설계 및 대관업무[개소] </v>
      </c>
      <c r="B713" s="117" t="s">
        <v>537</v>
      </c>
      <c r="C713" s="117"/>
      <c r="D713" s="118" t="s">
        <v>25</v>
      </c>
      <c r="E713" s="119"/>
      <c r="F713" s="114"/>
      <c r="G713" s="114"/>
      <c r="H713" s="114"/>
      <c r="I713" s="114"/>
      <c r="J713" s="114"/>
      <c r="K713" s="114"/>
      <c r="L713" s="114"/>
      <c r="M713" s="114"/>
      <c r="N713" s="114"/>
      <c r="O713" s="116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</row>
    <row r="714" spans="1:28" ht="19.5" customHeight="1">
      <c r="A714" s="112" t="str">
        <f t="shared" si="261"/>
        <v xml:space="preserve"> ##1개소당 작업시간Q1=1.5hr</v>
      </c>
      <c r="B714" s="190" t="s">
        <v>734</v>
      </c>
      <c r="C714" s="190" t="s">
        <v>735</v>
      </c>
      <c r="D714" s="191"/>
      <c r="E714" s="119"/>
      <c r="F714" s="119"/>
      <c r="G714" s="119"/>
      <c r="H714" s="119"/>
      <c r="I714" s="117"/>
      <c r="J714" s="119"/>
      <c r="K714" s="119"/>
      <c r="L714" s="119"/>
      <c r="M714" s="119"/>
      <c r="N714" s="119"/>
      <c r="O714" s="119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</row>
    <row r="715" spans="1:28" ht="19.5" customHeight="1">
      <c r="A715" s="112" t="str">
        <f t="shared" si="261"/>
        <v xml:space="preserve"> ##대관업무 신청서류 접수Q2=3hr</v>
      </c>
      <c r="B715" s="190" t="s">
        <v>736</v>
      </c>
      <c r="C715" s="190" t="s">
        <v>737</v>
      </c>
      <c r="D715" s="191"/>
      <c r="E715" s="119"/>
      <c r="F715" s="119"/>
      <c r="G715" s="119"/>
      <c r="H715" s="119"/>
      <c r="I715" s="117"/>
      <c r="J715" s="119"/>
      <c r="K715" s="119"/>
      <c r="L715" s="119"/>
      <c r="M715" s="119"/>
      <c r="N715" s="119"/>
      <c r="O715" s="119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</row>
    <row r="716" spans="1:28" ht="19.5" customHeight="1">
      <c r="A716" s="112" t="str">
        <f t="shared" si="261"/>
        <v xml:space="preserve"> ##한전 및 전기안전공사 신청Q3=2hr</v>
      </c>
      <c r="B716" s="190" t="s">
        <v>738</v>
      </c>
      <c r="C716" s="190" t="s">
        <v>739</v>
      </c>
      <c r="D716" s="191"/>
      <c r="E716" s="119"/>
      <c r="F716" s="119"/>
      <c r="G716" s="119"/>
      <c r="H716" s="119"/>
      <c r="I716" s="117"/>
      <c r="J716" s="119"/>
      <c r="K716" s="119"/>
      <c r="L716" s="119"/>
      <c r="M716" s="119"/>
      <c r="N716" s="119"/>
      <c r="O716" s="119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</row>
    <row r="717" spans="1:28" ht="19.5" customHeight="1">
      <c r="A717" s="112" t="str">
        <f t="shared" si="261"/>
        <v xml:space="preserve"> ##사용전검사 및 점검 입회Q4=3hr</v>
      </c>
      <c r="B717" s="190" t="s">
        <v>740</v>
      </c>
      <c r="C717" s="190" t="s">
        <v>741</v>
      </c>
      <c r="D717" s="191"/>
      <c r="E717" s="119"/>
      <c r="F717" s="119"/>
      <c r="G717" s="119"/>
      <c r="H717" s="119"/>
      <c r="I717" s="117"/>
      <c r="J717" s="119"/>
      <c r="K717" s="119"/>
      <c r="L717" s="119"/>
      <c r="M717" s="119"/>
      <c r="N717" s="119"/>
      <c r="O717" s="119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</row>
    <row r="718" spans="1:28" ht="19.5" customHeight="1">
      <c r="A718" s="112" t="str">
        <f t="shared" si="261"/>
        <v xml:space="preserve"> ##1일 작업량:Q=(Q1~Q5)=5개소/8/일(1.5+3+2+3)/8=1.19</v>
      </c>
      <c r="B718" s="192" t="s">
        <v>742</v>
      </c>
      <c r="C718" s="190" t="s">
        <v>743</v>
      </c>
      <c r="D718" s="191"/>
      <c r="E718" s="119">
        <v>1</v>
      </c>
      <c r="F718" s="119">
        <f>IF(G718&lt;&gt;0, E718-G718, "")</f>
        <v>0</v>
      </c>
      <c r="G718" s="119">
        <v>1</v>
      </c>
      <c r="H718" s="119"/>
      <c r="I718" s="117"/>
      <c r="J718" s="119" t="s">
        <v>260</v>
      </c>
      <c r="K718" s="193">
        <f>9.5/8</f>
        <v>1.1875</v>
      </c>
      <c r="L718" s="119">
        <v>100</v>
      </c>
      <c r="M718" s="193">
        <f t="shared" ref="M718:M719" si="298">IF(G718*K718=0, "", G718*K718*(L718/100))</f>
        <v>1.1875</v>
      </c>
      <c r="N718" s="119"/>
      <c r="O718" s="119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</row>
    <row r="719" spans="1:28" ht="19.5" customHeight="1">
      <c r="A719" s="112" t="str">
        <f t="shared" si="261"/>
        <v>노 무 비배전전공인</v>
      </c>
      <c r="B719" s="117" t="s">
        <v>241</v>
      </c>
      <c r="C719" s="117" t="s">
        <v>260</v>
      </c>
      <c r="D719" s="118" t="s">
        <v>243</v>
      </c>
      <c r="E719" s="193">
        <f>+F719%*G719</f>
        <v>1.1875</v>
      </c>
      <c r="F719" s="119">
        <v>100</v>
      </c>
      <c r="G719" s="193">
        <f>M718</f>
        <v>1.1875</v>
      </c>
      <c r="H719" s="119"/>
      <c r="I719" s="117"/>
      <c r="J719" s="119"/>
      <c r="K719" s="119"/>
      <c r="L719" s="119"/>
      <c r="M719" s="119" t="str">
        <f t="shared" si="298"/>
        <v/>
      </c>
      <c r="N719" s="119"/>
      <c r="O719" s="119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</row>
    <row r="720" spans="1:28" ht="21.75" customHeight="1">
      <c r="A720" s="97"/>
      <c r="B720" s="194"/>
      <c r="C720" s="194"/>
      <c r="D720" s="99"/>
      <c r="E720" s="97"/>
      <c r="F720" s="97"/>
      <c r="G720" s="97"/>
      <c r="H720" s="97"/>
      <c r="I720" s="194"/>
      <c r="J720" s="97"/>
      <c r="K720" s="154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</row>
    <row r="721" spans="1:28" ht="21.75" customHeight="1">
      <c r="A721" s="97"/>
      <c r="B721" s="194"/>
      <c r="C721" s="194"/>
      <c r="D721" s="99"/>
      <c r="E721" s="97"/>
      <c r="F721" s="97"/>
      <c r="G721" s="97"/>
      <c r="H721" s="97"/>
      <c r="I721" s="194"/>
      <c r="J721" s="97"/>
      <c r="K721" s="154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</row>
    <row r="722" spans="1:28" ht="21.75" customHeight="1">
      <c r="A722" s="97"/>
      <c r="B722" s="194"/>
      <c r="C722" s="194"/>
      <c r="D722" s="99"/>
      <c r="E722" s="97"/>
      <c r="F722" s="97"/>
      <c r="G722" s="97"/>
      <c r="H722" s="97"/>
      <c r="I722" s="194"/>
      <c r="J722" s="97"/>
      <c r="K722" s="154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</row>
    <row r="723" spans="1:28" ht="21.75" customHeight="1">
      <c r="A723" s="97"/>
      <c r="B723" s="194"/>
      <c r="C723" s="194"/>
      <c r="D723" s="99"/>
      <c r="E723" s="97"/>
      <c r="F723" s="97"/>
      <c r="G723" s="97"/>
      <c r="H723" s="97"/>
      <c r="I723" s="194"/>
      <c r="J723" s="97"/>
      <c r="K723" s="154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</row>
    <row r="724" spans="1:28" ht="21.75" customHeight="1">
      <c r="A724" s="97"/>
      <c r="B724" s="194"/>
      <c r="C724" s="194"/>
      <c r="D724" s="99"/>
      <c r="E724" s="97"/>
      <c r="F724" s="97"/>
      <c r="G724" s="97"/>
      <c r="H724" s="97"/>
      <c r="I724" s="194"/>
      <c r="J724" s="97"/>
      <c r="K724" s="154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</row>
    <row r="725" spans="1:28" ht="21.75" customHeight="1">
      <c r="A725" s="97"/>
      <c r="B725" s="194"/>
      <c r="C725" s="194"/>
      <c r="D725" s="99"/>
      <c r="E725" s="97"/>
      <c r="F725" s="97"/>
      <c r="G725" s="97"/>
      <c r="H725" s="97"/>
      <c r="I725" s="194"/>
      <c r="J725" s="97"/>
      <c r="K725" s="154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</row>
    <row r="726" spans="1:28" ht="21.75" customHeight="1">
      <c r="A726" s="97"/>
      <c r="B726" s="194"/>
      <c r="C726" s="194"/>
      <c r="D726" s="99"/>
      <c r="E726" s="97"/>
      <c r="F726" s="97"/>
      <c r="G726" s="97"/>
      <c r="H726" s="97"/>
      <c r="I726" s="194"/>
      <c r="J726" s="97"/>
      <c r="K726" s="154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</row>
    <row r="727" spans="1:28" ht="21.75" customHeight="1">
      <c r="A727" s="97"/>
      <c r="B727" s="194"/>
      <c r="C727" s="194"/>
      <c r="D727" s="99"/>
      <c r="E727" s="97"/>
      <c r="F727" s="97"/>
      <c r="G727" s="97"/>
      <c r="H727" s="97"/>
      <c r="I727" s="194"/>
      <c r="J727" s="97"/>
      <c r="K727" s="154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</row>
    <row r="728" spans="1:28" ht="21.75" customHeight="1">
      <c r="A728" s="97"/>
      <c r="B728" s="194"/>
      <c r="C728" s="194"/>
      <c r="D728" s="99"/>
      <c r="E728" s="97"/>
      <c r="F728" s="97"/>
      <c r="G728" s="97"/>
      <c r="H728" s="97"/>
      <c r="I728" s="194"/>
      <c r="J728" s="97"/>
      <c r="K728" s="154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</row>
    <row r="729" spans="1:28" ht="21.75" customHeight="1">
      <c r="A729" s="97"/>
      <c r="B729" s="194"/>
      <c r="C729" s="194"/>
      <c r="D729" s="99"/>
      <c r="E729" s="97"/>
      <c r="F729" s="97"/>
      <c r="G729" s="97"/>
      <c r="H729" s="97"/>
      <c r="I729" s="194"/>
      <c r="J729" s="97"/>
      <c r="K729" s="154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</row>
    <row r="730" spans="1:28" ht="21.75" customHeight="1">
      <c r="A730" s="97"/>
      <c r="B730" s="194"/>
      <c r="C730" s="194"/>
      <c r="D730" s="99"/>
      <c r="E730" s="97"/>
      <c r="F730" s="97"/>
      <c r="G730" s="97"/>
      <c r="H730" s="97"/>
      <c r="I730" s="194"/>
      <c r="J730" s="97"/>
      <c r="K730" s="154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</row>
    <row r="731" spans="1:28" ht="21.75" customHeight="1">
      <c r="A731" s="97"/>
      <c r="B731" s="194"/>
      <c r="C731" s="194"/>
      <c r="D731" s="99"/>
      <c r="E731" s="97"/>
      <c r="F731" s="97"/>
      <c r="G731" s="97"/>
      <c r="H731" s="97"/>
      <c r="I731" s="194"/>
      <c r="J731" s="97"/>
      <c r="K731" s="154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</row>
    <row r="732" spans="1:28" ht="21.75" customHeight="1">
      <c r="A732" s="97"/>
      <c r="B732" s="194"/>
      <c r="C732" s="194"/>
      <c r="D732" s="99"/>
      <c r="E732" s="97"/>
      <c r="F732" s="97"/>
      <c r="G732" s="97"/>
      <c r="H732" s="97"/>
      <c r="I732" s="194"/>
      <c r="J732" s="97"/>
      <c r="K732" s="154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</row>
    <row r="733" spans="1:28" ht="21.75" customHeight="1">
      <c r="A733" s="97"/>
      <c r="B733" s="194"/>
      <c r="C733" s="194"/>
      <c r="D733" s="99"/>
      <c r="E733" s="97"/>
      <c r="F733" s="97"/>
      <c r="G733" s="97"/>
      <c r="H733" s="97"/>
      <c r="I733" s="194"/>
      <c r="J733" s="97"/>
      <c r="K733" s="154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</row>
    <row r="734" spans="1:28" ht="21.75" customHeight="1">
      <c r="A734" s="97"/>
      <c r="B734" s="194"/>
      <c r="C734" s="194"/>
      <c r="D734" s="99"/>
      <c r="E734" s="97"/>
      <c r="F734" s="97"/>
      <c r="G734" s="97"/>
      <c r="H734" s="97"/>
      <c r="I734" s="194"/>
      <c r="J734" s="97"/>
      <c r="K734" s="154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</row>
    <row r="735" spans="1:28" ht="21.75" customHeight="1">
      <c r="A735" s="97"/>
      <c r="B735" s="194"/>
      <c r="C735" s="194"/>
      <c r="D735" s="99"/>
      <c r="E735" s="97"/>
      <c r="F735" s="97"/>
      <c r="G735" s="97"/>
      <c r="H735" s="97"/>
      <c r="I735" s="194"/>
      <c r="J735" s="97"/>
      <c r="K735" s="154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</row>
    <row r="736" spans="1:28" ht="21.75" customHeight="1">
      <c r="A736" s="97"/>
      <c r="B736" s="194"/>
      <c r="C736" s="194"/>
      <c r="D736" s="99"/>
      <c r="E736" s="97"/>
      <c r="F736" s="97"/>
      <c r="G736" s="97"/>
      <c r="H736" s="97"/>
      <c r="I736" s="194"/>
      <c r="J736" s="97"/>
      <c r="K736" s="154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</row>
    <row r="737" spans="1:28" ht="21.75" customHeight="1">
      <c r="A737" s="97"/>
      <c r="B737" s="194"/>
      <c r="C737" s="194"/>
      <c r="D737" s="99"/>
      <c r="E737" s="97"/>
      <c r="F737" s="97"/>
      <c r="G737" s="97"/>
      <c r="H737" s="97"/>
      <c r="I737" s="194"/>
      <c r="J737" s="97"/>
      <c r="K737" s="154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</row>
    <row r="738" spans="1:28" ht="21.75" customHeight="1">
      <c r="A738" s="97"/>
      <c r="B738" s="194"/>
      <c r="C738" s="194"/>
      <c r="D738" s="99"/>
      <c r="E738" s="97"/>
      <c r="F738" s="97"/>
      <c r="G738" s="97"/>
      <c r="H738" s="97"/>
      <c r="I738" s="194"/>
      <c r="J738" s="97"/>
      <c r="K738" s="154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</row>
    <row r="739" spans="1:28" ht="21.75" customHeight="1">
      <c r="A739" s="97"/>
      <c r="B739" s="194"/>
      <c r="C739" s="194"/>
      <c r="D739" s="99"/>
      <c r="E739" s="97"/>
      <c r="F739" s="97"/>
      <c r="G739" s="97"/>
      <c r="H739" s="97"/>
      <c r="I739" s="194"/>
      <c r="J739" s="97"/>
      <c r="K739" s="154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</row>
    <row r="740" spans="1:28" ht="21.75" customHeight="1">
      <c r="A740" s="97"/>
      <c r="B740" s="194"/>
      <c r="C740" s="194"/>
      <c r="D740" s="99"/>
      <c r="E740" s="97"/>
      <c r="F740" s="97"/>
      <c r="G740" s="97"/>
      <c r="H740" s="97"/>
      <c r="I740" s="194"/>
      <c r="J740" s="97"/>
      <c r="K740" s="154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</row>
    <row r="741" spans="1:28" ht="21.75" customHeight="1">
      <c r="A741" s="97"/>
      <c r="B741" s="194"/>
      <c r="C741" s="194"/>
      <c r="D741" s="99"/>
      <c r="E741" s="97"/>
      <c r="F741" s="97"/>
      <c r="G741" s="97"/>
      <c r="H741" s="97"/>
      <c r="I741" s="194"/>
      <c r="J741" s="97"/>
      <c r="K741" s="154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</row>
    <row r="742" spans="1:28" ht="21.75" customHeight="1">
      <c r="A742" s="97"/>
      <c r="B742" s="194"/>
      <c r="C742" s="194"/>
      <c r="D742" s="99"/>
      <c r="E742" s="97"/>
      <c r="F742" s="97"/>
      <c r="G742" s="97"/>
      <c r="H742" s="97"/>
      <c r="I742" s="194"/>
      <c r="J742" s="97"/>
      <c r="K742" s="154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</row>
    <row r="743" spans="1:28" ht="21.75" customHeight="1">
      <c r="A743" s="97"/>
      <c r="B743" s="194"/>
      <c r="C743" s="194"/>
      <c r="D743" s="99"/>
      <c r="E743" s="97"/>
      <c r="F743" s="97"/>
      <c r="G743" s="97"/>
      <c r="H743" s="97"/>
      <c r="I743" s="194"/>
      <c r="J743" s="97"/>
      <c r="K743" s="154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</row>
    <row r="744" spans="1:28" ht="21.75" customHeight="1">
      <c r="A744" s="97"/>
      <c r="B744" s="194"/>
      <c r="C744" s="194"/>
      <c r="D744" s="99"/>
      <c r="E744" s="97"/>
      <c r="F744" s="97"/>
      <c r="G744" s="97"/>
      <c r="H744" s="97"/>
      <c r="I744" s="194"/>
      <c r="J744" s="97"/>
      <c r="K744" s="154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</row>
    <row r="745" spans="1:28" ht="21.75" customHeight="1">
      <c r="A745" s="97"/>
      <c r="B745" s="194"/>
      <c r="C745" s="194"/>
      <c r="D745" s="99"/>
      <c r="E745" s="97"/>
      <c r="F745" s="97"/>
      <c r="G745" s="97"/>
      <c r="H745" s="97"/>
      <c r="I745" s="194"/>
      <c r="J745" s="97"/>
      <c r="K745" s="154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</row>
    <row r="746" spans="1:28" ht="21.75" customHeight="1">
      <c r="A746" s="97"/>
      <c r="B746" s="194"/>
      <c r="C746" s="194"/>
      <c r="D746" s="99"/>
      <c r="E746" s="97"/>
      <c r="F746" s="97"/>
      <c r="G746" s="97"/>
      <c r="H746" s="97"/>
      <c r="I746" s="194"/>
      <c r="J746" s="97"/>
      <c r="K746" s="154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</row>
    <row r="747" spans="1:28" ht="21.75" customHeight="1">
      <c r="A747" s="97"/>
      <c r="B747" s="194"/>
      <c r="C747" s="194"/>
      <c r="D747" s="99"/>
      <c r="E747" s="97"/>
      <c r="F747" s="97"/>
      <c r="G747" s="97"/>
      <c r="H747" s="97"/>
      <c r="I747" s="194"/>
      <c r="J747" s="97"/>
      <c r="K747" s="154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</row>
    <row r="748" spans="1:28" ht="21.75" customHeight="1">
      <c r="A748" s="97"/>
      <c r="B748" s="194"/>
      <c r="C748" s="194"/>
      <c r="D748" s="99"/>
      <c r="E748" s="97"/>
      <c r="F748" s="97"/>
      <c r="G748" s="97"/>
      <c r="H748" s="97"/>
      <c r="I748" s="194"/>
      <c r="J748" s="97"/>
      <c r="K748" s="154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</row>
    <row r="749" spans="1:28" ht="21.75" customHeight="1">
      <c r="A749" s="97"/>
      <c r="B749" s="194"/>
      <c r="C749" s="194"/>
      <c r="D749" s="99"/>
      <c r="E749" s="97"/>
      <c r="F749" s="97"/>
      <c r="G749" s="97"/>
      <c r="H749" s="97"/>
      <c r="I749" s="194"/>
      <c r="J749" s="97"/>
      <c r="K749" s="154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</row>
    <row r="750" spans="1:28" ht="21.75" customHeight="1">
      <c r="A750" s="97"/>
      <c r="B750" s="194"/>
      <c r="C750" s="194"/>
      <c r="D750" s="99"/>
      <c r="E750" s="97"/>
      <c r="F750" s="97"/>
      <c r="G750" s="97"/>
      <c r="H750" s="97"/>
      <c r="I750" s="194"/>
      <c r="J750" s="97"/>
      <c r="K750" s="154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</row>
    <row r="751" spans="1:28" ht="21.75" customHeight="1">
      <c r="A751" s="97"/>
      <c r="B751" s="194"/>
      <c r="C751" s="194"/>
      <c r="D751" s="99"/>
      <c r="E751" s="97"/>
      <c r="F751" s="97"/>
      <c r="G751" s="97"/>
      <c r="H751" s="97"/>
      <c r="I751" s="194"/>
      <c r="J751" s="97"/>
      <c r="K751" s="154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</row>
    <row r="752" spans="1:28" ht="21.75" customHeight="1">
      <c r="A752" s="97"/>
      <c r="B752" s="194"/>
      <c r="C752" s="194"/>
      <c r="D752" s="99"/>
      <c r="E752" s="97"/>
      <c r="F752" s="97"/>
      <c r="G752" s="97"/>
      <c r="H752" s="97"/>
      <c r="I752" s="194"/>
      <c r="J752" s="97"/>
      <c r="K752" s="154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</row>
    <row r="753" spans="1:28" ht="21.75" customHeight="1">
      <c r="A753" s="97"/>
      <c r="B753" s="194"/>
      <c r="C753" s="194"/>
      <c r="D753" s="99"/>
      <c r="E753" s="97"/>
      <c r="F753" s="97"/>
      <c r="G753" s="97"/>
      <c r="H753" s="97"/>
      <c r="I753" s="194"/>
      <c r="J753" s="97"/>
      <c r="K753" s="154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</row>
    <row r="754" spans="1:28" ht="21.75" customHeight="1">
      <c r="A754" s="97"/>
      <c r="B754" s="194"/>
      <c r="C754" s="194"/>
      <c r="D754" s="99"/>
      <c r="E754" s="97"/>
      <c r="F754" s="97"/>
      <c r="G754" s="97"/>
      <c r="H754" s="97"/>
      <c r="I754" s="194"/>
      <c r="J754" s="97"/>
      <c r="K754" s="154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</row>
    <row r="755" spans="1:28" ht="21.75" customHeight="1">
      <c r="A755" s="97"/>
      <c r="B755" s="194"/>
      <c r="C755" s="194"/>
      <c r="D755" s="99"/>
      <c r="E755" s="97"/>
      <c r="F755" s="97"/>
      <c r="G755" s="97"/>
      <c r="H755" s="97"/>
      <c r="I755" s="194"/>
      <c r="J755" s="97"/>
      <c r="K755" s="154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</row>
    <row r="756" spans="1:28" ht="21.75" customHeight="1">
      <c r="A756" s="97"/>
      <c r="B756" s="194"/>
      <c r="C756" s="194"/>
      <c r="D756" s="99"/>
      <c r="E756" s="97"/>
      <c r="F756" s="97"/>
      <c r="G756" s="97"/>
      <c r="H756" s="97"/>
      <c r="I756" s="194"/>
      <c r="J756" s="97"/>
      <c r="K756" s="154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</row>
    <row r="757" spans="1:28" ht="21.75" customHeight="1">
      <c r="A757" s="97"/>
      <c r="B757" s="194"/>
      <c r="C757" s="194"/>
      <c r="D757" s="99"/>
      <c r="E757" s="97"/>
      <c r="F757" s="97"/>
      <c r="G757" s="97"/>
      <c r="H757" s="97"/>
      <c r="I757" s="194"/>
      <c r="J757" s="97"/>
      <c r="K757" s="154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</row>
    <row r="758" spans="1:28" ht="21.75" customHeight="1">
      <c r="A758" s="97"/>
      <c r="B758" s="194"/>
      <c r="C758" s="194"/>
      <c r="D758" s="99"/>
      <c r="E758" s="97"/>
      <c r="F758" s="97"/>
      <c r="G758" s="97"/>
      <c r="H758" s="97"/>
      <c r="I758" s="194"/>
      <c r="J758" s="97"/>
      <c r="K758" s="154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</row>
    <row r="759" spans="1:28" ht="21.75" customHeight="1">
      <c r="A759" s="97"/>
      <c r="B759" s="194"/>
      <c r="C759" s="194"/>
      <c r="D759" s="99"/>
      <c r="E759" s="97"/>
      <c r="F759" s="97"/>
      <c r="G759" s="97"/>
      <c r="H759" s="97"/>
      <c r="I759" s="194"/>
      <c r="J759" s="97"/>
      <c r="K759" s="154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</row>
    <row r="760" spans="1:28" ht="21.75" customHeight="1">
      <c r="A760" s="97"/>
      <c r="B760" s="194"/>
      <c r="C760" s="194"/>
      <c r="D760" s="99"/>
      <c r="E760" s="97"/>
      <c r="F760" s="97"/>
      <c r="G760" s="97"/>
      <c r="H760" s="97"/>
      <c r="I760" s="194"/>
      <c r="J760" s="97"/>
      <c r="K760" s="154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</row>
    <row r="761" spans="1:28" ht="21.75" customHeight="1">
      <c r="A761" s="97"/>
      <c r="B761" s="194"/>
      <c r="C761" s="194"/>
      <c r="D761" s="99"/>
      <c r="E761" s="97"/>
      <c r="F761" s="97"/>
      <c r="G761" s="97"/>
      <c r="H761" s="97"/>
      <c r="I761" s="194"/>
      <c r="J761" s="97"/>
      <c r="K761" s="154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</row>
    <row r="762" spans="1:28" ht="21.75" customHeight="1">
      <c r="A762" s="97"/>
      <c r="B762" s="194"/>
      <c r="C762" s="194"/>
      <c r="D762" s="99"/>
      <c r="E762" s="97"/>
      <c r="F762" s="97"/>
      <c r="G762" s="97"/>
      <c r="H762" s="97"/>
      <c r="I762" s="194"/>
      <c r="J762" s="97"/>
      <c r="K762" s="154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</row>
    <row r="763" spans="1:28" ht="21.75" customHeight="1">
      <c r="A763" s="97"/>
      <c r="B763" s="194"/>
      <c r="C763" s="194"/>
      <c r="D763" s="99"/>
      <c r="E763" s="97"/>
      <c r="F763" s="97"/>
      <c r="G763" s="97"/>
      <c r="H763" s="97"/>
      <c r="I763" s="194"/>
      <c r="J763" s="97"/>
      <c r="K763" s="154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</row>
    <row r="764" spans="1:28" ht="21.75" customHeight="1">
      <c r="A764" s="97"/>
      <c r="B764" s="194"/>
      <c r="C764" s="194"/>
      <c r="D764" s="99"/>
      <c r="E764" s="97"/>
      <c r="F764" s="97"/>
      <c r="G764" s="97"/>
      <c r="H764" s="97"/>
      <c r="I764" s="194"/>
      <c r="J764" s="97"/>
      <c r="K764" s="154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</row>
    <row r="765" spans="1:28" ht="21.75" customHeight="1">
      <c r="A765" s="97"/>
      <c r="B765" s="194"/>
      <c r="C765" s="194"/>
      <c r="D765" s="99"/>
      <c r="E765" s="97"/>
      <c r="F765" s="97"/>
      <c r="G765" s="97"/>
      <c r="H765" s="97"/>
      <c r="I765" s="194"/>
      <c r="J765" s="97"/>
      <c r="K765" s="154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</row>
    <row r="766" spans="1:28" ht="21.75" customHeight="1">
      <c r="A766" s="97"/>
      <c r="B766" s="194"/>
      <c r="C766" s="194"/>
      <c r="D766" s="99"/>
      <c r="E766" s="97"/>
      <c r="F766" s="97"/>
      <c r="G766" s="97"/>
      <c r="H766" s="97"/>
      <c r="I766" s="194"/>
      <c r="J766" s="97"/>
      <c r="K766" s="154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</row>
    <row r="767" spans="1:28" ht="21.75" customHeight="1">
      <c r="A767" s="97"/>
      <c r="B767" s="194"/>
      <c r="C767" s="194"/>
      <c r="D767" s="99"/>
      <c r="E767" s="97"/>
      <c r="F767" s="97"/>
      <c r="G767" s="97"/>
      <c r="H767" s="97"/>
      <c r="I767" s="194"/>
      <c r="J767" s="97"/>
      <c r="K767" s="154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</row>
    <row r="768" spans="1:28" ht="21.75" customHeight="1">
      <c r="A768" s="97"/>
      <c r="B768" s="194"/>
      <c r="C768" s="194"/>
      <c r="D768" s="99"/>
      <c r="E768" s="97"/>
      <c r="F768" s="97"/>
      <c r="G768" s="97"/>
      <c r="H768" s="97"/>
      <c r="I768" s="194"/>
      <c r="J768" s="97"/>
      <c r="K768" s="154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</row>
    <row r="769" spans="1:28" ht="21.75" customHeight="1">
      <c r="A769" s="97"/>
      <c r="B769" s="194"/>
      <c r="C769" s="194"/>
      <c r="D769" s="99"/>
      <c r="E769" s="97"/>
      <c r="F769" s="97"/>
      <c r="G769" s="97"/>
      <c r="H769" s="97"/>
      <c r="I769" s="194"/>
      <c r="J769" s="97"/>
      <c r="K769" s="154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</row>
    <row r="770" spans="1:28" ht="21.75" customHeight="1">
      <c r="A770" s="97"/>
      <c r="B770" s="194"/>
      <c r="C770" s="194"/>
      <c r="D770" s="99"/>
      <c r="E770" s="97"/>
      <c r="F770" s="97"/>
      <c r="G770" s="97"/>
      <c r="H770" s="97"/>
      <c r="I770" s="194"/>
      <c r="J770" s="97"/>
      <c r="K770" s="154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</row>
    <row r="771" spans="1:28" ht="21.75" customHeight="1">
      <c r="A771" s="97"/>
      <c r="B771" s="194"/>
      <c r="C771" s="194"/>
      <c r="D771" s="99"/>
      <c r="E771" s="97"/>
      <c r="F771" s="97"/>
      <c r="G771" s="97"/>
      <c r="H771" s="97"/>
      <c r="I771" s="194"/>
      <c r="J771" s="97"/>
      <c r="K771" s="154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</row>
    <row r="772" spans="1:28" ht="21.75" customHeight="1">
      <c r="A772" s="97"/>
      <c r="B772" s="194"/>
      <c r="C772" s="194"/>
      <c r="D772" s="99"/>
      <c r="E772" s="97"/>
      <c r="F772" s="97"/>
      <c r="G772" s="97"/>
      <c r="H772" s="97"/>
      <c r="I772" s="194"/>
      <c r="J772" s="97"/>
      <c r="K772" s="154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</row>
    <row r="773" spans="1:28" ht="21.75" customHeight="1">
      <c r="A773" s="97"/>
      <c r="B773" s="194"/>
      <c r="C773" s="194"/>
      <c r="D773" s="99"/>
      <c r="E773" s="97"/>
      <c r="F773" s="97"/>
      <c r="G773" s="97"/>
      <c r="H773" s="97"/>
      <c r="I773" s="194"/>
      <c r="J773" s="97"/>
      <c r="K773" s="154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</row>
    <row r="774" spans="1:28" ht="21.75" customHeight="1">
      <c r="A774" s="97"/>
      <c r="B774" s="194"/>
      <c r="C774" s="194"/>
      <c r="D774" s="99"/>
      <c r="E774" s="97"/>
      <c r="F774" s="97"/>
      <c r="G774" s="97"/>
      <c r="H774" s="97"/>
      <c r="I774" s="194"/>
      <c r="J774" s="97"/>
      <c r="K774" s="154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</row>
    <row r="775" spans="1:28" ht="21.75" customHeight="1">
      <c r="A775" s="97"/>
      <c r="B775" s="194"/>
      <c r="C775" s="194"/>
      <c r="D775" s="99"/>
      <c r="E775" s="97"/>
      <c r="F775" s="97"/>
      <c r="G775" s="97"/>
      <c r="H775" s="97"/>
      <c r="I775" s="194"/>
      <c r="J775" s="97"/>
      <c r="K775" s="154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</row>
    <row r="776" spans="1:28" ht="21.75" customHeight="1">
      <c r="A776" s="97"/>
      <c r="B776" s="194"/>
      <c r="C776" s="194"/>
      <c r="D776" s="99"/>
      <c r="E776" s="97"/>
      <c r="F776" s="97"/>
      <c r="G776" s="97"/>
      <c r="H776" s="97"/>
      <c r="I776" s="194"/>
      <c r="J776" s="97"/>
      <c r="K776" s="154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</row>
    <row r="777" spans="1:28" ht="21.75" customHeight="1">
      <c r="A777" s="97"/>
      <c r="B777" s="194"/>
      <c r="C777" s="194"/>
      <c r="D777" s="99"/>
      <c r="E777" s="97"/>
      <c r="F777" s="97"/>
      <c r="G777" s="97"/>
      <c r="H777" s="97"/>
      <c r="I777" s="194"/>
      <c r="J777" s="97"/>
      <c r="K777" s="154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</row>
    <row r="778" spans="1:28" ht="21.75" customHeight="1">
      <c r="A778" s="97"/>
      <c r="B778" s="194"/>
      <c r="C778" s="194"/>
      <c r="D778" s="99"/>
      <c r="E778" s="97"/>
      <c r="F778" s="97"/>
      <c r="G778" s="97"/>
      <c r="H778" s="97"/>
      <c r="I778" s="194"/>
      <c r="J778" s="97"/>
      <c r="K778" s="154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</row>
    <row r="779" spans="1:28" ht="21.75" customHeight="1">
      <c r="A779" s="97"/>
      <c r="B779" s="194"/>
      <c r="C779" s="194"/>
      <c r="D779" s="99"/>
      <c r="E779" s="97"/>
      <c r="F779" s="97"/>
      <c r="G779" s="97"/>
      <c r="H779" s="97"/>
      <c r="I779" s="194"/>
      <c r="J779" s="97"/>
      <c r="K779" s="154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</row>
    <row r="780" spans="1:28" ht="21.75" customHeight="1">
      <c r="A780" s="97"/>
      <c r="B780" s="194"/>
      <c r="C780" s="194"/>
      <c r="D780" s="99"/>
      <c r="E780" s="97"/>
      <c r="F780" s="97"/>
      <c r="G780" s="97"/>
      <c r="H780" s="97"/>
      <c r="I780" s="194"/>
      <c r="J780" s="97"/>
      <c r="K780" s="154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</row>
    <row r="781" spans="1:28" ht="21.75" customHeight="1">
      <c r="A781" s="97"/>
      <c r="B781" s="194"/>
      <c r="C781" s="194"/>
      <c r="D781" s="99"/>
      <c r="E781" s="97"/>
      <c r="F781" s="97"/>
      <c r="G781" s="97"/>
      <c r="H781" s="97"/>
      <c r="I781" s="194"/>
      <c r="J781" s="97"/>
      <c r="K781" s="154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</row>
    <row r="782" spans="1:28" ht="21.75" customHeight="1">
      <c r="A782" s="97"/>
      <c r="B782" s="194"/>
      <c r="C782" s="194"/>
      <c r="D782" s="99"/>
      <c r="E782" s="97"/>
      <c r="F782" s="97"/>
      <c r="G782" s="97"/>
      <c r="H782" s="97"/>
      <c r="I782" s="194"/>
      <c r="J782" s="97"/>
      <c r="K782" s="154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</row>
    <row r="783" spans="1:28" ht="21.75" customHeight="1">
      <c r="A783" s="97"/>
      <c r="B783" s="194"/>
      <c r="C783" s="194"/>
      <c r="D783" s="99"/>
      <c r="E783" s="97"/>
      <c r="F783" s="97"/>
      <c r="G783" s="97"/>
      <c r="H783" s="97"/>
      <c r="I783" s="194"/>
      <c r="J783" s="97"/>
      <c r="K783" s="154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</row>
    <row r="784" spans="1:28" ht="21.75" customHeight="1">
      <c r="A784" s="97"/>
      <c r="B784" s="194"/>
      <c r="C784" s="194"/>
      <c r="D784" s="99"/>
      <c r="E784" s="97"/>
      <c r="F784" s="97"/>
      <c r="G784" s="97"/>
      <c r="H784" s="97"/>
      <c r="I784" s="194"/>
      <c r="J784" s="97"/>
      <c r="K784" s="154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</row>
    <row r="785" spans="1:28" ht="21.75" customHeight="1">
      <c r="A785" s="97"/>
      <c r="B785" s="194"/>
      <c r="C785" s="194"/>
      <c r="D785" s="99"/>
      <c r="E785" s="97"/>
      <c r="F785" s="97"/>
      <c r="G785" s="97"/>
      <c r="H785" s="97"/>
      <c r="I785" s="194"/>
      <c r="J785" s="97"/>
      <c r="K785" s="154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</row>
    <row r="786" spans="1:28" ht="21.75" customHeight="1">
      <c r="A786" s="97"/>
      <c r="B786" s="194"/>
      <c r="C786" s="194"/>
      <c r="D786" s="99"/>
      <c r="E786" s="97"/>
      <c r="F786" s="97"/>
      <c r="G786" s="97"/>
      <c r="H786" s="97"/>
      <c r="I786" s="194"/>
      <c r="J786" s="97"/>
      <c r="K786" s="154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</row>
    <row r="787" spans="1:28" ht="21.75" customHeight="1">
      <c r="A787" s="97"/>
      <c r="B787" s="194"/>
      <c r="C787" s="194"/>
      <c r="D787" s="99"/>
      <c r="E787" s="97"/>
      <c r="F787" s="97"/>
      <c r="G787" s="97"/>
      <c r="H787" s="97"/>
      <c r="I787" s="194"/>
      <c r="J787" s="97"/>
      <c r="K787" s="154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</row>
    <row r="788" spans="1:28" ht="21.75" customHeight="1">
      <c r="A788" s="97"/>
      <c r="B788" s="194"/>
      <c r="C788" s="194"/>
      <c r="D788" s="99"/>
      <c r="E788" s="97"/>
      <c r="F788" s="97"/>
      <c r="G788" s="97"/>
      <c r="H788" s="97"/>
      <c r="I788" s="194"/>
      <c r="J788" s="97"/>
      <c r="K788" s="154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</row>
    <row r="789" spans="1:28" ht="21.75" customHeight="1">
      <c r="A789" s="97"/>
      <c r="B789" s="194"/>
      <c r="C789" s="194"/>
      <c r="D789" s="99"/>
      <c r="E789" s="97"/>
      <c r="F789" s="97"/>
      <c r="G789" s="97"/>
      <c r="H789" s="97"/>
      <c r="I789" s="194"/>
      <c r="J789" s="97"/>
      <c r="K789" s="154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</row>
    <row r="790" spans="1:28" ht="21.75" customHeight="1">
      <c r="A790" s="97"/>
      <c r="B790" s="194"/>
      <c r="C790" s="194"/>
      <c r="D790" s="99"/>
      <c r="E790" s="97"/>
      <c r="F790" s="97"/>
      <c r="G790" s="97"/>
      <c r="H790" s="97"/>
      <c r="I790" s="194"/>
      <c r="J790" s="97"/>
      <c r="K790" s="154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</row>
    <row r="791" spans="1:28" ht="21.75" customHeight="1">
      <c r="A791" s="97"/>
      <c r="B791" s="194"/>
      <c r="C791" s="194"/>
      <c r="D791" s="99"/>
      <c r="E791" s="97"/>
      <c r="F791" s="97"/>
      <c r="G791" s="97"/>
      <c r="H791" s="97"/>
      <c r="I791" s="194"/>
      <c r="J791" s="97"/>
      <c r="K791" s="154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</row>
    <row r="792" spans="1:28" ht="21.75" customHeight="1">
      <c r="A792" s="97"/>
      <c r="B792" s="194"/>
      <c r="C792" s="194"/>
      <c r="D792" s="99"/>
      <c r="E792" s="97"/>
      <c r="F792" s="97"/>
      <c r="G792" s="97"/>
      <c r="H792" s="97"/>
      <c r="I792" s="194"/>
      <c r="J792" s="97"/>
      <c r="K792" s="154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</row>
    <row r="793" spans="1:28" ht="21.75" customHeight="1">
      <c r="A793" s="97"/>
      <c r="B793" s="194"/>
      <c r="C793" s="194"/>
      <c r="D793" s="99"/>
      <c r="E793" s="97"/>
      <c r="F793" s="97"/>
      <c r="G793" s="97"/>
      <c r="H793" s="97"/>
      <c r="I793" s="194"/>
      <c r="J793" s="97"/>
      <c r="K793" s="154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</row>
    <row r="794" spans="1:28" ht="21.75" customHeight="1">
      <c r="A794" s="97"/>
      <c r="B794" s="194"/>
      <c r="C794" s="194"/>
      <c r="D794" s="99"/>
      <c r="E794" s="97"/>
      <c r="F794" s="97"/>
      <c r="G794" s="97"/>
      <c r="H794" s="97"/>
      <c r="I794" s="194"/>
      <c r="J794" s="97"/>
      <c r="K794" s="154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</row>
    <row r="795" spans="1:28" ht="21.75" customHeight="1">
      <c r="A795" s="97"/>
      <c r="B795" s="194"/>
      <c r="C795" s="194"/>
      <c r="D795" s="99"/>
      <c r="E795" s="97"/>
      <c r="F795" s="97"/>
      <c r="G795" s="97"/>
      <c r="H795" s="97"/>
      <c r="I795" s="194"/>
      <c r="J795" s="97"/>
      <c r="K795" s="154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</row>
    <row r="796" spans="1:28" ht="21.75" customHeight="1">
      <c r="A796" s="97"/>
      <c r="B796" s="194"/>
      <c r="C796" s="194"/>
      <c r="D796" s="99"/>
      <c r="E796" s="97"/>
      <c r="F796" s="97"/>
      <c r="G796" s="97"/>
      <c r="H796" s="97"/>
      <c r="I796" s="194"/>
      <c r="J796" s="97"/>
      <c r="K796" s="154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</row>
    <row r="797" spans="1:28" ht="21.75" customHeight="1">
      <c r="A797" s="97"/>
      <c r="B797" s="194"/>
      <c r="C797" s="194"/>
      <c r="D797" s="99"/>
      <c r="E797" s="97"/>
      <c r="F797" s="97"/>
      <c r="G797" s="97"/>
      <c r="H797" s="97"/>
      <c r="I797" s="194"/>
      <c r="J797" s="97"/>
      <c r="K797" s="154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</row>
    <row r="798" spans="1:28" ht="21.75" customHeight="1">
      <c r="A798" s="97"/>
      <c r="B798" s="194"/>
      <c r="C798" s="194"/>
      <c r="D798" s="99"/>
      <c r="E798" s="97"/>
      <c r="F798" s="97"/>
      <c r="G798" s="97"/>
      <c r="H798" s="97"/>
      <c r="I798" s="194"/>
      <c r="J798" s="97"/>
      <c r="K798" s="154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</row>
    <row r="799" spans="1:28" ht="21.75" customHeight="1">
      <c r="A799" s="97"/>
      <c r="B799" s="194"/>
      <c r="C799" s="194"/>
      <c r="D799" s="99"/>
      <c r="E799" s="97"/>
      <c r="F799" s="97"/>
      <c r="G799" s="97"/>
      <c r="H799" s="97"/>
      <c r="I799" s="194"/>
      <c r="J799" s="97"/>
      <c r="K799" s="154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</row>
    <row r="800" spans="1:28" ht="21.75" customHeight="1">
      <c r="A800" s="97"/>
      <c r="B800" s="194"/>
      <c r="C800" s="194"/>
      <c r="D800" s="99"/>
      <c r="E800" s="97"/>
      <c r="F800" s="97"/>
      <c r="G800" s="97"/>
      <c r="H800" s="97"/>
      <c r="I800" s="194"/>
      <c r="J800" s="97"/>
      <c r="K800" s="154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</row>
    <row r="801" spans="1:28" ht="21.75" customHeight="1">
      <c r="A801" s="97"/>
      <c r="B801" s="194"/>
      <c r="C801" s="194"/>
      <c r="D801" s="99"/>
      <c r="E801" s="97"/>
      <c r="F801" s="97"/>
      <c r="G801" s="97"/>
      <c r="H801" s="97"/>
      <c r="I801" s="194"/>
      <c r="J801" s="97"/>
      <c r="K801" s="154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</row>
    <row r="802" spans="1:28" ht="21.75" customHeight="1">
      <c r="A802" s="97"/>
      <c r="B802" s="194"/>
      <c r="C802" s="194"/>
      <c r="D802" s="99"/>
      <c r="E802" s="97"/>
      <c r="F802" s="97"/>
      <c r="G802" s="97"/>
      <c r="H802" s="97"/>
      <c r="I802" s="194"/>
      <c r="J802" s="97"/>
      <c r="K802" s="154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</row>
    <row r="803" spans="1:28" ht="21.75" customHeight="1">
      <c r="A803" s="97"/>
      <c r="B803" s="194"/>
      <c r="C803" s="194"/>
      <c r="D803" s="99"/>
      <c r="E803" s="97"/>
      <c r="F803" s="97"/>
      <c r="G803" s="97"/>
      <c r="H803" s="97"/>
      <c r="I803" s="194"/>
      <c r="J803" s="97"/>
      <c r="K803" s="154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</row>
    <row r="804" spans="1:28" ht="21.75" customHeight="1">
      <c r="A804" s="97"/>
      <c r="B804" s="194"/>
      <c r="C804" s="194"/>
      <c r="D804" s="99"/>
      <c r="E804" s="97"/>
      <c r="F804" s="97"/>
      <c r="G804" s="97"/>
      <c r="H804" s="97"/>
      <c r="I804" s="194"/>
      <c r="J804" s="97"/>
      <c r="K804" s="154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</row>
    <row r="805" spans="1:28" ht="21.75" customHeight="1">
      <c r="A805" s="97"/>
      <c r="B805" s="194"/>
      <c r="C805" s="194"/>
      <c r="D805" s="99"/>
      <c r="E805" s="97"/>
      <c r="F805" s="97"/>
      <c r="G805" s="97"/>
      <c r="H805" s="97"/>
      <c r="I805" s="194"/>
      <c r="J805" s="97"/>
      <c r="K805" s="154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</row>
    <row r="806" spans="1:28" ht="21.75" customHeight="1">
      <c r="A806" s="97"/>
      <c r="B806" s="194"/>
      <c r="C806" s="194"/>
      <c r="D806" s="99"/>
      <c r="E806" s="97"/>
      <c r="F806" s="97"/>
      <c r="G806" s="97"/>
      <c r="H806" s="97"/>
      <c r="I806" s="194"/>
      <c r="J806" s="97"/>
      <c r="K806" s="154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</row>
    <row r="807" spans="1:28" ht="21.75" customHeight="1">
      <c r="A807" s="97"/>
      <c r="B807" s="194"/>
      <c r="C807" s="194"/>
      <c r="D807" s="99"/>
      <c r="E807" s="97"/>
      <c r="F807" s="97"/>
      <c r="G807" s="97"/>
      <c r="H807" s="97"/>
      <c r="I807" s="194"/>
      <c r="J807" s="97"/>
      <c r="K807" s="154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</row>
    <row r="808" spans="1:28" ht="21.75" customHeight="1">
      <c r="A808" s="97"/>
      <c r="B808" s="194"/>
      <c r="C808" s="194"/>
      <c r="D808" s="99"/>
      <c r="E808" s="97"/>
      <c r="F808" s="97"/>
      <c r="G808" s="97"/>
      <c r="H808" s="97"/>
      <c r="I808" s="194"/>
      <c r="J808" s="97"/>
      <c r="K808" s="154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</row>
    <row r="809" spans="1:28" ht="21.75" customHeight="1">
      <c r="A809" s="97"/>
      <c r="B809" s="194"/>
      <c r="C809" s="194"/>
      <c r="D809" s="99"/>
      <c r="E809" s="97"/>
      <c r="F809" s="97"/>
      <c r="G809" s="97"/>
      <c r="H809" s="97"/>
      <c r="I809" s="194"/>
      <c r="J809" s="97"/>
      <c r="K809" s="154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</row>
    <row r="810" spans="1:28" ht="21.75" customHeight="1">
      <c r="A810" s="97"/>
      <c r="B810" s="194"/>
      <c r="C810" s="194"/>
      <c r="D810" s="99"/>
      <c r="E810" s="97"/>
      <c r="F810" s="97"/>
      <c r="G810" s="97"/>
      <c r="H810" s="97"/>
      <c r="I810" s="194"/>
      <c r="J810" s="97"/>
      <c r="K810" s="154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</row>
    <row r="811" spans="1:28" ht="21.75" customHeight="1">
      <c r="A811" s="97"/>
      <c r="B811" s="194"/>
      <c r="C811" s="194"/>
      <c r="D811" s="99"/>
      <c r="E811" s="97"/>
      <c r="F811" s="97"/>
      <c r="G811" s="97"/>
      <c r="H811" s="97"/>
      <c r="I811" s="194"/>
      <c r="J811" s="97"/>
      <c r="K811" s="154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</row>
    <row r="812" spans="1:28" ht="21.75" customHeight="1">
      <c r="A812" s="97"/>
      <c r="B812" s="194"/>
      <c r="C812" s="194"/>
      <c r="D812" s="99"/>
      <c r="E812" s="97"/>
      <c r="F812" s="97"/>
      <c r="G812" s="97"/>
      <c r="H812" s="97"/>
      <c r="I812" s="194"/>
      <c r="J812" s="97"/>
      <c r="K812" s="154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</row>
    <row r="813" spans="1:28" ht="21.75" customHeight="1">
      <c r="A813" s="97"/>
      <c r="B813" s="194"/>
      <c r="C813" s="194"/>
      <c r="D813" s="99"/>
      <c r="E813" s="97"/>
      <c r="F813" s="97"/>
      <c r="G813" s="97"/>
      <c r="H813" s="97"/>
      <c r="I813" s="194"/>
      <c r="J813" s="97"/>
      <c r="K813" s="154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</row>
    <row r="814" spans="1:28" ht="21.75" customHeight="1">
      <c r="A814" s="97"/>
      <c r="B814" s="194"/>
      <c r="C814" s="194"/>
      <c r="D814" s="99"/>
      <c r="E814" s="97"/>
      <c r="F814" s="97"/>
      <c r="G814" s="97"/>
      <c r="H814" s="97"/>
      <c r="I814" s="194"/>
      <c r="J814" s="97"/>
      <c r="K814" s="154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</row>
    <row r="815" spans="1:28" ht="21.75" customHeight="1">
      <c r="A815" s="97"/>
      <c r="B815" s="194"/>
      <c r="C815" s="194"/>
      <c r="D815" s="99"/>
      <c r="E815" s="97"/>
      <c r="F815" s="97"/>
      <c r="G815" s="97"/>
      <c r="H815" s="97"/>
      <c r="I815" s="194"/>
      <c r="J815" s="97"/>
      <c r="K815" s="154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</row>
    <row r="816" spans="1:28" ht="21.75" customHeight="1">
      <c r="A816" s="97"/>
      <c r="B816" s="194"/>
      <c r="C816" s="194"/>
      <c r="D816" s="99"/>
      <c r="E816" s="97"/>
      <c r="F816" s="97"/>
      <c r="G816" s="97"/>
      <c r="H816" s="97"/>
      <c r="I816" s="194"/>
      <c r="J816" s="97"/>
      <c r="K816" s="154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</row>
    <row r="817" spans="1:28" ht="21.75" customHeight="1">
      <c r="A817" s="97"/>
      <c r="B817" s="194"/>
      <c r="C817" s="194"/>
      <c r="D817" s="99"/>
      <c r="E817" s="97"/>
      <c r="F817" s="97"/>
      <c r="G817" s="97"/>
      <c r="H817" s="97"/>
      <c r="I817" s="194"/>
      <c r="J817" s="97"/>
      <c r="K817" s="154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</row>
    <row r="818" spans="1:28" ht="21.75" customHeight="1">
      <c r="A818" s="97"/>
      <c r="B818" s="194"/>
      <c r="C818" s="194"/>
      <c r="D818" s="99"/>
      <c r="E818" s="97"/>
      <c r="F818" s="97"/>
      <c r="G818" s="97"/>
      <c r="H818" s="97"/>
      <c r="I818" s="194"/>
      <c r="J818" s="97"/>
      <c r="K818" s="154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</row>
    <row r="819" spans="1:28" ht="21.75" customHeight="1">
      <c r="A819" s="97"/>
      <c r="B819" s="194"/>
      <c r="C819" s="194"/>
      <c r="D819" s="99"/>
      <c r="E819" s="97"/>
      <c r="F819" s="97"/>
      <c r="G819" s="97"/>
      <c r="H819" s="97"/>
      <c r="I819" s="194"/>
      <c r="J819" s="97"/>
      <c r="K819" s="154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</row>
    <row r="820" spans="1:28" ht="21.75" customHeight="1">
      <c r="A820" s="97"/>
      <c r="B820" s="194"/>
      <c r="C820" s="194"/>
      <c r="D820" s="99"/>
      <c r="E820" s="97"/>
      <c r="F820" s="97"/>
      <c r="G820" s="97"/>
      <c r="H820" s="97"/>
      <c r="I820" s="194"/>
      <c r="J820" s="97"/>
      <c r="K820" s="154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</row>
    <row r="821" spans="1:28" ht="21.75" customHeight="1">
      <c r="A821" s="97"/>
      <c r="B821" s="194"/>
      <c r="C821" s="194"/>
      <c r="D821" s="99"/>
      <c r="E821" s="97"/>
      <c r="F821" s="97"/>
      <c r="G821" s="97"/>
      <c r="H821" s="97"/>
      <c r="I821" s="194"/>
      <c r="J821" s="97"/>
      <c r="K821" s="154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</row>
    <row r="822" spans="1:28" ht="21.75" customHeight="1">
      <c r="A822" s="97"/>
      <c r="B822" s="194"/>
      <c r="C822" s="194"/>
      <c r="D822" s="99"/>
      <c r="E822" s="97"/>
      <c r="F822" s="97"/>
      <c r="G822" s="97"/>
      <c r="H822" s="97"/>
      <c r="I822" s="194"/>
      <c r="J822" s="97"/>
      <c r="K822" s="154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</row>
    <row r="823" spans="1:28" ht="21.75" customHeight="1">
      <c r="A823" s="97"/>
      <c r="B823" s="194"/>
      <c r="C823" s="194"/>
      <c r="D823" s="99"/>
      <c r="E823" s="97"/>
      <c r="F823" s="97"/>
      <c r="G823" s="97"/>
      <c r="H823" s="97"/>
      <c r="I823" s="194"/>
      <c r="J823" s="97"/>
      <c r="K823" s="154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</row>
    <row r="824" spans="1:28" ht="21.75" customHeight="1">
      <c r="A824" s="97"/>
      <c r="B824" s="194"/>
      <c r="C824" s="194"/>
      <c r="D824" s="99"/>
      <c r="E824" s="97"/>
      <c r="F824" s="97"/>
      <c r="G824" s="97"/>
      <c r="H824" s="97"/>
      <c r="I824" s="194"/>
      <c r="J824" s="97"/>
      <c r="K824" s="154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</row>
    <row r="825" spans="1:28" ht="21.75" customHeight="1">
      <c r="A825" s="97"/>
      <c r="B825" s="194"/>
      <c r="C825" s="194"/>
      <c r="D825" s="99"/>
      <c r="E825" s="97"/>
      <c r="F825" s="97"/>
      <c r="G825" s="97"/>
      <c r="H825" s="97"/>
      <c r="I825" s="194"/>
      <c r="J825" s="97"/>
      <c r="K825" s="154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</row>
    <row r="826" spans="1:28" ht="21.75" customHeight="1">
      <c r="A826" s="97"/>
      <c r="B826" s="194"/>
      <c r="C826" s="194"/>
      <c r="D826" s="99"/>
      <c r="E826" s="97"/>
      <c r="F826" s="97"/>
      <c r="G826" s="97"/>
      <c r="H826" s="97"/>
      <c r="I826" s="194"/>
      <c r="J826" s="97"/>
      <c r="K826" s="154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</row>
    <row r="827" spans="1:28" ht="21.75" customHeight="1">
      <c r="A827" s="97"/>
      <c r="B827" s="194"/>
      <c r="C827" s="194"/>
      <c r="D827" s="99"/>
      <c r="E827" s="97"/>
      <c r="F827" s="97"/>
      <c r="G827" s="97"/>
      <c r="H827" s="97"/>
      <c r="I827" s="194"/>
      <c r="J827" s="97"/>
      <c r="K827" s="154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</row>
    <row r="828" spans="1:28" ht="21.75" customHeight="1">
      <c r="A828" s="97"/>
      <c r="B828" s="194"/>
      <c r="C828" s="194"/>
      <c r="D828" s="99"/>
      <c r="E828" s="97"/>
      <c r="F828" s="97"/>
      <c r="G828" s="97"/>
      <c r="H828" s="97"/>
      <c r="I828" s="194"/>
      <c r="J828" s="97"/>
      <c r="K828" s="154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</row>
    <row r="829" spans="1:28" ht="21.75" customHeight="1">
      <c r="A829" s="97"/>
      <c r="B829" s="194"/>
      <c r="C829" s="194"/>
      <c r="D829" s="99"/>
      <c r="E829" s="97"/>
      <c r="F829" s="97"/>
      <c r="G829" s="97"/>
      <c r="H829" s="97"/>
      <c r="I829" s="194"/>
      <c r="J829" s="97"/>
      <c r="K829" s="154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</row>
    <row r="830" spans="1:28" ht="21.75" customHeight="1">
      <c r="A830" s="97"/>
      <c r="B830" s="194"/>
      <c r="C830" s="194"/>
      <c r="D830" s="99"/>
      <c r="E830" s="97"/>
      <c r="F830" s="97"/>
      <c r="G830" s="97"/>
      <c r="H830" s="97"/>
      <c r="I830" s="194"/>
      <c r="J830" s="97"/>
      <c r="K830" s="154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</row>
    <row r="831" spans="1:28" ht="21.75" customHeight="1">
      <c r="A831" s="97"/>
      <c r="B831" s="194"/>
      <c r="C831" s="194"/>
      <c r="D831" s="99"/>
      <c r="E831" s="97"/>
      <c r="F831" s="97"/>
      <c r="G831" s="97"/>
      <c r="H831" s="97"/>
      <c r="I831" s="194"/>
      <c r="J831" s="97"/>
      <c r="K831" s="154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</row>
    <row r="832" spans="1:28" ht="21.75" customHeight="1">
      <c r="A832" s="97"/>
      <c r="B832" s="194"/>
      <c r="C832" s="194"/>
      <c r="D832" s="99"/>
      <c r="E832" s="97"/>
      <c r="F832" s="97"/>
      <c r="G832" s="97"/>
      <c r="H832" s="97"/>
      <c r="I832" s="194"/>
      <c r="J832" s="97"/>
      <c r="K832" s="154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</row>
    <row r="833" spans="1:28" ht="21.75" customHeight="1">
      <c r="A833" s="97"/>
      <c r="B833" s="194"/>
      <c r="C833" s="194"/>
      <c r="D833" s="99"/>
      <c r="E833" s="97"/>
      <c r="F833" s="97"/>
      <c r="G833" s="97"/>
      <c r="H833" s="97"/>
      <c r="I833" s="194"/>
      <c r="J833" s="97"/>
      <c r="K833" s="154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</row>
    <row r="834" spans="1:28" ht="21.75" customHeight="1">
      <c r="A834" s="97"/>
      <c r="B834" s="194"/>
      <c r="C834" s="194"/>
      <c r="D834" s="99"/>
      <c r="E834" s="97"/>
      <c r="F834" s="97"/>
      <c r="G834" s="97"/>
      <c r="H834" s="97"/>
      <c r="I834" s="194"/>
      <c r="J834" s="97"/>
      <c r="K834" s="154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</row>
    <row r="835" spans="1:28" ht="21.75" customHeight="1">
      <c r="A835" s="97"/>
      <c r="B835" s="194"/>
      <c r="C835" s="194"/>
      <c r="D835" s="99"/>
      <c r="E835" s="97"/>
      <c r="F835" s="97"/>
      <c r="G835" s="97"/>
      <c r="H835" s="97"/>
      <c r="I835" s="194"/>
      <c r="J835" s="97"/>
      <c r="K835" s="154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</row>
    <row r="836" spans="1:28" ht="21.75" customHeight="1">
      <c r="A836" s="97"/>
      <c r="B836" s="194"/>
      <c r="C836" s="194"/>
      <c r="D836" s="99"/>
      <c r="E836" s="97"/>
      <c r="F836" s="97"/>
      <c r="G836" s="97"/>
      <c r="H836" s="97"/>
      <c r="I836" s="194"/>
      <c r="J836" s="97"/>
      <c r="K836" s="154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</row>
    <row r="837" spans="1:28" ht="21.75" customHeight="1">
      <c r="A837" s="97"/>
      <c r="B837" s="194"/>
      <c r="C837" s="194"/>
      <c r="D837" s="99"/>
      <c r="E837" s="97"/>
      <c r="F837" s="97"/>
      <c r="G837" s="97"/>
      <c r="H837" s="97"/>
      <c r="I837" s="194"/>
      <c r="J837" s="97"/>
      <c r="K837" s="154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</row>
    <row r="838" spans="1:28" ht="21.75" customHeight="1">
      <c r="A838" s="97"/>
      <c r="B838" s="194"/>
      <c r="C838" s="194"/>
      <c r="D838" s="99"/>
      <c r="E838" s="97"/>
      <c r="F838" s="97"/>
      <c r="G838" s="97"/>
      <c r="H838" s="97"/>
      <c r="I838" s="194"/>
      <c r="J838" s="97"/>
      <c r="K838" s="154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</row>
    <row r="839" spans="1:28" ht="21.75" customHeight="1">
      <c r="A839" s="97"/>
      <c r="B839" s="194"/>
      <c r="C839" s="194"/>
      <c r="D839" s="99"/>
      <c r="E839" s="97"/>
      <c r="F839" s="97"/>
      <c r="G839" s="97"/>
      <c r="H839" s="97"/>
      <c r="I839" s="194"/>
      <c r="J839" s="97"/>
      <c r="K839" s="154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</row>
    <row r="840" spans="1:28" ht="21.75" customHeight="1">
      <c r="A840" s="97"/>
      <c r="B840" s="194"/>
      <c r="C840" s="194"/>
      <c r="D840" s="99"/>
      <c r="E840" s="97"/>
      <c r="F840" s="97"/>
      <c r="G840" s="97"/>
      <c r="H840" s="97"/>
      <c r="I840" s="194"/>
      <c r="J840" s="97"/>
      <c r="K840" s="154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</row>
    <row r="841" spans="1:28" ht="21.75" customHeight="1">
      <c r="A841" s="97"/>
      <c r="B841" s="194"/>
      <c r="C841" s="194"/>
      <c r="D841" s="99"/>
      <c r="E841" s="97"/>
      <c r="F841" s="97"/>
      <c r="G841" s="97"/>
      <c r="H841" s="97"/>
      <c r="I841" s="194"/>
      <c r="J841" s="97"/>
      <c r="K841" s="154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</row>
    <row r="842" spans="1:28" ht="21.75" customHeight="1">
      <c r="A842" s="97"/>
      <c r="B842" s="194"/>
      <c r="C842" s="194"/>
      <c r="D842" s="99"/>
      <c r="E842" s="97"/>
      <c r="F842" s="97"/>
      <c r="G842" s="97"/>
      <c r="H842" s="97"/>
      <c r="I842" s="194"/>
      <c r="J842" s="97"/>
      <c r="K842" s="154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</row>
    <row r="843" spans="1:28" ht="21.75" customHeight="1">
      <c r="A843" s="97"/>
      <c r="B843" s="194"/>
      <c r="C843" s="194"/>
      <c r="D843" s="99"/>
      <c r="E843" s="97"/>
      <c r="F843" s="97"/>
      <c r="G843" s="97"/>
      <c r="H843" s="97"/>
      <c r="I843" s="194"/>
      <c r="J843" s="97"/>
      <c r="K843" s="154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</row>
    <row r="844" spans="1:28" ht="21.75" customHeight="1">
      <c r="A844" s="97"/>
      <c r="B844" s="194"/>
      <c r="C844" s="194"/>
      <c r="D844" s="99"/>
      <c r="E844" s="97"/>
      <c r="F844" s="97"/>
      <c r="G844" s="97"/>
      <c r="H844" s="97"/>
      <c r="I844" s="194"/>
      <c r="J844" s="97"/>
      <c r="K844" s="154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</row>
    <row r="845" spans="1:28" ht="21.75" customHeight="1">
      <c r="A845" s="97"/>
      <c r="B845" s="194"/>
      <c r="C845" s="194"/>
      <c r="D845" s="99"/>
      <c r="E845" s="97"/>
      <c r="F845" s="97"/>
      <c r="G845" s="97"/>
      <c r="H845" s="97"/>
      <c r="I845" s="194"/>
      <c r="J845" s="97"/>
      <c r="K845" s="154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</row>
    <row r="846" spans="1:28" ht="21.75" customHeight="1">
      <c r="A846" s="97"/>
      <c r="B846" s="194"/>
      <c r="C846" s="194"/>
      <c r="D846" s="99"/>
      <c r="E846" s="97"/>
      <c r="F846" s="97"/>
      <c r="G846" s="97"/>
      <c r="H846" s="97"/>
      <c r="I846" s="194"/>
      <c r="J846" s="97"/>
      <c r="K846" s="154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</row>
    <row r="847" spans="1:28" ht="21.75" customHeight="1">
      <c r="A847" s="97"/>
      <c r="B847" s="194"/>
      <c r="C847" s="194"/>
      <c r="D847" s="99"/>
      <c r="E847" s="97"/>
      <c r="F847" s="97"/>
      <c r="G847" s="97"/>
      <c r="H847" s="97"/>
      <c r="I847" s="194"/>
      <c r="J847" s="97"/>
      <c r="K847" s="154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</row>
    <row r="848" spans="1:28" ht="21.75" customHeight="1">
      <c r="A848" s="97"/>
      <c r="B848" s="194"/>
      <c r="C848" s="194"/>
      <c r="D848" s="99"/>
      <c r="E848" s="97"/>
      <c r="F848" s="97"/>
      <c r="G848" s="97"/>
      <c r="H848" s="97"/>
      <c r="I848" s="194"/>
      <c r="J848" s="97"/>
      <c r="K848" s="154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</row>
    <row r="849" spans="1:28" ht="21.75" customHeight="1">
      <c r="A849" s="97"/>
      <c r="B849" s="194"/>
      <c r="C849" s="194"/>
      <c r="D849" s="99"/>
      <c r="E849" s="97"/>
      <c r="F849" s="97"/>
      <c r="G849" s="97"/>
      <c r="H849" s="97"/>
      <c r="I849" s="194"/>
      <c r="J849" s="97"/>
      <c r="K849" s="154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</row>
    <row r="850" spans="1:28" ht="21.75" customHeight="1">
      <c r="A850" s="97"/>
      <c r="B850" s="194"/>
      <c r="C850" s="194"/>
      <c r="D850" s="99"/>
      <c r="E850" s="97"/>
      <c r="F850" s="97"/>
      <c r="G850" s="97"/>
      <c r="H850" s="97"/>
      <c r="I850" s="194"/>
      <c r="J850" s="97"/>
      <c r="K850" s="154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</row>
    <row r="851" spans="1:28" ht="21.75" customHeight="1">
      <c r="A851" s="97"/>
      <c r="B851" s="194"/>
      <c r="C851" s="194"/>
      <c r="D851" s="99"/>
      <c r="E851" s="97"/>
      <c r="F851" s="97"/>
      <c r="G851" s="97"/>
      <c r="H851" s="97"/>
      <c r="I851" s="194"/>
      <c r="J851" s="97"/>
      <c r="K851" s="154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</row>
    <row r="852" spans="1:28" ht="21.75" customHeight="1">
      <c r="A852" s="97"/>
      <c r="B852" s="194"/>
      <c r="C852" s="194"/>
      <c r="D852" s="99"/>
      <c r="E852" s="97"/>
      <c r="F852" s="97"/>
      <c r="G852" s="97"/>
      <c r="H852" s="97"/>
      <c r="I852" s="194"/>
      <c r="J852" s="97"/>
      <c r="K852" s="154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</row>
    <row r="853" spans="1:28" ht="21.75" customHeight="1">
      <c r="A853" s="97"/>
      <c r="B853" s="194"/>
      <c r="C853" s="194"/>
      <c r="D853" s="99"/>
      <c r="E853" s="97"/>
      <c r="F853" s="97"/>
      <c r="G853" s="97"/>
      <c r="H853" s="97"/>
      <c r="I853" s="194"/>
      <c r="J853" s="97"/>
      <c r="K853" s="154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</row>
    <row r="854" spans="1:28" ht="21.75" customHeight="1">
      <c r="A854" s="97"/>
      <c r="B854" s="194"/>
      <c r="C854" s="194"/>
      <c r="D854" s="99"/>
      <c r="E854" s="97"/>
      <c r="F854" s="97"/>
      <c r="G854" s="97"/>
      <c r="H854" s="97"/>
      <c r="I854" s="194"/>
      <c r="J854" s="97"/>
      <c r="K854" s="154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</row>
    <row r="855" spans="1:28" ht="21.75" customHeight="1">
      <c r="A855" s="97"/>
      <c r="B855" s="194"/>
      <c r="C855" s="194"/>
      <c r="D855" s="99"/>
      <c r="E855" s="97"/>
      <c r="F855" s="97"/>
      <c r="G855" s="97"/>
      <c r="H855" s="97"/>
      <c r="I855" s="194"/>
      <c r="J855" s="97"/>
      <c r="K855" s="154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</row>
    <row r="856" spans="1:28" ht="21.75" customHeight="1">
      <c r="A856" s="97"/>
      <c r="B856" s="194"/>
      <c r="C856" s="194"/>
      <c r="D856" s="99"/>
      <c r="E856" s="97"/>
      <c r="F856" s="97"/>
      <c r="G856" s="97"/>
      <c r="H856" s="97"/>
      <c r="I856" s="194"/>
      <c r="J856" s="97"/>
      <c r="K856" s="154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</row>
    <row r="857" spans="1:28" ht="21.75" customHeight="1">
      <c r="A857" s="97"/>
      <c r="B857" s="194"/>
      <c r="C857" s="194"/>
      <c r="D857" s="99"/>
      <c r="E857" s="97"/>
      <c r="F857" s="97"/>
      <c r="G857" s="97"/>
      <c r="H857" s="97"/>
      <c r="I857" s="194"/>
      <c r="J857" s="97"/>
      <c r="K857" s="154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</row>
    <row r="858" spans="1:28" ht="21.75" customHeight="1">
      <c r="A858" s="97"/>
      <c r="B858" s="194"/>
      <c r="C858" s="194"/>
      <c r="D858" s="99"/>
      <c r="E858" s="97"/>
      <c r="F858" s="97"/>
      <c r="G858" s="97"/>
      <c r="H858" s="97"/>
      <c r="I858" s="194"/>
      <c r="J858" s="97"/>
      <c r="K858" s="154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</row>
    <row r="859" spans="1:28" ht="21.75" customHeight="1">
      <c r="A859" s="97"/>
      <c r="B859" s="194"/>
      <c r="C859" s="194"/>
      <c r="D859" s="99"/>
      <c r="E859" s="97"/>
      <c r="F859" s="97"/>
      <c r="G859" s="97"/>
      <c r="H859" s="97"/>
      <c r="I859" s="194"/>
      <c r="J859" s="97"/>
      <c r="K859" s="154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</row>
    <row r="860" spans="1:28" ht="21.75" customHeight="1">
      <c r="A860" s="97"/>
      <c r="B860" s="194"/>
      <c r="C860" s="194"/>
      <c r="D860" s="99"/>
      <c r="E860" s="97"/>
      <c r="F860" s="97"/>
      <c r="G860" s="97"/>
      <c r="H860" s="97"/>
      <c r="I860" s="194"/>
      <c r="J860" s="97"/>
      <c r="K860" s="154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</row>
    <row r="861" spans="1:28" ht="21.75" customHeight="1">
      <c r="A861" s="97"/>
      <c r="B861" s="194"/>
      <c r="C861" s="194"/>
      <c r="D861" s="99"/>
      <c r="E861" s="97"/>
      <c r="F861" s="97"/>
      <c r="G861" s="97"/>
      <c r="H861" s="97"/>
      <c r="I861" s="194"/>
      <c r="J861" s="97"/>
      <c r="K861" s="154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</row>
    <row r="862" spans="1:28" ht="21.75" customHeight="1">
      <c r="A862" s="97"/>
      <c r="B862" s="194"/>
      <c r="C862" s="194"/>
      <c r="D862" s="99"/>
      <c r="E862" s="97"/>
      <c r="F862" s="97"/>
      <c r="G862" s="97"/>
      <c r="H862" s="97"/>
      <c r="I862" s="194"/>
      <c r="J862" s="97"/>
      <c r="K862" s="154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</row>
    <row r="863" spans="1:28" ht="21.75" customHeight="1">
      <c r="A863" s="97"/>
      <c r="B863" s="194"/>
      <c r="C863" s="194"/>
      <c r="D863" s="99"/>
      <c r="E863" s="97"/>
      <c r="F863" s="97"/>
      <c r="G863" s="97"/>
      <c r="H863" s="97"/>
      <c r="I863" s="194"/>
      <c r="J863" s="97"/>
      <c r="K863" s="154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</row>
    <row r="864" spans="1:28" ht="21.75" customHeight="1">
      <c r="A864" s="97"/>
      <c r="B864" s="194"/>
      <c r="C864" s="194"/>
      <c r="D864" s="99"/>
      <c r="E864" s="97"/>
      <c r="F864" s="97"/>
      <c r="G864" s="97"/>
      <c r="H864" s="97"/>
      <c r="I864" s="194"/>
      <c r="J864" s="97"/>
      <c r="K864" s="154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</row>
    <row r="865" spans="1:28" ht="21.75" customHeight="1">
      <c r="A865" s="97"/>
      <c r="B865" s="194"/>
      <c r="C865" s="194"/>
      <c r="D865" s="99"/>
      <c r="E865" s="97"/>
      <c r="F865" s="97"/>
      <c r="G865" s="97"/>
      <c r="H865" s="97"/>
      <c r="I865" s="194"/>
      <c r="J865" s="97"/>
      <c r="K865" s="154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</row>
    <row r="866" spans="1:28" ht="21.75" customHeight="1">
      <c r="A866" s="97"/>
      <c r="B866" s="194"/>
      <c r="C866" s="194"/>
      <c r="D866" s="99"/>
      <c r="E866" s="97"/>
      <c r="F866" s="97"/>
      <c r="G866" s="97"/>
      <c r="H866" s="97"/>
      <c r="I866" s="194"/>
      <c r="J866" s="97"/>
      <c r="K866" s="154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</row>
    <row r="867" spans="1:28" ht="21.75" customHeight="1">
      <c r="A867" s="97"/>
      <c r="B867" s="194"/>
      <c r="C867" s="194"/>
      <c r="D867" s="99"/>
      <c r="E867" s="97"/>
      <c r="F867" s="97"/>
      <c r="G867" s="97"/>
      <c r="H867" s="97"/>
      <c r="I867" s="194"/>
      <c r="J867" s="97"/>
      <c r="K867" s="154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</row>
    <row r="868" spans="1:28" ht="21.75" customHeight="1">
      <c r="A868" s="97"/>
      <c r="B868" s="194"/>
      <c r="C868" s="194"/>
      <c r="D868" s="99"/>
      <c r="E868" s="97"/>
      <c r="F868" s="97"/>
      <c r="G868" s="97"/>
      <c r="H868" s="97"/>
      <c r="I868" s="194"/>
      <c r="J868" s="97"/>
      <c r="K868" s="154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</row>
    <row r="869" spans="1:28" ht="21.75" customHeight="1">
      <c r="A869" s="97"/>
      <c r="B869" s="194"/>
      <c r="C869" s="194"/>
      <c r="D869" s="99"/>
      <c r="E869" s="97"/>
      <c r="F869" s="97"/>
      <c r="G869" s="97"/>
      <c r="H869" s="97"/>
      <c r="I869" s="194"/>
      <c r="J869" s="97"/>
      <c r="K869" s="154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</row>
    <row r="870" spans="1:28" ht="21.75" customHeight="1">
      <c r="A870" s="97"/>
      <c r="B870" s="194"/>
      <c r="C870" s="194"/>
      <c r="D870" s="99"/>
      <c r="E870" s="97"/>
      <c r="F870" s="97"/>
      <c r="G870" s="97"/>
      <c r="H870" s="97"/>
      <c r="I870" s="194"/>
      <c r="J870" s="97"/>
      <c r="K870" s="154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</row>
    <row r="871" spans="1:28" ht="21.75" customHeight="1">
      <c r="A871" s="97"/>
      <c r="B871" s="194"/>
      <c r="C871" s="194"/>
      <c r="D871" s="99"/>
      <c r="E871" s="97"/>
      <c r="F871" s="97"/>
      <c r="G871" s="97"/>
      <c r="H871" s="97"/>
      <c r="I871" s="194"/>
      <c r="J871" s="97"/>
      <c r="K871" s="154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</row>
    <row r="872" spans="1:28" ht="21.75" customHeight="1">
      <c r="A872" s="97"/>
      <c r="B872" s="194"/>
      <c r="C872" s="194"/>
      <c r="D872" s="99"/>
      <c r="E872" s="97"/>
      <c r="F872" s="97"/>
      <c r="G872" s="97"/>
      <c r="H872" s="97"/>
      <c r="I872" s="194"/>
      <c r="J872" s="97"/>
      <c r="K872" s="154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</row>
    <row r="873" spans="1:28" ht="21.75" customHeight="1">
      <c r="A873" s="97"/>
      <c r="B873" s="194"/>
      <c r="C873" s="194"/>
      <c r="D873" s="99"/>
      <c r="E873" s="97"/>
      <c r="F873" s="97"/>
      <c r="G873" s="97"/>
      <c r="H873" s="97"/>
      <c r="I873" s="194"/>
      <c r="J873" s="97"/>
      <c r="K873" s="154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</row>
    <row r="874" spans="1:28" ht="21.75" customHeight="1">
      <c r="A874" s="97"/>
      <c r="B874" s="194"/>
      <c r="C874" s="194"/>
      <c r="D874" s="99"/>
      <c r="E874" s="97"/>
      <c r="F874" s="97"/>
      <c r="G874" s="97"/>
      <c r="H874" s="97"/>
      <c r="I874" s="194"/>
      <c r="J874" s="97"/>
      <c r="K874" s="154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</row>
    <row r="875" spans="1:28" ht="21.75" customHeight="1">
      <c r="A875" s="97"/>
      <c r="B875" s="194"/>
      <c r="C875" s="194"/>
      <c r="D875" s="99"/>
      <c r="E875" s="97"/>
      <c r="F875" s="97"/>
      <c r="G875" s="97"/>
      <c r="H875" s="97"/>
      <c r="I875" s="194"/>
      <c r="J875" s="97"/>
      <c r="K875" s="154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</row>
    <row r="876" spans="1:28" ht="21.75" customHeight="1">
      <c r="A876" s="97"/>
      <c r="B876" s="194"/>
      <c r="C876" s="194"/>
      <c r="D876" s="99"/>
      <c r="E876" s="97"/>
      <c r="F876" s="97"/>
      <c r="G876" s="97"/>
      <c r="H876" s="97"/>
      <c r="I876" s="194"/>
      <c r="J876" s="97"/>
      <c r="K876" s="154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</row>
    <row r="877" spans="1:28" ht="21.75" customHeight="1">
      <c r="A877" s="97"/>
      <c r="B877" s="194"/>
      <c r="C877" s="194"/>
      <c r="D877" s="99"/>
      <c r="E877" s="97"/>
      <c r="F877" s="97"/>
      <c r="G877" s="97"/>
      <c r="H877" s="97"/>
      <c r="I877" s="194"/>
      <c r="J877" s="97"/>
      <c r="K877" s="154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</row>
    <row r="878" spans="1:28" ht="21.75" customHeight="1">
      <c r="A878" s="97"/>
      <c r="B878" s="194"/>
      <c r="C878" s="194"/>
      <c r="D878" s="99"/>
      <c r="E878" s="97"/>
      <c r="F878" s="97"/>
      <c r="G878" s="97"/>
      <c r="H878" s="97"/>
      <c r="I878" s="194"/>
      <c r="J878" s="97"/>
      <c r="K878" s="154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</row>
    <row r="879" spans="1:28" ht="21.75" customHeight="1">
      <c r="A879" s="97"/>
      <c r="B879" s="194"/>
      <c r="C879" s="194"/>
      <c r="D879" s="99"/>
      <c r="E879" s="97"/>
      <c r="F879" s="97"/>
      <c r="G879" s="97"/>
      <c r="H879" s="97"/>
      <c r="I879" s="194"/>
      <c r="J879" s="97"/>
      <c r="K879" s="154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</row>
    <row r="880" spans="1:28" ht="21.75" customHeight="1">
      <c r="A880" s="97"/>
      <c r="B880" s="194"/>
      <c r="C880" s="194"/>
      <c r="D880" s="99"/>
      <c r="E880" s="97"/>
      <c r="F880" s="97"/>
      <c r="G880" s="97"/>
      <c r="H880" s="97"/>
      <c r="I880" s="194"/>
      <c r="J880" s="97"/>
      <c r="K880" s="154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</row>
    <row r="881" spans="1:28" ht="21.75" customHeight="1">
      <c r="A881" s="97"/>
      <c r="B881" s="194"/>
      <c r="C881" s="194"/>
      <c r="D881" s="99"/>
      <c r="E881" s="97"/>
      <c r="F881" s="97"/>
      <c r="G881" s="97"/>
      <c r="H881" s="97"/>
      <c r="I881" s="194"/>
      <c r="J881" s="97"/>
      <c r="K881" s="154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</row>
    <row r="882" spans="1:28" ht="21.75" customHeight="1">
      <c r="A882" s="97"/>
      <c r="B882" s="194"/>
      <c r="C882" s="194"/>
      <c r="D882" s="99"/>
      <c r="E882" s="97"/>
      <c r="F882" s="97"/>
      <c r="G882" s="97"/>
      <c r="H882" s="97"/>
      <c r="I882" s="194"/>
      <c r="J882" s="97"/>
      <c r="K882" s="154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</row>
    <row r="883" spans="1:28" ht="21.75" customHeight="1">
      <c r="A883" s="97"/>
      <c r="B883" s="194"/>
      <c r="C883" s="194"/>
      <c r="D883" s="99"/>
      <c r="E883" s="97"/>
      <c r="F883" s="97"/>
      <c r="G883" s="97"/>
      <c r="H883" s="97"/>
      <c r="I883" s="194"/>
      <c r="J883" s="97"/>
      <c r="K883" s="154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</row>
    <row r="884" spans="1:28" ht="21.75" customHeight="1">
      <c r="A884" s="97"/>
      <c r="B884" s="194"/>
      <c r="C884" s="194"/>
      <c r="D884" s="99"/>
      <c r="E884" s="97"/>
      <c r="F884" s="97"/>
      <c r="G884" s="97"/>
      <c r="H884" s="97"/>
      <c r="I884" s="194"/>
      <c r="J884" s="97"/>
      <c r="K884" s="154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</row>
    <row r="885" spans="1:28" ht="21.75" customHeight="1">
      <c r="A885" s="97"/>
      <c r="B885" s="194"/>
      <c r="C885" s="194"/>
      <c r="D885" s="99"/>
      <c r="E885" s="97"/>
      <c r="F885" s="97"/>
      <c r="G885" s="97"/>
      <c r="H885" s="97"/>
      <c r="I885" s="194"/>
      <c r="J885" s="97"/>
      <c r="K885" s="154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</row>
    <row r="886" spans="1:28" ht="21.75" customHeight="1">
      <c r="A886" s="97"/>
      <c r="B886" s="194"/>
      <c r="C886" s="194"/>
      <c r="D886" s="99"/>
      <c r="E886" s="97"/>
      <c r="F886" s="97"/>
      <c r="G886" s="97"/>
      <c r="H886" s="97"/>
      <c r="I886" s="194"/>
      <c r="J886" s="97"/>
      <c r="K886" s="154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</row>
    <row r="887" spans="1:28" ht="21.75" customHeight="1">
      <c r="A887" s="97"/>
      <c r="B887" s="194"/>
      <c r="C887" s="194"/>
      <c r="D887" s="99"/>
      <c r="E887" s="97"/>
      <c r="F887" s="97"/>
      <c r="G887" s="97"/>
      <c r="H887" s="97"/>
      <c r="I887" s="194"/>
      <c r="J887" s="97"/>
      <c r="K887" s="154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</row>
    <row r="888" spans="1:28" ht="21.75" customHeight="1">
      <c r="A888" s="97"/>
      <c r="B888" s="194"/>
      <c r="C888" s="194"/>
      <c r="D888" s="99"/>
      <c r="E888" s="97"/>
      <c r="F888" s="97"/>
      <c r="G888" s="97"/>
      <c r="H888" s="97"/>
      <c r="I888" s="194"/>
      <c r="J888" s="97"/>
      <c r="K888" s="154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</row>
    <row r="889" spans="1:28" ht="21.75" customHeight="1">
      <c r="A889" s="97"/>
      <c r="B889" s="194"/>
      <c r="C889" s="194"/>
      <c r="D889" s="99"/>
      <c r="E889" s="97"/>
      <c r="F889" s="97"/>
      <c r="G889" s="97"/>
      <c r="H889" s="97"/>
      <c r="I889" s="194"/>
      <c r="J889" s="97"/>
      <c r="K889" s="154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</row>
    <row r="890" spans="1:28" ht="21.75" customHeight="1">
      <c r="A890" s="97"/>
      <c r="B890" s="194"/>
      <c r="C890" s="194"/>
      <c r="D890" s="99"/>
      <c r="E890" s="97"/>
      <c r="F890" s="97"/>
      <c r="G890" s="97"/>
      <c r="H890" s="97"/>
      <c r="I890" s="194"/>
      <c r="J890" s="97"/>
      <c r="K890" s="154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</row>
    <row r="891" spans="1:28" ht="21.75" customHeight="1">
      <c r="A891" s="97"/>
      <c r="B891" s="194"/>
      <c r="C891" s="194"/>
      <c r="D891" s="99"/>
      <c r="E891" s="97"/>
      <c r="F891" s="97"/>
      <c r="G891" s="97"/>
      <c r="H891" s="97"/>
      <c r="I891" s="194"/>
      <c r="J891" s="97"/>
      <c r="K891" s="154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</row>
    <row r="892" spans="1:28" ht="21.75" customHeight="1">
      <c r="A892" s="97"/>
      <c r="B892" s="194"/>
      <c r="C892" s="194"/>
      <c r="D892" s="99"/>
      <c r="E892" s="97"/>
      <c r="F892" s="97"/>
      <c r="G892" s="97"/>
      <c r="H892" s="97"/>
      <c r="I892" s="194"/>
      <c r="J892" s="97"/>
      <c r="K892" s="154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</row>
    <row r="893" spans="1:28" ht="21.75" customHeight="1">
      <c r="A893" s="97"/>
      <c r="B893" s="194"/>
      <c r="C893" s="194"/>
      <c r="D893" s="99"/>
      <c r="E893" s="97"/>
      <c r="F893" s="97"/>
      <c r="G893" s="97"/>
      <c r="H893" s="97"/>
      <c r="I893" s="194"/>
      <c r="J893" s="97"/>
      <c r="K893" s="154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</row>
    <row r="894" spans="1:28" ht="21.75" customHeight="1">
      <c r="A894" s="97"/>
      <c r="B894" s="194"/>
      <c r="C894" s="194"/>
      <c r="D894" s="99"/>
      <c r="E894" s="97"/>
      <c r="F894" s="97"/>
      <c r="G894" s="97"/>
      <c r="H894" s="97"/>
      <c r="I894" s="194"/>
      <c r="J894" s="97"/>
      <c r="K894" s="154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</row>
    <row r="895" spans="1:28" ht="21.75" customHeight="1">
      <c r="A895" s="97"/>
      <c r="B895" s="194"/>
      <c r="C895" s="194"/>
      <c r="D895" s="99"/>
      <c r="E895" s="97"/>
      <c r="F895" s="97"/>
      <c r="G895" s="97"/>
      <c r="H895" s="97"/>
      <c r="I895" s="194"/>
      <c r="J895" s="97"/>
      <c r="K895" s="154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</row>
    <row r="896" spans="1:28" ht="21.75" customHeight="1">
      <c r="A896" s="97"/>
      <c r="B896" s="194"/>
      <c r="C896" s="194"/>
      <c r="D896" s="99"/>
      <c r="E896" s="97"/>
      <c r="F896" s="97"/>
      <c r="G896" s="97"/>
      <c r="H896" s="97"/>
      <c r="I896" s="194"/>
      <c r="J896" s="97"/>
      <c r="K896" s="154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</row>
    <row r="897" spans="1:28" ht="21.75" customHeight="1">
      <c r="A897" s="97"/>
      <c r="B897" s="194"/>
      <c r="C897" s="194"/>
      <c r="D897" s="99"/>
      <c r="E897" s="97"/>
      <c r="F897" s="97"/>
      <c r="G897" s="97"/>
      <c r="H897" s="97"/>
      <c r="I897" s="194"/>
      <c r="J897" s="97"/>
      <c r="K897" s="154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</row>
    <row r="898" spans="1:28" ht="21.75" customHeight="1">
      <c r="A898" s="97"/>
      <c r="B898" s="194"/>
      <c r="C898" s="194"/>
      <c r="D898" s="99"/>
      <c r="E898" s="97"/>
      <c r="F898" s="97"/>
      <c r="G898" s="97"/>
      <c r="H898" s="97"/>
      <c r="I898" s="194"/>
      <c r="J898" s="97"/>
      <c r="K898" s="154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</row>
    <row r="899" spans="1:28" ht="21.75" customHeight="1">
      <c r="A899" s="97"/>
      <c r="B899" s="194"/>
      <c r="C899" s="194"/>
      <c r="D899" s="99"/>
      <c r="E899" s="97"/>
      <c r="F899" s="97"/>
      <c r="G899" s="97"/>
      <c r="H899" s="97"/>
      <c r="I899" s="194"/>
      <c r="J899" s="97"/>
      <c r="K899" s="154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</row>
    <row r="900" spans="1:28" ht="21.75" customHeight="1">
      <c r="A900" s="97"/>
      <c r="B900" s="194"/>
      <c r="C900" s="194"/>
      <c r="D900" s="99"/>
      <c r="E900" s="97"/>
      <c r="F900" s="97"/>
      <c r="G900" s="97"/>
      <c r="H900" s="97"/>
      <c r="I900" s="194"/>
      <c r="J900" s="97"/>
      <c r="K900" s="154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</row>
    <row r="901" spans="1:28" ht="21.75" customHeight="1">
      <c r="A901" s="97"/>
      <c r="B901" s="194"/>
      <c r="C901" s="194"/>
      <c r="D901" s="99"/>
      <c r="E901" s="97"/>
      <c r="F901" s="97"/>
      <c r="G901" s="97"/>
      <c r="H901" s="97"/>
      <c r="I901" s="194"/>
      <c r="J901" s="97"/>
      <c r="K901" s="154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</row>
    <row r="902" spans="1:28" ht="21.75" customHeight="1">
      <c r="A902" s="97"/>
      <c r="B902" s="194"/>
      <c r="C902" s="194"/>
      <c r="D902" s="99"/>
      <c r="E902" s="97"/>
      <c r="F902" s="97"/>
      <c r="G902" s="97"/>
      <c r="H902" s="97"/>
      <c r="I902" s="194"/>
      <c r="J902" s="97"/>
      <c r="K902" s="154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</row>
    <row r="903" spans="1:28" ht="21.75" customHeight="1">
      <c r="A903" s="97"/>
      <c r="B903" s="194"/>
      <c r="C903" s="194"/>
      <c r="D903" s="99"/>
      <c r="E903" s="97"/>
      <c r="F903" s="97"/>
      <c r="G903" s="97"/>
      <c r="H903" s="97"/>
      <c r="I903" s="194"/>
      <c r="J903" s="97"/>
      <c r="K903" s="154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</row>
    <row r="904" spans="1:28" ht="21.75" customHeight="1">
      <c r="A904" s="97"/>
      <c r="B904" s="194"/>
      <c r="C904" s="194"/>
      <c r="D904" s="99"/>
      <c r="E904" s="97"/>
      <c r="F904" s="97"/>
      <c r="G904" s="97"/>
      <c r="H904" s="97"/>
      <c r="I904" s="194"/>
      <c r="J904" s="97"/>
      <c r="K904" s="154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</row>
    <row r="905" spans="1:28" ht="21.75" customHeight="1">
      <c r="A905" s="97"/>
      <c r="B905" s="194"/>
      <c r="C905" s="194"/>
      <c r="D905" s="99"/>
      <c r="E905" s="97"/>
      <c r="F905" s="97"/>
      <c r="G905" s="97"/>
      <c r="H905" s="97"/>
      <c r="I905" s="194"/>
      <c r="J905" s="97"/>
      <c r="K905" s="154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</row>
    <row r="906" spans="1:28" ht="21.75" customHeight="1">
      <c r="A906" s="97"/>
      <c r="B906" s="194"/>
      <c r="C906" s="194"/>
      <c r="D906" s="99"/>
      <c r="E906" s="97"/>
      <c r="F906" s="97"/>
      <c r="G906" s="97"/>
      <c r="H906" s="97"/>
      <c r="I906" s="194"/>
      <c r="J906" s="97"/>
      <c r="K906" s="154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</row>
    <row r="907" spans="1:28" ht="21.75" customHeight="1">
      <c r="A907" s="97"/>
      <c r="B907" s="194"/>
      <c r="C907" s="194"/>
      <c r="D907" s="99"/>
      <c r="E907" s="97"/>
      <c r="F907" s="97"/>
      <c r="G907" s="97"/>
      <c r="H907" s="97"/>
      <c r="I907" s="194"/>
      <c r="J907" s="97"/>
      <c r="K907" s="154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</row>
    <row r="908" spans="1:28" ht="21.75" customHeight="1">
      <c r="A908" s="97"/>
      <c r="B908" s="194"/>
      <c r="C908" s="194"/>
      <c r="D908" s="99"/>
      <c r="E908" s="97"/>
      <c r="F908" s="97"/>
      <c r="G908" s="97"/>
      <c r="H908" s="97"/>
      <c r="I908" s="194"/>
      <c r="J908" s="97"/>
      <c r="K908" s="154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</row>
    <row r="909" spans="1:28" ht="21.75" customHeight="1">
      <c r="A909" s="97"/>
      <c r="B909" s="194"/>
      <c r="C909" s="194"/>
      <c r="D909" s="99"/>
      <c r="E909" s="97"/>
      <c r="F909" s="97"/>
      <c r="G909" s="97"/>
      <c r="H909" s="97"/>
      <c r="I909" s="194"/>
      <c r="J909" s="97"/>
      <c r="K909" s="154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</row>
    <row r="910" spans="1:28" ht="21.75" customHeight="1">
      <c r="A910" s="97"/>
      <c r="B910" s="194"/>
      <c r="C910" s="194"/>
      <c r="D910" s="99"/>
      <c r="E910" s="97"/>
      <c r="F910" s="97"/>
      <c r="G910" s="97"/>
      <c r="H910" s="97"/>
      <c r="I910" s="194"/>
      <c r="J910" s="97"/>
      <c r="K910" s="154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</row>
    <row r="911" spans="1:28" ht="21.75" customHeight="1">
      <c r="A911" s="97"/>
      <c r="B911" s="194"/>
      <c r="C911" s="194"/>
      <c r="D911" s="99"/>
      <c r="E911" s="97"/>
      <c r="F911" s="97"/>
      <c r="G911" s="97"/>
      <c r="H911" s="97"/>
      <c r="I911" s="194"/>
      <c r="J911" s="97"/>
      <c r="K911" s="154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</row>
    <row r="912" spans="1:28" ht="21.75" customHeight="1">
      <c r="A912" s="97"/>
      <c r="B912" s="194"/>
      <c r="C912" s="194"/>
      <c r="D912" s="99"/>
      <c r="E912" s="97"/>
      <c r="F912" s="97"/>
      <c r="G912" s="97"/>
      <c r="H912" s="97"/>
      <c r="I912" s="194"/>
      <c r="J912" s="97"/>
      <c r="K912" s="154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</row>
    <row r="913" spans="1:28" ht="21.75" customHeight="1">
      <c r="A913" s="97"/>
      <c r="B913" s="194"/>
      <c r="C913" s="194"/>
      <c r="D913" s="99"/>
      <c r="E913" s="97"/>
      <c r="F913" s="97"/>
      <c r="G913" s="97"/>
      <c r="H913" s="97"/>
      <c r="I913" s="194"/>
      <c r="J913" s="97"/>
      <c r="K913" s="154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</row>
    <row r="914" spans="1:28" ht="21.75" customHeight="1">
      <c r="A914" s="97"/>
      <c r="B914" s="194"/>
      <c r="C914" s="194"/>
      <c r="D914" s="99"/>
      <c r="E914" s="97"/>
      <c r="F914" s="97"/>
      <c r="G914" s="97"/>
      <c r="H914" s="97"/>
      <c r="I914" s="194"/>
      <c r="J914" s="97"/>
      <c r="K914" s="154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</row>
    <row r="915" spans="1:28" ht="21.75" customHeight="1">
      <c r="A915" s="97"/>
      <c r="B915" s="194"/>
      <c r="C915" s="194"/>
      <c r="D915" s="99"/>
      <c r="E915" s="97"/>
      <c r="F915" s="97"/>
      <c r="G915" s="97"/>
      <c r="H915" s="97"/>
      <c r="I915" s="194"/>
      <c r="J915" s="97"/>
      <c r="K915" s="154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</row>
    <row r="916" spans="1:28" ht="21.75" customHeight="1">
      <c r="A916" s="97"/>
      <c r="B916" s="194"/>
      <c r="C916" s="194"/>
      <c r="D916" s="99"/>
      <c r="E916" s="97"/>
      <c r="F916" s="97"/>
      <c r="G916" s="97"/>
      <c r="H916" s="97"/>
      <c r="I916" s="194"/>
      <c r="J916" s="97"/>
      <c r="K916" s="154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</row>
    <row r="917" spans="1:28" ht="21.75" customHeight="1">
      <c r="A917" s="97"/>
      <c r="B917" s="194"/>
      <c r="C917" s="194"/>
      <c r="D917" s="99"/>
      <c r="E917" s="97"/>
      <c r="F917" s="97"/>
      <c r="G917" s="97"/>
      <c r="H917" s="97"/>
      <c r="I917" s="194"/>
      <c r="J917" s="97"/>
      <c r="K917" s="154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</row>
    <row r="918" spans="1:28" ht="21.75" customHeight="1">
      <c r="A918" s="97"/>
      <c r="B918" s="194"/>
      <c r="C918" s="194"/>
      <c r="D918" s="99"/>
      <c r="E918" s="97"/>
      <c r="F918" s="97"/>
      <c r="G918" s="97"/>
      <c r="H918" s="97"/>
      <c r="I918" s="194"/>
      <c r="J918" s="97"/>
      <c r="K918" s="154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</row>
    <row r="919" spans="1:28" ht="21.75" customHeight="1">
      <c r="A919" s="97"/>
      <c r="B919" s="194"/>
      <c r="C919" s="194"/>
      <c r="D919" s="99"/>
      <c r="E919" s="97"/>
      <c r="F919" s="97"/>
      <c r="G919" s="97"/>
      <c r="H919" s="97"/>
      <c r="I919" s="194"/>
      <c r="J919" s="97"/>
      <c r="K919" s="154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</row>
    <row r="920" spans="1:28" ht="21.75" customHeight="1">
      <c r="A920" s="97"/>
      <c r="B920" s="194"/>
      <c r="C920" s="194"/>
      <c r="D920" s="99"/>
      <c r="E920" s="97"/>
      <c r="F920" s="97"/>
      <c r="G920" s="97"/>
      <c r="H920" s="97"/>
      <c r="I920" s="194"/>
      <c r="J920" s="97"/>
      <c r="K920" s="154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</row>
    <row r="921" spans="1:28" ht="21.75" customHeight="1">
      <c r="A921" s="97"/>
      <c r="B921" s="194"/>
      <c r="C921" s="194"/>
      <c r="D921" s="99"/>
      <c r="E921" s="97"/>
      <c r="F921" s="97"/>
      <c r="G921" s="97"/>
      <c r="H921" s="97"/>
      <c r="I921" s="194"/>
      <c r="J921" s="97"/>
      <c r="K921" s="154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</row>
    <row r="922" spans="1:28" ht="21.75" customHeight="1">
      <c r="A922" s="97"/>
      <c r="B922" s="194"/>
      <c r="C922" s="194"/>
      <c r="D922" s="99"/>
      <c r="E922" s="97"/>
      <c r="F922" s="97"/>
      <c r="G922" s="97"/>
      <c r="H922" s="97"/>
      <c r="I922" s="194"/>
      <c r="J922" s="97"/>
      <c r="K922" s="154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</row>
    <row r="923" spans="1:28" ht="21.75" customHeight="1">
      <c r="A923" s="97"/>
      <c r="B923" s="194"/>
      <c r="C923" s="194"/>
      <c r="D923" s="99"/>
      <c r="E923" s="97"/>
      <c r="F923" s="97"/>
      <c r="G923" s="97"/>
      <c r="H923" s="97"/>
      <c r="I923" s="194"/>
      <c r="J923" s="97"/>
      <c r="K923" s="154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</row>
    <row r="924" spans="1:28" ht="21.75" customHeight="1">
      <c r="A924" s="97"/>
      <c r="B924" s="194"/>
      <c r="C924" s="194"/>
      <c r="D924" s="99"/>
      <c r="E924" s="97"/>
      <c r="F924" s="97"/>
      <c r="G924" s="97"/>
      <c r="H924" s="97"/>
      <c r="I924" s="194"/>
      <c r="J924" s="97"/>
      <c r="K924" s="154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</row>
    <row r="925" spans="1:28" ht="21.75" customHeight="1">
      <c r="A925" s="97"/>
      <c r="B925" s="194"/>
      <c r="C925" s="194"/>
      <c r="D925" s="99"/>
      <c r="E925" s="97"/>
      <c r="F925" s="97"/>
      <c r="G925" s="97"/>
      <c r="H925" s="97"/>
      <c r="I925" s="194"/>
      <c r="J925" s="97"/>
      <c r="K925" s="154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</row>
    <row r="926" spans="1:28" ht="21.75" customHeight="1">
      <c r="A926" s="97"/>
      <c r="B926" s="194"/>
      <c r="C926" s="194"/>
      <c r="D926" s="99"/>
      <c r="E926" s="97"/>
      <c r="F926" s="97"/>
      <c r="G926" s="97"/>
      <c r="H926" s="97"/>
      <c r="I926" s="194"/>
      <c r="J926" s="97"/>
      <c r="K926" s="154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</row>
    <row r="927" spans="1:28" ht="21.75" customHeight="1">
      <c r="A927" s="97"/>
      <c r="B927" s="194"/>
      <c r="C927" s="194"/>
      <c r="D927" s="99"/>
      <c r="E927" s="97"/>
      <c r="F927" s="97"/>
      <c r="G927" s="97"/>
      <c r="H927" s="97"/>
      <c r="I927" s="194"/>
      <c r="J927" s="97"/>
      <c r="K927" s="154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</row>
    <row r="928" spans="1:28" ht="21.75" customHeight="1">
      <c r="A928" s="97"/>
      <c r="B928" s="194"/>
      <c r="C928" s="194"/>
      <c r="D928" s="99"/>
      <c r="E928" s="97"/>
      <c r="F928" s="97"/>
      <c r="G928" s="97"/>
      <c r="H928" s="97"/>
      <c r="I928" s="194"/>
      <c r="J928" s="97"/>
      <c r="K928" s="154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</row>
    <row r="929" spans="1:28" ht="21.75" customHeight="1">
      <c r="A929" s="97"/>
      <c r="B929" s="194"/>
      <c r="C929" s="194"/>
      <c r="D929" s="99"/>
      <c r="E929" s="97"/>
      <c r="F929" s="97"/>
      <c r="G929" s="97"/>
      <c r="H929" s="97"/>
      <c r="I929" s="194"/>
      <c r="J929" s="97"/>
      <c r="K929" s="154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</row>
    <row r="930" spans="1:28" ht="21.75" customHeight="1">
      <c r="A930" s="97"/>
      <c r="B930" s="194"/>
      <c r="C930" s="194"/>
      <c r="D930" s="99"/>
      <c r="E930" s="97"/>
      <c r="F930" s="97"/>
      <c r="G930" s="97"/>
      <c r="H930" s="97"/>
      <c r="I930" s="194"/>
      <c r="J930" s="97"/>
      <c r="K930" s="154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</row>
    <row r="931" spans="1:28" ht="21.75" customHeight="1">
      <c r="A931" s="97"/>
      <c r="B931" s="194"/>
      <c r="C931" s="194"/>
      <c r="D931" s="99"/>
      <c r="E931" s="97"/>
      <c r="F931" s="97"/>
      <c r="G931" s="97"/>
      <c r="H931" s="97"/>
      <c r="I931" s="194"/>
      <c r="J931" s="97"/>
      <c r="K931" s="154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</row>
    <row r="932" spans="1:28" ht="21.75" customHeight="1">
      <c r="A932" s="97"/>
      <c r="B932" s="194"/>
      <c r="C932" s="194"/>
      <c r="D932" s="99"/>
      <c r="E932" s="97"/>
      <c r="F932" s="97"/>
      <c r="G932" s="97"/>
      <c r="H932" s="97"/>
      <c r="I932" s="194"/>
      <c r="J932" s="97"/>
      <c r="K932" s="154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</row>
    <row r="933" spans="1:28" ht="21.75" customHeight="1">
      <c r="A933" s="97"/>
      <c r="B933" s="194"/>
      <c r="C933" s="194"/>
      <c r="D933" s="99"/>
      <c r="E933" s="97"/>
      <c r="F933" s="97"/>
      <c r="G933" s="97"/>
      <c r="H933" s="97"/>
      <c r="I933" s="194"/>
      <c r="J933" s="97"/>
      <c r="K933" s="154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</row>
    <row r="934" spans="1:28" ht="21.75" customHeight="1">
      <c r="A934" s="97"/>
      <c r="B934" s="194"/>
      <c r="C934" s="194"/>
      <c r="D934" s="99"/>
      <c r="E934" s="97"/>
      <c r="F934" s="97"/>
      <c r="G934" s="97"/>
      <c r="H934" s="97"/>
      <c r="I934" s="194"/>
      <c r="J934" s="97"/>
      <c r="K934" s="154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</row>
    <row r="935" spans="1:28" ht="21.75" customHeight="1">
      <c r="A935" s="97"/>
      <c r="B935" s="194"/>
      <c r="C935" s="194"/>
      <c r="D935" s="99"/>
      <c r="E935" s="97"/>
      <c r="F935" s="97"/>
      <c r="G935" s="97"/>
      <c r="H935" s="97"/>
      <c r="I935" s="194"/>
      <c r="J935" s="97"/>
      <c r="K935" s="154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</row>
    <row r="936" spans="1:28" ht="21.75" customHeight="1">
      <c r="A936" s="97"/>
      <c r="B936" s="194"/>
      <c r="C936" s="194"/>
      <c r="D936" s="99"/>
      <c r="E936" s="97"/>
      <c r="F936" s="97"/>
      <c r="G936" s="97"/>
      <c r="H936" s="97"/>
      <c r="I936" s="194"/>
      <c r="J936" s="97"/>
      <c r="K936" s="154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</row>
    <row r="937" spans="1:28" ht="21.75" customHeight="1">
      <c r="A937" s="97"/>
      <c r="B937" s="194"/>
      <c r="C937" s="194"/>
      <c r="D937" s="99"/>
      <c r="E937" s="97"/>
      <c r="F937" s="97"/>
      <c r="G937" s="97"/>
      <c r="H937" s="97"/>
      <c r="I937" s="194"/>
      <c r="J937" s="97"/>
      <c r="K937" s="154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</row>
    <row r="938" spans="1:28" ht="21.75" customHeight="1">
      <c r="A938" s="97"/>
      <c r="B938" s="194"/>
      <c r="C938" s="194"/>
      <c r="D938" s="99"/>
      <c r="E938" s="97"/>
      <c r="F938" s="97"/>
      <c r="G938" s="97"/>
      <c r="H938" s="97"/>
      <c r="I938" s="194"/>
      <c r="J938" s="97"/>
      <c r="K938" s="154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</row>
    <row r="939" spans="1:28" ht="21.75" customHeight="1">
      <c r="A939" s="97"/>
      <c r="B939" s="194"/>
      <c r="C939" s="194"/>
      <c r="D939" s="99"/>
      <c r="E939" s="97"/>
      <c r="F939" s="97"/>
      <c r="G939" s="97"/>
      <c r="H939" s="97"/>
      <c r="I939" s="194"/>
      <c r="J939" s="97"/>
      <c r="K939" s="154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</row>
    <row r="940" spans="1:28" ht="21.75" customHeight="1">
      <c r="A940" s="97"/>
      <c r="B940" s="194"/>
      <c r="C940" s="194"/>
      <c r="D940" s="99"/>
      <c r="E940" s="97"/>
      <c r="F940" s="97"/>
      <c r="G940" s="97"/>
      <c r="H940" s="97"/>
      <c r="I940" s="194"/>
      <c r="J940" s="97"/>
      <c r="K940" s="154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</row>
    <row r="941" spans="1:28" ht="21.75" customHeight="1">
      <c r="A941" s="97"/>
      <c r="B941" s="194"/>
      <c r="C941" s="194"/>
      <c r="D941" s="99"/>
      <c r="E941" s="97"/>
      <c r="F941" s="97"/>
      <c r="G941" s="97"/>
      <c r="H941" s="97"/>
      <c r="I941" s="194"/>
      <c r="J941" s="97"/>
      <c r="K941" s="154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</row>
    <row r="942" spans="1:28" ht="21.75" customHeight="1">
      <c r="A942" s="97"/>
      <c r="B942" s="194"/>
      <c r="C942" s="194"/>
      <c r="D942" s="99"/>
      <c r="E942" s="97"/>
      <c r="F942" s="97"/>
      <c r="G942" s="97"/>
      <c r="H942" s="97"/>
      <c r="I942" s="194"/>
      <c r="J942" s="97"/>
      <c r="K942" s="154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</row>
    <row r="943" spans="1:28" ht="21.75" customHeight="1">
      <c r="A943" s="97"/>
      <c r="B943" s="194"/>
      <c r="C943" s="194"/>
      <c r="D943" s="99"/>
      <c r="E943" s="97"/>
      <c r="F943" s="97"/>
      <c r="G943" s="97"/>
      <c r="H943" s="97"/>
      <c r="I943" s="194"/>
      <c r="J943" s="97"/>
      <c r="K943" s="154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</row>
    <row r="944" spans="1:28" ht="21.75" customHeight="1">
      <c r="A944" s="97"/>
      <c r="B944" s="194"/>
      <c r="C944" s="194"/>
      <c r="D944" s="99"/>
      <c r="E944" s="97"/>
      <c r="F944" s="97"/>
      <c r="G944" s="97"/>
      <c r="H944" s="97"/>
      <c r="I944" s="194"/>
      <c r="J944" s="97"/>
      <c r="K944" s="154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</row>
    <row r="945" spans="1:28" ht="21.75" customHeight="1">
      <c r="A945" s="97"/>
      <c r="B945" s="194"/>
      <c r="C945" s="194"/>
      <c r="D945" s="99"/>
      <c r="E945" s="97"/>
      <c r="F945" s="97"/>
      <c r="G945" s="97"/>
      <c r="H945" s="97"/>
      <c r="I945" s="194"/>
      <c r="J945" s="97"/>
      <c r="K945" s="154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</row>
    <row r="946" spans="1:28" ht="21.75" customHeight="1">
      <c r="A946" s="97"/>
      <c r="B946" s="194"/>
      <c r="C946" s="194"/>
      <c r="D946" s="99"/>
      <c r="E946" s="97"/>
      <c r="F946" s="97"/>
      <c r="G946" s="97"/>
      <c r="H946" s="97"/>
      <c r="I946" s="194"/>
      <c r="J946" s="97"/>
      <c r="K946" s="154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</row>
    <row r="947" spans="1:28" ht="21.75" customHeight="1">
      <c r="A947" s="97"/>
      <c r="B947" s="194"/>
      <c r="C947" s="194"/>
      <c r="D947" s="99"/>
      <c r="E947" s="97"/>
      <c r="F947" s="97"/>
      <c r="G947" s="97"/>
      <c r="H947" s="97"/>
      <c r="I947" s="194"/>
      <c r="J947" s="97"/>
      <c r="K947" s="154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</row>
    <row r="948" spans="1:28" ht="21.75" customHeight="1">
      <c r="A948" s="97"/>
      <c r="B948" s="194"/>
      <c r="C948" s="194"/>
      <c r="D948" s="99"/>
      <c r="E948" s="97"/>
      <c r="F948" s="97"/>
      <c r="G948" s="97"/>
      <c r="H948" s="97"/>
      <c r="I948" s="194"/>
      <c r="J948" s="97"/>
      <c r="K948" s="154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</row>
    <row r="949" spans="1:28" ht="21.75" customHeight="1">
      <c r="A949" s="97"/>
      <c r="B949" s="194"/>
      <c r="C949" s="194"/>
      <c r="D949" s="99"/>
      <c r="E949" s="97"/>
      <c r="F949" s="97"/>
      <c r="G949" s="97"/>
      <c r="H949" s="97"/>
      <c r="I949" s="194"/>
      <c r="J949" s="97"/>
      <c r="K949" s="154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</row>
    <row r="950" spans="1:28" ht="21.75" customHeight="1">
      <c r="A950" s="97"/>
      <c r="B950" s="194"/>
      <c r="C950" s="194"/>
      <c r="D950" s="99"/>
      <c r="E950" s="97"/>
      <c r="F950" s="97"/>
      <c r="G950" s="97"/>
      <c r="H950" s="97"/>
      <c r="I950" s="194"/>
      <c r="J950" s="97"/>
      <c r="K950" s="154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</row>
    <row r="951" spans="1:28" ht="21.75" customHeight="1">
      <c r="A951" s="97"/>
      <c r="B951" s="194"/>
      <c r="C951" s="194"/>
      <c r="D951" s="99"/>
      <c r="E951" s="97"/>
      <c r="F951" s="97"/>
      <c r="G951" s="97"/>
      <c r="H951" s="97"/>
      <c r="I951" s="194"/>
      <c r="J951" s="97"/>
      <c r="K951" s="154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</row>
    <row r="952" spans="1:28" ht="21.75" customHeight="1">
      <c r="A952" s="97"/>
      <c r="B952" s="194"/>
      <c r="C952" s="194"/>
      <c r="D952" s="99"/>
      <c r="E952" s="97"/>
      <c r="F952" s="97"/>
      <c r="G952" s="97"/>
      <c r="H952" s="97"/>
      <c r="I952" s="194"/>
      <c r="J952" s="97"/>
      <c r="K952" s="154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</row>
    <row r="953" spans="1:28" ht="21.75" customHeight="1">
      <c r="A953" s="97"/>
      <c r="B953" s="194"/>
      <c r="C953" s="194"/>
      <c r="D953" s="99"/>
      <c r="E953" s="97"/>
      <c r="F953" s="97"/>
      <c r="G953" s="97"/>
      <c r="H953" s="97"/>
      <c r="I953" s="194"/>
      <c r="J953" s="97"/>
      <c r="K953" s="154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</row>
    <row r="954" spans="1:28" ht="21.75" customHeight="1">
      <c r="A954" s="97"/>
      <c r="B954" s="194"/>
      <c r="C954" s="194"/>
      <c r="D954" s="99"/>
      <c r="E954" s="97"/>
      <c r="F954" s="97"/>
      <c r="G954" s="97"/>
      <c r="H954" s="97"/>
      <c r="I954" s="194"/>
      <c r="J954" s="97"/>
      <c r="K954" s="154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</row>
    <row r="955" spans="1:28" ht="21.75" customHeight="1">
      <c r="A955" s="97"/>
      <c r="B955" s="194"/>
      <c r="C955" s="194"/>
      <c r="D955" s="99"/>
      <c r="E955" s="97"/>
      <c r="F955" s="97"/>
      <c r="G955" s="97"/>
      <c r="H955" s="97"/>
      <c r="I955" s="194"/>
      <c r="J955" s="97"/>
      <c r="K955" s="154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</row>
    <row r="956" spans="1:28" ht="21.75" customHeight="1">
      <c r="A956" s="97"/>
      <c r="B956" s="194"/>
      <c r="C956" s="194"/>
      <c r="D956" s="99"/>
      <c r="E956" s="97"/>
      <c r="F956" s="97"/>
      <c r="G956" s="97"/>
      <c r="H956" s="97"/>
      <c r="I956" s="194"/>
      <c r="J956" s="97"/>
      <c r="K956" s="154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</row>
    <row r="957" spans="1:28" ht="21.75" customHeight="1">
      <c r="A957" s="97"/>
      <c r="B957" s="194"/>
      <c r="C957" s="194"/>
      <c r="D957" s="99"/>
      <c r="E957" s="97"/>
      <c r="F957" s="97"/>
      <c r="G957" s="97"/>
      <c r="H957" s="97"/>
      <c r="I957" s="194"/>
      <c r="J957" s="97"/>
      <c r="K957" s="154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</row>
    <row r="958" spans="1:28" ht="21.75" customHeight="1">
      <c r="A958" s="97"/>
      <c r="B958" s="194"/>
      <c r="C958" s="194"/>
      <c r="D958" s="99"/>
      <c r="E958" s="97"/>
      <c r="F958" s="97"/>
      <c r="G958" s="97"/>
      <c r="H958" s="97"/>
      <c r="I958" s="194"/>
      <c r="J958" s="97"/>
      <c r="K958" s="154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</row>
    <row r="959" spans="1:28" ht="21.75" customHeight="1">
      <c r="A959" s="97"/>
      <c r="B959" s="194"/>
      <c r="C959" s="194"/>
      <c r="D959" s="99"/>
      <c r="E959" s="97"/>
      <c r="F959" s="97"/>
      <c r="G959" s="97"/>
      <c r="H959" s="97"/>
      <c r="I959" s="194"/>
      <c r="J959" s="97"/>
      <c r="K959" s="154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</row>
    <row r="960" spans="1:28" ht="21.75" customHeight="1">
      <c r="A960" s="97"/>
      <c r="B960" s="194"/>
      <c r="C960" s="194"/>
      <c r="D960" s="99"/>
      <c r="E960" s="97"/>
      <c r="F960" s="97"/>
      <c r="G960" s="97"/>
      <c r="H960" s="97"/>
      <c r="I960" s="194"/>
      <c r="J960" s="97"/>
      <c r="K960" s="154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</row>
    <row r="961" spans="1:28" ht="21.75" customHeight="1">
      <c r="A961" s="97"/>
      <c r="B961" s="194"/>
      <c r="C961" s="194"/>
      <c r="D961" s="99"/>
      <c r="E961" s="97"/>
      <c r="F961" s="97"/>
      <c r="G961" s="97"/>
      <c r="H961" s="97"/>
      <c r="I961" s="194"/>
      <c r="J961" s="97"/>
      <c r="K961" s="154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</row>
    <row r="962" spans="1:28" ht="21.75" customHeight="1">
      <c r="A962" s="97"/>
      <c r="B962" s="194"/>
      <c r="C962" s="194"/>
      <c r="D962" s="99"/>
      <c r="E962" s="97"/>
      <c r="F962" s="97"/>
      <c r="G962" s="97"/>
      <c r="H962" s="97"/>
      <c r="I962" s="194"/>
      <c r="J962" s="97"/>
      <c r="K962" s="154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</row>
    <row r="963" spans="1:28" ht="21.75" customHeight="1">
      <c r="A963" s="97"/>
      <c r="B963" s="194"/>
      <c r="C963" s="194"/>
      <c r="D963" s="99"/>
      <c r="E963" s="97"/>
      <c r="F963" s="97"/>
      <c r="G963" s="97"/>
      <c r="H963" s="97"/>
      <c r="I963" s="194"/>
      <c r="J963" s="97"/>
      <c r="K963" s="154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</row>
    <row r="964" spans="1:28" ht="21.75" customHeight="1">
      <c r="A964" s="97"/>
      <c r="B964" s="194"/>
      <c r="C964" s="194"/>
      <c r="D964" s="99"/>
      <c r="E964" s="97"/>
      <c r="F964" s="97"/>
      <c r="G964" s="97"/>
      <c r="H964" s="97"/>
      <c r="I964" s="194"/>
      <c r="J964" s="97"/>
      <c r="K964" s="154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</row>
    <row r="965" spans="1:28" ht="21.75" customHeight="1">
      <c r="A965" s="97"/>
      <c r="B965" s="194"/>
      <c r="C965" s="194"/>
      <c r="D965" s="99"/>
      <c r="E965" s="97"/>
      <c r="F965" s="97"/>
      <c r="G965" s="97"/>
      <c r="H965" s="97"/>
      <c r="I965" s="194"/>
      <c r="J965" s="97"/>
      <c r="K965" s="154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</row>
    <row r="966" spans="1:28" ht="21.75" customHeight="1">
      <c r="A966" s="97"/>
      <c r="B966" s="194"/>
      <c r="C966" s="194"/>
      <c r="D966" s="99"/>
      <c r="E966" s="97"/>
      <c r="F966" s="97"/>
      <c r="G966" s="97"/>
      <c r="H966" s="97"/>
      <c r="I966" s="194"/>
      <c r="J966" s="97"/>
      <c r="K966" s="154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</row>
    <row r="967" spans="1:28" ht="21.75" customHeight="1">
      <c r="A967" s="97"/>
      <c r="B967" s="194"/>
      <c r="C967" s="194"/>
      <c r="D967" s="99"/>
      <c r="E967" s="97"/>
      <c r="F967" s="97"/>
      <c r="G967" s="97"/>
      <c r="H967" s="97"/>
      <c r="I967" s="194"/>
      <c r="J967" s="97"/>
      <c r="K967" s="154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</row>
    <row r="968" spans="1:28" ht="21.75" customHeight="1">
      <c r="A968" s="97"/>
      <c r="B968" s="194"/>
      <c r="C968" s="194"/>
      <c r="D968" s="99"/>
      <c r="E968" s="97"/>
      <c r="F968" s="97"/>
      <c r="G968" s="97"/>
      <c r="H968" s="97"/>
      <c r="I968" s="194"/>
      <c r="J968" s="97"/>
      <c r="K968" s="154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</row>
    <row r="969" spans="1:28" ht="21.75" customHeight="1">
      <c r="A969" s="97"/>
      <c r="B969" s="194"/>
      <c r="C969" s="194"/>
      <c r="D969" s="99"/>
      <c r="E969" s="97"/>
      <c r="F969" s="97"/>
      <c r="G969" s="97"/>
      <c r="H969" s="97"/>
      <c r="I969" s="194"/>
      <c r="J969" s="97"/>
      <c r="K969" s="154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</row>
    <row r="970" spans="1:28" ht="21.75" customHeight="1">
      <c r="A970" s="97"/>
      <c r="B970" s="194"/>
      <c r="C970" s="194"/>
      <c r="D970" s="99"/>
      <c r="E970" s="97"/>
      <c r="F970" s="97"/>
      <c r="G970" s="97"/>
      <c r="H970" s="97"/>
      <c r="I970" s="194"/>
      <c r="J970" s="97"/>
      <c r="K970" s="154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</row>
    <row r="971" spans="1:28" ht="21.75" customHeight="1">
      <c r="A971" s="97"/>
      <c r="B971" s="194"/>
      <c r="C971" s="194"/>
      <c r="D971" s="99"/>
      <c r="E971" s="97"/>
      <c r="F971" s="97"/>
      <c r="G971" s="97"/>
      <c r="H971" s="97"/>
      <c r="I971" s="194"/>
      <c r="J971" s="97"/>
      <c r="K971" s="154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</row>
    <row r="972" spans="1:28" ht="21.75" customHeight="1">
      <c r="A972" s="97"/>
      <c r="B972" s="194"/>
      <c r="C972" s="194"/>
      <c r="D972" s="99"/>
      <c r="E972" s="97"/>
      <c r="F972" s="97"/>
      <c r="G972" s="97"/>
      <c r="H972" s="97"/>
      <c r="I972" s="194"/>
      <c r="J972" s="97"/>
      <c r="K972" s="154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</row>
    <row r="973" spans="1:28" ht="21.75" customHeight="1">
      <c r="A973" s="97"/>
      <c r="B973" s="194"/>
      <c r="C973" s="194"/>
      <c r="D973" s="99"/>
      <c r="E973" s="97"/>
      <c r="F973" s="97"/>
      <c r="G973" s="97"/>
      <c r="H973" s="97"/>
      <c r="I973" s="194"/>
      <c r="J973" s="97"/>
      <c r="K973" s="154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</row>
    <row r="974" spans="1:28" ht="21.75" customHeight="1">
      <c r="A974" s="97"/>
      <c r="B974" s="194"/>
      <c r="C974" s="194"/>
      <c r="D974" s="99"/>
      <c r="E974" s="97"/>
      <c r="F974" s="97"/>
      <c r="G974" s="97"/>
      <c r="H974" s="97"/>
      <c r="I974" s="194"/>
      <c r="J974" s="97"/>
      <c r="K974" s="154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</row>
    <row r="975" spans="1:28" ht="21.75" customHeight="1">
      <c r="A975" s="97"/>
      <c r="B975" s="194"/>
      <c r="C975" s="194"/>
      <c r="D975" s="99"/>
      <c r="E975" s="97"/>
      <c r="F975" s="97"/>
      <c r="G975" s="97"/>
      <c r="H975" s="97"/>
      <c r="I975" s="194"/>
      <c r="J975" s="97"/>
      <c r="K975" s="154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</row>
    <row r="976" spans="1:28" ht="21.75" customHeight="1">
      <c r="A976" s="97"/>
      <c r="B976" s="194"/>
      <c r="C976" s="194"/>
      <c r="D976" s="99"/>
      <c r="E976" s="97"/>
      <c r="F976" s="97"/>
      <c r="G976" s="97"/>
      <c r="H976" s="97"/>
      <c r="I976" s="194"/>
      <c r="J976" s="97"/>
      <c r="K976" s="154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</row>
    <row r="977" spans="1:28" ht="21.75" customHeight="1">
      <c r="A977" s="97"/>
      <c r="B977" s="194"/>
      <c r="C977" s="194"/>
      <c r="D977" s="99"/>
      <c r="E977" s="97"/>
      <c r="F977" s="97"/>
      <c r="G977" s="97"/>
      <c r="H977" s="97"/>
      <c r="I977" s="194"/>
      <c r="J977" s="97"/>
      <c r="K977" s="154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</row>
    <row r="978" spans="1:28" ht="21.75" customHeight="1">
      <c r="A978" s="97"/>
      <c r="B978" s="194"/>
      <c r="C978" s="194"/>
      <c r="D978" s="99"/>
      <c r="E978" s="97"/>
      <c r="F978" s="97"/>
      <c r="G978" s="97"/>
      <c r="H978" s="97"/>
      <c r="I978" s="194"/>
      <c r="J978" s="97"/>
      <c r="K978" s="154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</row>
    <row r="979" spans="1:28" ht="21.75" customHeight="1">
      <c r="A979" s="97"/>
      <c r="B979" s="194"/>
      <c r="C979" s="194"/>
      <c r="D979" s="99"/>
      <c r="E979" s="97"/>
      <c r="F979" s="97"/>
      <c r="G979" s="97"/>
      <c r="H979" s="97"/>
      <c r="I979" s="194"/>
      <c r="J979" s="97"/>
      <c r="K979" s="154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</row>
    <row r="980" spans="1:28" ht="21.75" customHeight="1">
      <c r="A980" s="97"/>
      <c r="B980" s="194"/>
      <c r="C980" s="194"/>
      <c r="D980" s="99"/>
      <c r="E980" s="97"/>
      <c r="F980" s="97"/>
      <c r="G980" s="97"/>
      <c r="H980" s="97"/>
      <c r="I980" s="194"/>
      <c r="J980" s="97"/>
      <c r="K980" s="154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</row>
    <row r="981" spans="1:28" ht="21.75" customHeight="1">
      <c r="A981" s="97"/>
      <c r="B981" s="194"/>
      <c r="C981" s="194"/>
      <c r="D981" s="99"/>
      <c r="E981" s="97"/>
      <c r="F981" s="97"/>
      <c r="G981" s="97"/>
      <c r="H981" s="97"/>
      <c r="I981" s="194"/>
      <c r="J981" s="97"/>
      <c r="K981" s="154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</row>
    <row r="982" spans="1:28" ht="21.75" customHeight="1">
      <c r="A982" s="97"/>
      <c r="B982" s="194"/>
      <c r="C982" s="194"/>
      <c r="D982" s="99"/>
      <c r="E982" s="97"/>
      <c r="F982" s="97"/>
      <c r="G982" s="97"/>
      <c r="H982" s="97"/>
      <c r="I982" s="194"/>
      <c r="J982" s="97"/>
      <c r="K982" s="154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</row>
    <row r="983" spans="1:28" ht="21.75" customHeight="1">
      <c r="A983" s="97"/>
      <c r="B983" s="194"/>
      <c r="C983" s="194"/>
      <c r="D983" s="99"/>
      <c r="E983" s="97"/>
      <c r="F983" s="97"/>
      <c r="G983" s="97"/>
      <c r="H983" s="97"/>
      <c r="I983" s="194"/>
      <c r="J983" s="97"/>
      <c r="K983" s="154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</row>
    <row r="984" spans="1:28" ht="21.75" customHeight="1">
      <c r="A984" s="97"/>
      <c r="B984" s="194"/>
      <c r="C984" s="194"/>
      <c r="D984" s="99"/>
      <c r="E984" s="97"/>
      <c r="F984" s="97"/>
      <c r="G984" s="97"/>
      <c r="H984" s="97"/>
      <c r="I984" s="194"/>
      <c r="J984" s="97"/>
      <c r="K984" s="154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</row>
    <row r="985" spans="1:28" ht="21.75" customHeight="1">
      <c r="A985" s="97"/>
      <c r="B985" s="194"/>
      <c r="C985" s="194"/>
      <c r="D985" s="99"/>
      <c r="E985" s="97"/>
      <c r="F985" s="97"/>
      <c r="G985" s="97"/>
      <c r="H985" s="97"/>
      <c r="I985" s="194"/>
      <c r="J985" s="97"/>
      <c r="K985" s="154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</row>
    <row r="986" spans="1:28" ht="21.75" customHeight="1">
      <c r="A986" s="97"/>
      <c r="B986" s="194"/>
      <c r="C986" s="194"/>
      <c r="D986" s="99"/>
      <c r="E986" s="97"/>
      <c r="F986" s="97"/>
      <c r="G986" s="97"/>
      <c r="H986" s="97"/>
      <c r="I986" s="194"/>
      <c r="J986" s="97"/>
      <c r="K986" s="154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</row>
    <row r="987" spans="1:28" ht="21.75" customHeight="1">
      <c r="A987" s="97"/>
      <c r="B987" s="194"/>
      <c r="C987" s="194"/>
      <c r="D987" s="99"/>
      <c r="E987" s="97"/>
      <c r="F987" s="97"/>
      <c r="G987" s="97"/>
      <c r="H987" s="97"/>
      <c r="I987" s="194"/>
      <c r="J987" s="97"/>
      <c r="K987" s="154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</row>
    <row r="988" spans="1:28" ht="21.75" customHeight="1">
      <c r="A988" s="97"/>
      <c r="B988" s="194"/>
      <c r="C988" s="194"/>
      <c r="D988" s="99"/>
      <c r="E988" s="97"/>
      <c r="F988" s="97"/>
      <c r="G988" s="97"/>
      <c r="H988" s="97"/>
      <c r="I988" s="194"/>
      <c r="J988" s="97"/>
      <c r="K988" s="154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</row>
    <row r="989" spans="1:28" ht="21.75" customHeight="1">
      <c r="A989" s="97"/>
      <c r="B989" s="194"/>
      <c r="C989" s="194"/>
      <c r="D989" s="99"/>
      <c r="E989" s="97"/>
      <c r="F989" s="97"/>
      <c r="G989" s="97"/>
      <c r="H989" s="97"/>
      <c r="I989" s="194"/>
      <c r="J989" s="97"/>
      <c r="K989" s="154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</row>
    <row r="990" spans="1:28" ht="21.75" customHeight="1">
      <c r="A990" s="97"/>
      <c r="B990" s="194"/>
      <c r="C990" s="194"/>
      <c r="D990" s="99"/>
      <c r="E990" s="97"/>
      <c r="F990" s="97"/>
      <c r="G990" s="97"/>
      <c r="H990" s="97"/>
      <c r="I990" s="194"/>
      <c r="J990" s="97"/>
      <c r="K990" s="154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</row>
    <row r="991" spans="1:28" ht="21.75" customHeight="1">
      <c r="A991" s="97"/>
      <c r="B991" s="194"/>
      <c r="C991" s="194"/>
      <c r="D991" s="99"/>
      <c r="E991" s="97"/>
      <c r="F991" s="97"/>
      <c r="G991" s="97"/>
      <c r="H991" s="97"/>
      <c r="I991" s="194"/>
      <c r="J991" s="97"/>
      <c r="K991" s="154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</row>
    <row r="992" spans="1:28" ht="21.75" customHeight="1">
      <c r="A992" s="97"/>
      <c r="B992" s="194"/>
      <c r="C992" s="194"/>
      <c r="D992" s="99"/>
      <c r="E992" s="97"/>
      <c r="F992" s="97"/>
      <c r="G992" s="97"/>
      <c r="H992" s="97"/>
      <c r="I992" s="194"/>
      <c r="J992" s="97"/>
      <c r="K992" s="154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</row>
    <row r="993" spans="1:28" ht="21.75" customHeight="1">
      <c r="A993" s="97"/>
      <c r="B993" s="194"/>
      <c r="C993" s="194"/>
      <c r="D993" s="99"/>
      <c r="E993" s="97"/>
      <c r="F993" s="97"/>
      <c r="G993" s="97"/>
      <c r="H993" s="97"/>
      <c r="I993" s="194"/>
      <c r="J993" s="97"/>
      <c r="K993" s="154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</row>
    <row r="994" spans="1:28" ht="21.75" customHeight="1">
      <c r="A994" s="97"/>
      <c r="B994" s="194"/>
      <c r="C994" s="194"/>
      <c r="D994" s="99"/>
      <c r="E994" s="97"/>
      <c r="F994" s="97"/>
      <c r="G994" s="97"/>
      <c r="H994" s="97"/>
      <c r="I994" s="194"/>
      <c r="J994" s="97"/>
      <c r="K994" s="154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</row>
    <row r="995" spans="1:28" ht="21.75" customHeight="1">
      <c r="A995" s="97"/>
      <c r="B995" s="194"/>
      <c r="C995" s="194"/>
      <c r="D995" s="99"/>
      <c r="E995" s="97"/>
      <c r="F995" s="97"/>
      <c r="G995" s="97"/>
      <c r="H995" s="97"/>
      <c r="I995" s="194"/>
      <c r="J995" s="97"/>
      <c r="K995" s="154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</row>
    <row r="996" spans="1:28" ht="21.75" customHeight="1">
      <c r="A996" s="97"/>
      <c r="B996" s="194"/>
      <c r="C996" s="194"/>
      <c r="D996" s="99"/>
      <c r="E996" s="97"/>
      <c r="F996" s="97"/>
      <c r="G996" s="97"/>
      <c r="H996" s="97"/>
      <c r="I996" s="194"/>
      <c r="J996" s="97"/>
      <c r="K996" s="154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</row>
    <row r="997" spans="1:28" ht="21.75" customHeight="1">
      <c r="A997" s="97"/>
      <c r="B997" s="194"/>
      <c r="C997" s="194"/>
      <c r="D997" s="99"/>
      <c r="E997" s="97"/>
      <c r="F997" s="97"/>
      <c r="G997" s="97"/>
      <c r="H997" s="97"/>
      <c r="I997" s="194"/>
      <c r="J997" s="97"/>
      <c r="K997" s="154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</row>
    <row r="998" spans="1:28" ht="21.75" customHeight="1">
      <c r="A998" s="97"/>
      <c r="B998" s="194"/>
      <c r="C998" s="194"/>
      <c r="D998" s="99"/>
      <c r="E998" s="97"/>
      <c r="F998" s="97"/>
      <c r="G998" s="97"/>
      <c r="H998" s="97"/>
      <c r="I998" s="194"/>
      <c r="J998" s="97"/>
      <c r="K998" s="154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</row>
    <row r="999" spans="1:28" ht="21.75" customHeight="1">
      <c r="A999" s="97"/>
      <c r="B999" s="194"/>
      <c r="C999" s="194"/>
      <c r="D999" s="99"/>
      <c r="E999" s="97"/>
      <c r="F999" s="97"/>
      <c r="G999" s="97"/>
      <c r="H999" s="97"/>
      <c r="I999" s="194"/>
      <c r="J999" s="97"/>
      <c r="K999" s="154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</row>
    <row r="1000" spans="1:28" ht="21.75" customHeight="1">
      <c r="A1000" s="97"/>
      <c r="B1000" s="194"/>
      <c r="C1000" s="194"/>
      <c r="D1000" s="99"/>
      <c r="E1000" s="97"/>
      <c r="F1000" s="97"/>
      <c r="G1000" s="97"/>
      <c r="H1000" s="97"/>
      <c r="I1000" s="194"/>
      <c r="J1000" s="97"/>
      <c r="K1000" s="154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</row>
  </sheetData>
  <mergeCells count="11">
    <mergeCell ref="O5:O6"/>
    <mergeCell ref="B1:O1"/>
    <mergeCell ref="B2:O2"/>
    <mergeCell ref="A5:A6"/>
    <mergeCell ref="B5:B6"/>
    <mergeCell ref="C5:C6"/>
    <mergeCell ref="D5:D6"/>
    <mergeCell ref="E5:H5"/>
    <mergeCell ref="I5:I6"/>
    <mergeCell ref="J5:M5"/>
    <mergeCell ref="N5:N6"/>
  </mergeCells>
  <phoneticPr fontId="5" type="noConversion"/>
  <printOptions horizontalCentered="1"/>
  <pageMargins left="0.78740157480314965" right="0.74803149606299213" top="0.70866141732283472" bottom="0.70866141732283472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7370-FA22-4B5A-AFAC-A8911239391E}">
  <sheetPr>
    <tabColor theme="9" tint="0.79998168889431442"/>
  </sheetPr>
  <dimension ref="A1:Z1000"/>
  <sheetViews>
    <sheetView workbookViewId="0">
      <pane xSplit="4" ySplit="6" topLeftCell="E169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ColWidth="12.625" defaultRowHeight="15" customHeight="1"/>
  <cols>
    <col min="1" max="1" width="7.875" style="197" customWidth="1"/>
    <col min="2" max="2" width="43.875" style="197" bestFit="1" customWidth="1"/>
    <col min="3" max="3" width="11.75" style="197" customWidth="1"/>
    <col min="4" max="4" width="3.875" style="197" customWidth="1"/>
    <col min="5" max="5" width="6.625" style="197" customWidth="1"/>
    <col min="6" max="6" width="4.25" style="197" customWidth="1"/>
    <col min="7" max="7" width="6.625" style="197" customWidth="1"/>
    <col min="8" max="8" width="4.25" style="197" customWidth="1"/>
    <col min="9" max="9" width="6.625" style="197" customWidth="1"/>
    <col min="10" max="10" width="4.25" style="197" customWidth="1"/>
    <col min="11" max="11" width="6.625" style="197" customWidth="1"/>
    <col min="12" max="12" width="4.25" style="197" customWidth="1"/>
    <col min="13" max="13" width="12.25" style="197" bestFit="1" customWidth="1"/>
    <col min="14" max="17" width="6.625" style="197" customWidth="1"/>
    <col min="18" max="20" width="9" style="197" customWidth="1"/>
    <col min="21" max="21" width="7.25" style="197" customWidth="1"/>
    <col min="22" max="26" width="7.875" style="197" customWidth="1"/>
    <col min="27" max="16384" width="12.625" style="197"/>
  </cols>
  <sheetData>
    <row r="1" spans="1:26" ht="30" customHeight="1">
      <c r="A1" s="195"/>
      <c r="B1" s="551" t="s">
        <v>744</v>
      </c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198"/>
      <c r="S1" s="198"/>
      <c r="T1" s="198"/>
      <c r="U1" s="195"/>
      <c r="V1" s="195"/>
      <c r="W1" s="195"/>
      <c r="X1" s="195"/>
      <c r="Y1" s="195"/>
      <c r="Z1" s="195"/>
    </row>
    <row r="2" spans="1:26" ht="7.5" customHeight="1">
      <c r="A2" s="195"/>
      <c r="B2" s="551" t="s">
        <v>745</v>
      </c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198"/>
      <c r="S2" s="198"/>
      <c r="T2" s="198"/>
      <c r="U2" s="195"/>
      <c r="V2" s="195"/>
      <c r="W2" s="195"/>
      <c r="X2" s="195"/>
      <c r="Y2" s="195"/>
      <c r="Z2" s="195"/>
    </row>
    <row r="3" spans="1:26" ht="24.75" customHeight="1">
      <c r="A3" s="199"/>
      <c r="B3" s="200" t="s">
        <v>746</v>
      </c>
      <c r="C3" s="196"/>
      <c r="D3" s="196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198"/>
      <c r="S3" s="198"/>
      <c r="T3" s="198"/>
      <c r="U3" s="202"/>
      <c r="V3" s="202"/>
      <c r="W3" s="202"/>
      <c r="X3" s="202"/>
      <c r="Y3" s="202"/>
      <c r="Z3" s="202"/>
    </row>
    <row r="4" spans="1:26" ht="24.75" customHeight="1">
      <c r="A4" s="199"/>
      <c r="B4" s="200" t="s">
        <v>802</v>
      </c>
      <c r="C4" s="223"/>
      <c r="D4" s="22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4" t="s">
        <v>9</v>
      </c>
      <c r="R4" s="198"/>
      <c r="S4" s="198"/>
      <c r="T4" s="198"/>
      <c r="U4" s="202"/>
      <c r="V4" s="202"/>
      <c r="W4" s="202"/>
      <c r="X4" s="202"/>
      <c r="Y4" s="202"/>
      <c r="Z4" s="202"/>
    </row>
    <row r="5" spans="1:26" ht="15" customHeight="1">
      <c r="A5" s="199"/>
      <c r="B5" s="553" t="s">
        <v>747</v>
      </c>
      <c r="C5" s="553" t="s">
        <v>11</v>
      </c>
      <c r="D5" s="553" t="s">
        <v>12</v>
      </c>
      <c r="E5" s="547" t="s">
        <v>748</v>
      </c>
      <c r="F5" s="548"/>
      <c r="G5" s="547" t="s">
        <v>749</v>
      </c>
      <c r="H5" s="548"/>
      <c r="I5" s="547" t="s">
        <v>750</v>
      </c>
      <c r="J5" s="548"/>
      <c r="K5" s="547" t="s">
        <v>751</v>
      </c>
      <c r="L5" s="548"/>
      <c r="M5" s="547" t="s">
        <v>752</v>
      </c>
      <c r="N5" s="547" t="s">
        <v>753</v>
      </c>
      <c r="O5" s="548"/>
      <c r="P5" s="547" t="s">
        <v>754</v>
      </c>
      <c r="Q5" s="547" t="s">
        <v>755</v>
      </c>
      <c r="R5" s="225" t="s">
        <v>756</v>
      </c>
      <c r="S5" s="549" t="s">
        <v>757</v>
      </c>
      <c r="T5" s="550"/>
      <c r="U5" s="205" t="s">
        <v>758</v>
      </c>
      <c r="V5" s="202"/>
      <c r="W5" s="202"/>
      <c r="X5" s="202"/>
      <c r="Y5" s="202"/>
      <c r="Z5" s="202"/>
    </row>
    <row r="6" spans="1:26" ht="15" customHeight="1">
      <c r="A6" s="199"/>
      <c r="B6" s="548"/>
      <c r="C6" s="548"/>
      <c r="D6" s="548"/>
      <c r="E6" s="224" t="s">
        <v>18</v>
      </c>
      <c r="F6" s="224" t="s">
        <v>759</v>
      </c>
      <c r="G6" s="224" t="s">
        <v>18</v>
      </c>
      <c r="H6" s="224" t="s">
        <v>759</v>
      </c>
      <c r="I6" s="224" t="s">
        <v>18</v>
      </c>
      <c r="J6" s="224" t="s">
        <v>759</v>
      </c>
      <c r="K6" s="224" t="s">
        <v>18</v>
      </c>
      <c r="L6" s="224" t="s">
        <v>759</v>
      </c>
      <c r="M6" s="548"/>
      <c r="N6" s="224" t="s">
        <v>760</v>
      </c>
      <c r="O6" s="224" t="s">
        <v>761</v>
      </c>
      <c r="P6" s="548"/>
      <c r="Q6" s="548"/>
      <c r="R6" s="226">
        <v>0.85</v>
      </c>
      <c r="S6" s="220"/>
      <c r="T6" s="206"/>
      <c r="U6" s="207">
        <v>0.85</v>
      </c>
      <c r="V6" s="202"/>
      <c r="W6" s="202"/>
      <c r="X6" s="202"/>
      <c r="Y6" s="202"/>
      <c r="Z6" s="202"/>
    </row>
    <row r="7" spans="1:26" ht="19.5" customHeight="1">
      <c r="A7" s="199" t="str">
        <f t="shared" ref="A7:A187" si="0">+CONCATENATE(B7,C7,D7)</f>
        <v>강제전선관(노출)아연도 16 mmM</v>
      </c>
      <c r="B7" s="227" t="s">
        <v>20</v>
      </c>
      <c r="C7" s="227" t="s">
        <v>21</v>
      </c>
      <c r="D7" s="228" t="s">
        <v>22</v>
      </c>
      <c r="E7" s="229">
        <v>3375</v>
      </c>
      <c r="F7" s="230">
        <v>864</v>
      </c>
      <c r="G7" s="231">
        <v>2980</v>
      </c>
      <c r="H7" s="230">
        <v>1028</v>
      </c>
      <c r="I7" s="229">
        <v>3214</v>
      </c>
      <c r="J7" s="230">
        <v>1230</v>
      </c>
      <c r="K7" s="229">
        <v>3440</v>
      </c>
      <c r="L7" s="230">
        <v>1123</v>
      </c>
      <c r="M7" s="232">
        <v>2530</v>
      </c>
      <c r="N7" s="231"/>
      <c r="O7" s="231"/>
      <c r="P7" s="229">
        <f t="shared" ref="P7:P199" si="1">+MIN(E7,G7,I7,K7,M7,N7,O7)</f>
        <v>2530</v>
      </c>
      <c r="Q7" s="233">
        <f t="shared" ref="Q7:Q171" si="2">+TRUNC(P7*$R$6,-1)</f>
        <v>2150</v>
      </c>
      <c r="R7" s="234"/>
      <c r="S7" s="208"/>
      <c r="T7" s="208"/>
      <c r="U7" s="209"/>
      <c r="V7" s="202"/>
      <c r="W7" s="202"/>
      <c r="X7" s="202"/>
      <c r="Y7" s="202"/>
      <c r="Z7" s="202"/>
    </row>
    <row r="8" spans="1:26" ht="19.5" customHeight="1">
      <c r="A8" s="199" t="str">
        <f t="shared" si="0"/>
        <v>강제전선관(노출)아연도 22 mmM</v>
      </c>
      <c r="B8" s="227" t="s">
        <v>20</v>
      </c>
      <c r="C8" s="227" t="s">
        <v>23</v>
      </c>
      <c r="D8" s="228" t="s">
        <v>22</v>
      </c>
      <c r="E8" s="229">
        <v>4368</v>
      </c>
      <c r="F8" s="230">
        <v>864</v>
      </c>
      <c r="G8" s="231">
        <v>3854</v>
      </c>
      <c r="H8" s="230">
        <v>1028</v>
      </c>
      <c r="I8" s="229">
        <v>4160</v>
      </c>
      <c r="J8" s="230">
        <v>1230</v>
      </c>
      <c r="K8" s="229">
        <v>4450</v>
      </c>
      <c r="L8" s="230">
        <v>1123</v>
      </c>
      <c r="M8" s="232">
        <v>3274</v>
      </c>
      <c r="N8" s="231"/>
      <c r="O8" s="231"/>
      <c r="P8" s="229">
        <f t="shared" si="1"/>
        <v>3274</v>
      </c>
      <c r="Q8" s="233">
        <f t="shared" si="2"/>
        <v>2780</v>
      </c>
      <c r="R8" s="234"/>
      <c r="S8" s="208"/>
      <c r="T8" s="208"/>
      <c r="U8" s="209"/>
      <c r="V8" s="202"/>
      <c r="W8" s="202"/>
      <c r="X8" s="202"/>
      <c r="Y8" s="202"/>
      <c r="Z8" s="202"/>
    </row>
    <row r="9" spans="1:26" ht="19.5" customHeight="1">
      <c r="A9" s="199" t="str">
        <f t="shared" si="0"/>
        <v>강제전선관(노출)아연도 28 mmM</v>
      </c>
      <c r="B9" s="227" t="s">
        <v>20</v>
      </c>
      <c r="C9" s="229" t="s">
        <v>24</v>
      </c>
      <c r="D9" s="228" t="s">
        <v>22</v>
      </c>
      <c r="E9" s="229">
        <v>5710</v>
      </c>
      <c r="F9" s="230">
        <v>864</v>
      </c>
      <c r="G9" s="231">
        <v>5017</v>
      </c>
      <c r="H9" s="230">
        <v>1028</v>
      </c>
      <c r="I9" s="229">
        <v>5438</v>
      </c>
      <c r="J9" s="230">
        <v>1230</v>
      </c>
      <c r="K9" s="229">
        <v>5820</v>
      </c>
      <c r="L9" s="230">
        <v>1123</v>
      </c>
      <c r="M9" s="232">
        <v>4264</v>
      </c>
      <c r="N9" s="231"/>
      <c r="O9" s="231"/>
      <c r="P9" s="229">
        <f t="shared" si="1"/>
        <v>4264</v>
      </c>
      <c r="Q9" s="233">
        <f t="shared" si="2"/>
        <v>3620</v>
      </c>
      <c r="R9" s="234"/>
      <c r="S9" s="208"/>
      <c r="T9" s="208"/>
      <c r="U9" s="209"/>
      <c r="V9" s="202"/>
      <c r="W9" s="202"/>
      <c r="X9" s="202"/>
      <c r="Y9" s="202"/>
      <c r="Z9" s="202"/>
    </row>
    <row r="10" spans="1:26" ht="19.5" customHeight="1">
      <c r="A10" s="199" t="str">
        <f t="shared" si="0"/>
        <v>강제전선관(노출)아연도 36 mmM</v>
      </c>
      <c r="B10" s="227" t="s">
        <v>20</v>
      </c>
      <c r="C10" s="229" t="s">
        <v>26</v>
      </c>
      <c r="D10" s="228" t="s">
        <v>22</v>
      </c>
      <c r="E10" s="229">
        <v>7307</v>
      </c>
      <c r="F10" s="230">
        <v>864</v>
      </c>
      <c r="G10" s="231">
        <v>6417</v>
      </c>
      <c r="H10" s="230">
        <v>1028</v>
      </c>
      <c r="I10" s="229">
        <v>6959</v>
      </c>
      <c r="J10" s="230">
        <v>1230</v>
      </c>
      <c r="K10" s="229">
        <v>7440</v>
      </c>
      <c r="L10" s="230">
        <v>1123</v>
      </c>
      <c r="M10" s="232">
        <v>5475</v>
      </c>
      <c r="N10" s="231"/>
      <c r="O10" s="231"/>
      <c r="P10" s="229">
        <f t="shared" si="1"/>
        <v>5475</v>
      </c>
      <c r="Q10" s="233">
        <f t="shared" si="2"/>
        <v>4650</v>
      </c>
      <c r="R10" s="235"/>
      <c r="S10" s="210"/>
      <c r="T10" s="210"/>
      <c r="U10" s="209"/>
      <c r="V10" s="202"/>
      <c r="W10" s="202"/>
      <c r="X10" s="202"/>
      <c r="Y10" s="202"/>
      <c r="Z10" s="202"/>
    </row>
    <row r="11" spans="1:26" ht="19.5" customHeight="1">
      <c r="A11" s="199" t="str">
        <f t="shared" si="0"/>
        <v>강제전선관(노출)아연도 42 mmM</v>
      </c>
      <c r="B11" s="227" t="s">
        <v>20</v>
      </c>
      <c r="C11" s="229" t="s">
        <v>27</v>
      </c>
      <c r="D11" s="228" t="s">
        <v>22</v>
      </c>
      <c r="E11" s="229">
        <v>8402</v>
      </c>
      <c r="F11" s="230">
        <v>864</v>
      </c>
      <c r="G11" s="231">
        <v>7378</v>
      </c>
      <c r="H11" s="230">
        <v>1028</v>
      </c>
      <c r="I11" s="229">
        <v>8002</v>
      </c>
      <c r="J11" s="230">
        <v>1230</v>
      </c>
      <c r="K11" s="229">
        <v>8560</v>
      </c>
      <c r="L11" s="230">
        <v>1123</v>
      </c>
      <c r="M11" s="232">
        <v>6269</v>
      </c>
      <c r="N11" s="231"/>
      <c r="O11" s="231"/>
      <c r="P11" s="229">
        <f t="shared" si="1"/>
        <v>6269</v>
      </c>
      <c r="Q11" s="233">
        <f t="shared" si="2"/>
        <v>5320</v>
      </c>
      <c r="R11" s="234"/>
      <c r="S11" s="208"/>
      <c r="T11" s="208"/>
      <c r="U11" s="209"/>
      <c r="V11" s="202"/>
      <c r="W11" s="202"/>
      <c r="X11" s="202"/>
      <c r="Y11" s="202"/>
      <c r="Z11" s="202"/>
    </row>
    <row r="12" spans="1:26" ht="19.5" customHeight="1">
      <c r="A12" s="199" t="str">
        <f t="shared" si="0"/>
        <v>강제전선관(노출)아연도 54 mmM</v>
      </c>
      <c r="B12" s="227" t="s">
        <v>20</v>
      </c>
      <c r="C12" s="229" t="s">
        <v>28</v>
      </c>
      <c r="D12" s="228" t="s">
        <v>22</v>
      </c>
      <c r="E12" s="229">
        <v>11801</v>
      </c>
      <c r="F12" s="230">
        <v>864</v>
      </c>
      <c r="G12" s="231">
        <v>10363</v>
      </c>
      <c r="H12" s="230">
        <v>1028</v>
      </c>
      <c r="I12" s="229">
        <v>11239</v>
      </c>
      <c r="J12" s="230">
        <v>1230</v>
      </c>
      <c r="K12" s="229">
        <v>12020</v>
      </c>
      <c r="L12" s="230">
        <v>1123</v>
      </c>
      <c r="M12" s="232">
        <v>8844</v>
      </c>
      <c r="N12" s="231"/>
      <c r="O12" s="231"/>
      <c r="P12" s="229">
        <f t="shared" si="1"/>
        <v>8844</v>
      </c>
      <c r="Q12" s="233">
        <f t="shared" si="2"/>
        <v>7510</v>
      </c>
      <c r="R12" s="234"/>
      <c r="S12" s="208"/>
      <c r="T12" s="208"/>
      <c r="U12" s="209"/>
      <c r="V12" s="202"/>
      <c r="W12" s="202"/>
      <c r="X12" s="202"/>
      <c r="Y12" s="202"/>
      <c r="Z12" s="202"/>
    </row>
    <row r="13" spans="1:26" ht="19.5" customHeight="1">
      <c r="A13" s="199" t="str">
        <f t="shared" si="0"/>
        <v>강제전선관(노출)아연도 70 mmM</v>
      </c>
      <c r="B13" s="227" t="s">
        <v>20</v>
      </c>
      <c r="C13" s="229" t="s">
        <v>29</v>
      </c>
      <c r="D13" s="228" t="s">
        <v>22</v>
      </c>
      <c r="E13" s="229">
        <v>15043</v>
      </c>
      <c r="F13" s="230">
        <v>864</v>
      </c>
      <c r="G13" s="231">
        <v>13211</v>
      </c>
      <c r="H13" s="230">
        <v>1028</v>
      </c>
      <c r="I13" s="229">
        <v>14327</v>
      </c>
      <c r="J13" s="230">
        <v>1230</v>
      </c>
      <c r="K13" s="229">
        <v>15320</v>
      </c>
      <c r="L13" s="230">
        <v>1123</v>
      </c>
      <c r="M13" s="232">
        <v>11260</v>
      </c>
      <c r="N13" s="231"/>
      <c r="O13" s="231"/>
      <c r="P13" s="229">
        <f t="shared" si="1"/>
        <v>11260</v>
      </c>
      <c r="Q13" s="233">
        <f t="shared" si="2"/>
        <v>9570</v>
      </c>
      <c r="R13" s="234"/>
      <c r="S13" s="208"/>
      <c r="T13" s="208"/>
      <c r="U13" s="209"/>
      <c r="V13" s="202"/>
      <c r="W13" s="202"/>
      <c r="X13" s="202"/>
      <c r="Y13" s="202"/>
      <c r="Z13" s="202"/>
    </row>
    <row r="14" spans="1:26" ht="19.5" customHeight="1">
      <c r="A14" s="199" t="str">
        <f t="shared" si="0"/>
        <v>강제전선관(노출)아연도 82 mmM</v>
      </c>
      <c r="B14" s="227" t="s">
        <v>20</v>
      </c>
      <c r="C14" s="229" t="s">
        <v>30</v>
      </c>
      <c r="D14" s="228" t="s">
        <v>22</v>
      </c>
      <c r="E14" s="229">
        <v>17332</v>
      </c>
      <c r="F14" s="230">
        <v>864</v>
      </c>
      <c r="G14" s="231">
        <v>15192</v>
      </c>
      <c r="H14" s="230">
        <v>1028</v>
      </c>
      <c r="I14" s="229">
        <v>16507</v>
      </c>
      <c r="J14" s="230">
        <v>1230</v>
      </c>
      <c r="K14" s="229">
        <v>17660</v>
      </c>
      <c r="L14" s="230">
        <v>1123</v>
      </c>
      <c r="M14" s="232">
        <v>12972</v>
      </c>
      <c r="N14" s="231"/>
      <c r="O14" s="231"/>
      <c r="P14" s="229">
        <f t="shared" si="1"/>
        <v>12972</v>
      </c>
      <c r="Q14" s="233">
        <f t="shared" si="2"/>
        <v>11020</v>
      </c>
      <c r="R14" s="234"/>
      <c r="S14" s="208"/>
      <c r="T14" s="208"/>
      <c r="U14" s="209"/>
      <c r="V14" s="202"/>
      <c r="W14" s="202"/>
      <c r="X14" s="202"/>
      <c r="Y14" s="202"/>
      <c r="Z14" s="202"/>
    </row>
    <row r="15" spans="1:26" ht="19.5" customHeight="1">
      <c r="A15" s="199" t="str">
        <f t="shared" si="0"/>
        <v>강제전선관(노출)아연도 104 mmM</v>
      </c>
      <c r="B15" s="227" t="s">
        <v>20</v>
      </c>
      <c r="C15" s="229" t="s">
        <v>31</v>
      </c>
      <c r="D15" s="228" t="s">
        <v>22</v>
      </c>
      <c r="E15" s="229">
        <v>27983</v>
      </c>
      <c r="F15" s="230">
        <v>864</v>
      </c>
      <c r="G15" s="231">
        <v>24523</v>
      </c>
      <c r="H15" s="230">
        <v>1028</v>
      </c>
      <c r="I15" s="229">
        <v>26650</v>
      </c>
      <c r="J15" s="230">
        <v>1230</v>
      </c>
      <c r="K15" s="229">
        <v>28550</v>
      </c>
      <c r="L15" s="230">
        <v>1123</v>
      </c>
      <c r="M15" s="232">
        <v>20843</v>
      </c>
      <c r="N15" s="231"/>
      <c r="O15" s="231"/>
      <c r="P15" s="229">
        <f t="shared" si="1"/>
        <v>20843</v>
      </c>
      <c r="Q15" s="233">
        <f t="shared" si="2"/>
        <v>17710</v>
      </c>
      <c r="R15" s="234"/>
      <c r="S15" s="208"/>
      <c r="T15" s="208"/>
      <c r="U15" s="209"/>
      <c r="V15" s="202"/>
      <c r="W15" s="202"/>
      <c r="X15" s="202"/>
      <c r="Y15" s="202"/>
      <c r="Z15" s="202"/>
    </row>
    <row r="16" spans="1:26" ht="19.5" customHeight="1">
      <c r="A16" s="199" t="str">
        <f t="shared" si="0"/>
        <v>경질비닐전선관HI 22 mmM</v>
      </c>
      <c r="B16" s="227" t="s">
        <v>32</v>
      </c>
      <c r="C16" s="227" t="s">
        <v>33</v>
      </c>
      <c r="D16" s="228" t="s">
        <v>22</v>
      </c>
      <c r="E16" s="229">
        <v>480</v>
      </c>
      <c r="F16" s="230">
        <v>860</v>
      </c>
      <c r="G16" s="231">
        <v>400</v>
      </c>
      <c r="H16" s="230">
        <v>1023</v>
      </c>
      <c r="I16" s="229">
        <v>480</v>
      </c>
      <c r="J16" s="230">
        <v>1232</v>
      </c>
      <c r="K16" s="229">
        <v>470</v>
      </c>
      <c r="L16" s="230">
        <v>1129</v>
      </c>
      <c r="M16" s="236">
        <v>350</v>
      </c>
      <c r="N16" s="231"/>
      <c r="O16" s="231"/>
      <c r="P16" s="229">
        <f t="shared" si="1"/>
        <v>350</v>
      </c>
      <c r="Q16" s="233">
        <f t="shared" si="2"/>
        <v>290</v>
      </c>
      <c r="R16" s="234"/>
      <c r="S16" s="208"/>
      <c r="T16" s="208"/>
      <c r="U16" s="209"/>
      <c r="V16" s="202"/>
      <c r="W16" s="202"/>
      <c r="X16" s="202"/>
      <c r="Y16" s="202"/>
      <c r="Z16" s="202"/>
    </row>
    <row r="17" spans="1:26" ht="19.5" customHeight="1">
      <c r="A17" s="199" t="str">
        <f t="shared" si="0"/>
        <v>경질비닐전선관HI 28 mmM</v>
      </c>
      <c r="B17" s="227" t="s">
        <v>32</v>
      </c>
      <c r="C17" s="229" t="s">
        <v>34</v>
      </c>
      <c r="D17" s="228" t="s">
        <v>22</v>
      </c>
      <c r="E17" s="229">
        <v>929</v>
      </c>
      <c r="F17" s="230">
        <v>860</v>
      </c>
      <c r="G17" s="231">
        <v>774</v>
      </c>
      <c r="H17" s="230">
        <v>1023</v>
      </c>
      <c r="I17" s="229">
        <v>929</v>
      </c>
      <c r="J17" s="230">
        <v>1232</v>
      </c>
      <c r="K17" s="229">
        <v>890</v>
      </c>
      <c r="L17" s="230">
        <v>1129</v>
      </c>
      <c r="M17" s="236">
        <v>700</v>
      </c>
      <c r="N17" s="231"/>
      <c r="O17" s="231"/>
      <c r="P17" s="229">
        <f t="shared" si="1"/>
        <v>700</v>
      </c>
      <c r="Q17" s="233">
        <f t="shared" si="2"/>
        <v>590</v>
      </c>
      <c r="R17" s="234"/>
      <c r="S17" s="208"/>
      <c r="T17" s="208"/>
      <c r="U17" s="209"/>
      <c r="V17" s="202"/>
      <c r="W17" s="202"/>
      <c r="X17" s="202"/>
      <c r="Y17" s="202"/>
      <c r="Z17" s="202"/>
    </row>
    <row r="18" spans="1:26" ht="19.5" customHeight="1">
      <c r="A18" s="199" t="str">
        <f t="shared" si="0"/>
        <v>경질비닐전선관HI 36 mmM</v>
      </c>
      <c r="B18" s="227" t="s">
        <v>32</v>
      </c>
      <c r="C18" s="229" t="s">
        <v>35</v>
      </c>
      <c r="D18" s="228" t="s">
        <v>22</v>
      </c>
      <c r="E18" s="229">
        <v>1249</v>
      </c>
      <c r="F18" s="230">
        <v>860</v>
      </c>
      <c r="G18" s="231">
        <v>1121</v>
      </c>
      <c r="H18" s="230">
        <v>1023</v>
      </c>
      <c r="I18" s="229">
        <v>1249</v>
      </c>
      <c r="J18" s="230">
        <v>1232</v>
      </c>
      <c r="K18" s="229">
        <v>1440</v>
      </c>
      <c r="L18" s="230">
        <v>1129</v>
      </c>
      <c r="M18" s="236">
        <v>976</v>
      </c>
      <c r="N18" s="231"/>
      <c r="O18" s="231"/>
      <c r="P18" s="229">
        <f t="shared" si="1"/>
        <v>976</v>
      </c>
      <c r="Q18" s="233">
        <f t="shared" si="2"/>
        <v>820</v>
      </c>
      <c r="R18" s="234"/>
      <c r="S18" s="208"/>
      <c r="T18" s="208"/>
      <c r="U18" s="209"/>
      <c r="V18" s="202"/>
      <c r="W18" s="202"/>
      <c r="X18" s="202"/>
      <c r="Y18" s="202"/>
      <c r="Z18" s="202"/>
    </row>
    <row r="19" spans="1:26" ht="19.5" customHeight="1">
      <c r="A19" s="199" t="str">
        <f t="shared" si="0"/>
        <v>경질비닐전선관HI 42 mmM</v>
      </c>
      <c r="B19" s="227" t="s">
        <v>32</v>
      </c>
      <c r="C19" s="227" t="s">
        <v>36</v>
      </c>
      <c r="D19" s="228" t="s">
        <v>22</v>
      </c>
      <c r="E19" s="229">
        <v>1631</v>
      </c>
      <c r="F19" s="230">
        <v>860</v>
      </c>
      <c r="G19" s="231">
        <v>1466</v>
      </c>
      <c r="H19" s="230">
        <v>1023</v>
      </c>
      <c r="I19" s="229">
        <v>1631</v>
      </c>
      <c r="J19" s="230">
        <v>1232</v>
      </c>
      <c r="K19" s="229">
        <v>1710</v>
      </c>
      <c r="L19" s="230">
        <v>1129</v>
      </c>
      <c r="M19" s="232">
        <v>1205</v>
      </c>
      <c r="N19" s="231"/>
      <c r="O19" s="231"/>
      <c r="P19" s="229">
        <f t="shared" si="1"/>
        <v>1205</v>
      </c>
      <c r="Q19" s="233">
        <f t="shared" si="2"/>
        <v>1020</v>
      </c>
      <c r="R19" s="234"/>
      <c r="S19" s="208"/>
      <c r="T19" s="208"/>
      <c r="U19" s="209"/>
      <c r="V19" s="202"/>
      <c r="W19" s="202"/>
      <c r="X19" s="202"/>
      <c r="Y19" s="202"/>
      <c r="Z19" s="202"/>
    </row>
    <row r="20" spans="1:26" ht="19.5" customHeight="1">
      <c r="A20" s="199" t="str">
        <f t="shared" si="0"/>
        <v>경질비닐전선관HI 54 mmM</v>
      </c>
      <c r="B20" s="227" t="s">
        <v>32</v>
      </c>
      <c r="C20" s="229" t="s">
        <v>37</v>
      </c>
      <c r="D20" s="228" t="s">
        <v>22</v>
      </c>
      <c r="E20" s="229">
        <v>2315</v>
      </c>
      <c r="F20" s="230">
        <v>860</v>
      </c>
      <c r="G20" s="231">
        <v>2081</v>
      </c>
      <c r="H20" s="230">
        <v>1023</v>
      </c>
      <c r="I20" s="229">
        <v>2315</v>
      </c>
      <c r="J20" s="230">
        <v>1232</v>
      </c>
      <c r="K20" s="229">
        <v>2360</v>
      </c>
      <c r="L20" s="230">
        <v>1129</v>
      </c>
      <c r="M20" s="232">
        <v>1793</v>
      </c>
      <c r="N20" s="231"/>
      <c r="O20" s="231"/>
      <c r="P20" s="229">
        <f t="shared" si="1"/>
        <v>1793</v>
      </c>
      <c r="Q20" s="233">
        <f t="shared" si="2"/>
        <v>1520</v>
      </c>
      <c r="R20" s="234"/>
      <c r="S20" s="208"/>
      <c r="T20" s="208"/>
      <c r="U20" s="209"/>
      <c r="V20" s="202"/>
      <c r="W20" s="202"/>
      <c r="X20" s="202"/>
      <c r="Y20" s="202"/>
      <c r="Z20" s="202"/>
    </row>
    <row r="21" spans="1:26" ht="19.5" customHeight="1">
      <c r="A21" s="199" t="str">
        <f t="shared" si="0"/>
        <v>경질비닐전선관HI 16 mmM</v>
      </c>
      <c r="B21" s="227" t="s">
        <v>32</v>
      </c>
      <c r="C21" s="227" t="s">
        <v>38</v>
      </c>
      <c r="D21" s="228" t="s">
        <v>22</v>
      </c>
      <c r="E21" s="229">
        <v>400</v>
      </c>
      <c r="F21" s="230">
        <v>860</v>
      </c>
      <c r="G21" s="231">
        <v>332</v>
      </c>
      <c r="H21" s="230">
        <v>1023</v>
      </c>
      <c r="I21" s="229">
        <v>400</v>
      </c>
      <c r="J21" s="230">
        <v>1232</v>
      </c>
      <c r="K21" s="229">
        <v>390</v>
      </c>
      <c r="L21" s="230">
        <v>1129</v>
      </c>
      <c r="M21" s="236">
        <v>294</v>
      </c>
      <c r="N21" s="231"/>
      <c r="O21" s="231"/>
      <c r="P21" s="229">
        <f t="shared" si="1"/>
        <v>294</v>
      </c>
      <c r="Q21" s="233">
        <f t="shared" si="2"/>
        <v>240</v>
      </c>
      <c r="R21" s="234"/>
      <c r="S21" s="208"/>
      <c r="T21" s="208"/>
      <c r="U21" s="209"/>
      <c r="V21" s="202"/>
      <c r="W21" s="202"/>
      <c r="X21" s="202"/>
      <c r="Y21" s="202"/>
      <c r="Z21" s="202"/>
    </row>
    <row r="22" spans="1:26" ht="19.5" customHeight="1">
      <c r="A22" s="199" t="str">
        <f t="shared" si="0"/>
        <v>파상형 폴리에틸렌 전선관30㎜M</v>
      </c>
      <c r="B22" s="227" t="s">
        <v>39</v>
      </c>
      <c r="C22" s="229" t="s">
        <v>40</v>
      </c>
      <c r="D22" s="228" t="s">
        <v>22</v>
      </c>
      <c r="E22" s="229">
        <v>437</v>
      </c>
      <c r="F22" s="230">
        <v>861</v>
      </c>
      <c r="G22" s="231">
        <v>391</v>
      </c>
      <c r="H22" s="230">
        <v>1024</v>
      </c>
      <c r="I22" s="229">
        <v>437</v>
      </c>
      <c r="J22" s="230">
        <v>1230</v>
      </c>
      <c r="K22" s="229">
        <v>360</v>
      </c>
      <c r="L22" s="230">
        <v>1128</v>
      </c>
      <c r="M22" s="236">
        <v>343</v>
      </c>
      <c r="N22" s="231"/>
      <c r="O22" s="231"/>
      <c r="P22" s="229">
        <f t="shared" si="1"/>
        <v>343</v>
      </c>
      <c r="Q22" s="233">
        <f t="shared" si="2"/>
        <v>290</v>
      </c>
      <c r="R22" s="234"/>
      <c r="S22" s="208"/>
      <c r="T22" s="208"/>
      <c r="U22" s="209"/>
      <c r="V22" s="202"/>
      <c r="W22" s="202"/>
      <c r="X22" s="202"/>
      <c r="Y22" s="202"/>
      <c r="Z22" s="202"/>
    </row>
    <row r="23" spans="1:26" ht="19.5" customHeight="1">
      <c r="A23" s="199" t="str">
        <f t="shared" si="0"/>
        <v>파상형 폴리에틸렌 전선관40㎜M</v>
      </c>
      <c r="B23" s="227" t="s">
        <v>39</v>
      </c>
      <c r="C23" s="229" t="s">
        <v>41</v>
      </c>
      <c r="D23" s="228" t="s">
        <v>22</v>
      </c>
      <c r="E23" s="229">
        <v>552</v>
      </c>
      <c r="F23" s="230">
        <v>861</v>
      </c>
      <c r="G23" s="231">
        <v>563</v>
      </c>
      <c r="H23" s="230">
        <v>1024</v>
      </c>
      <c r="I23" s="229">
        <v>552</v>
      </c>
      <c r="J23" s="230">
        <v>1230</v>
      </c>
      <c r="K23" s="229">
        <v>550</v>
      </c>
      <c r="L23" s="230">
        <v>1128</v>
      </c>
      <c r="M23" s="236">
        <v>523</v>
      </c>
      <c r="N23" s="231"/>
      <c r="O23" s="231"/>
      <c r="P23" s="229">
        <f t="shared" si="1"/>
        <v>523</v>
      </c>
      <c r="Q23" s="233">
        <f t="shared" si="2"/>
        <v>440</v>
      </c>
      <c r="R23" s="234"/>
      <c r="S23" s="208"/>
      <c r="T23" s="208"/>
      <c r="U23" s="209"/>
      <c r="V23" s="202"/>
      <c r="W23" s="202"/>
      <c r="X23" s="202"/>
      <c r="Y23" s="202"/>
      <c r="Z23" s="202"/>
    </row>
    <row r="24" spans="1:26" ht="19.5" customHeight="1">
      <c r="A24" s="199" t="str">
        <f t="shared" si="0"/>
        <v>파상형 폴리에틸렌 전선관50㎜M</v>
      </c>
      <c r="B24" s="227" t="s">
        <v>39</v>
      </c>
      <c r="C24" s="229" t="s">
        <v>42</v>
      </c>
      <c r="D24" s="228" t="s">
        <v>22</v>
      </c>
      <c r="E24" s="229">
        <v>752</v>
      </c>
      <c r="F24" s="230">
        <v>861</v>
      </c>
      <c r="G24" s="231">
        <v>750</v>
      </c>
      <c r="H24" s="230">
        <v>1024</v>
      </c>
      <c r="I24" s="229">
        <v>782</v>
      </c>
      <c r="J24" s="230">
        <v>1230</v>
      </c>
      <c r="K24" s="229">
        <v>730</v>
      </c>
      <c r="L24" s="230">
        <v>1128</v>
      </c>
      <c r="M24" s="236">
        <v>680</v>
      </c>
      <c r="N24" s="231"/>
      <c r="O24" s="231"/>
      <c r="P24" s="229">
        <f t="shared" si="1"/>
        <v>680</v>
      </c>
      <c r="Q24" s="233">
        <f t="shared" si="2"/>
        <v>570</v>
      </c>
      <c r="R24" s="234"/>
      <c r="S24" s="208"/>
      <c r="T24" s="208"/>
      <c r="U24" s="209"/>
      <c r="V24" s="202"/>
      <c r="W24" s="202"/>
      <c r="X24" s="202"/>
      <c r="Y24" s="202"/>
      <c r="Z24" s="202"/>
    </row>
    <row r="25" spans="1:26" ht="19.5" customHeight="1">
      <c r="A25" s="199" t="str">
        <f t="shared" si="0"/>
        <v>파상형 폴리에틸렌 전선관65㎜M</v>
      </c>
      <c r="B25" s="227" t="s">
        <v>39</v>
      </c>
      <c r="C25" s="229" t="s">
        <v>43</v>
      </c>
      <c r="D25" s="228" t="s">
        <v>22</v>
      </c>
      <c r="E25" s="229">
        <v>1127</v>
      </c>
      <c r="F25" s="230">
        <v>861</v>
      </c>
      <c r="G25" s="231">
        <v>1250</v>
      </c>
      <c r="H25" s="230">
        <v>1024</v>
      </c>
      <c r="I25" s="229">
        <v>1127</v>
      </c>
      <c r="J25" s="230">
        <v>1230</v>
      </c>
      <c r="K25" s="229">
        <v>1090</v>
      </c>
      <c r="L25" s="230">
        <v>1128</v>
      </c>
      <c r="M25" s="236">
        <v>990</v>
      </c>
      <c r="N25" s="231"/>
      <c r="O25" s="231"/>
      <c r="P25" s="229">
        <f t="shared" si="1"/>
        <v>990</v>
      </c>
      <c r="Q25" s="233">
        <f t="shared" si="2"/>
        <v>840</v>
      </c>
      <c r="R25" s="234"/>
      <c r="S25" s="208"/>
      <c r="T25" s="208"/>
      <c r="U25" s="209"/>
      <c r="V25" s="202"/>
      <c r="W25" s="202"/>
      <c r="X25" s="202"/>
      <c r="Y25" s="202"/>
      <c r="Z25" s="202"/>
    </row>
    <row r="26" spans="1:26" ht="19.5" customHeight="1">
      <c r="A26" s="199" t="str">
        <f t="shared" si="0"/>
        <v>파상형 폴리에틸렌 전선관80㎜M</v>
      </c>
      <c r="B26" s="227" t="s">
        <v>39</v>
      </c>
      <c r="C26" s="229" t="s">
        <v>44</v>
      </c>
      <c r="D26" s="228" t="s">
        <v>22</v>
      </c>
      <c r="E26" s="229">
        <v>1484</v>
      </c>
      <c r="F26" s="230">
        <v>861</v>
      </c>
      <c r="G26" s="231">
        <v>1719</v>
      </c>
      <c r="H26" s="230">
        <v>1024</v>
      </c>
      <c r="I26" s="229">
        <v>1484</v>
      </c>
      <c r="J26" s="230">
        <v>1230</v>
      </c>
      <c r="K26" s="229">
        <v>1450</v>
      </c>
      <c r="L26" s="230">
        <v>1128</v>
      </c>
      <c r="M26" s="232">
        <v>1357</v>
      </c>
      <c r="N26" s="231"/>
      <c r="O26" s="231"/>
      <c r="P26" s="229">
        <f t="shared" si="1"/>
        <v>1357</v>
      </c>
      <c r="Q26" s="233">
        <f t="shared" si="2"/>
        <v>1150</v>
      </c>
      <c r="R26" s="234"/>
      <c r="S26" s="208"/>
      <c r="T26" s="208"/>
      <c r="U26" s="209"/>
      <c r="V26" s="202"/>
      <c r="W26" s="202"/>
      <c r="X26" s="202"/>
      <c r="Y26" s="202"/>
      <c r="Z26" s="202"/>
    </row>
    <row r="27" spans="1:26" ht="19.5" customHeight="1">
      <c r="A27" s="199" t="str">
        <f t="shared" si="0"/>
        <v>파상형 폴리에틸렌 전선관100㎜M</v>
      </c>
      <c r="B27" s="227" t="s">
        <v>39</v>
      </c>
      <c r="C27" s="229" t="s">
        <v>45</v>
      </c>
      <c r="D27" s="228" t="s">
        <v>22</v>
      </c>
      <c r="E27" s="229">
        <v>2013</v>
      </c>
      <c r="F27" s="230">
        <v>861</v>
      </c>
      <c r="G27" s="231">
        <v>2188</v>
      </c>
      <c r="H27" s="230">
        <v>1024</v>
      </c>
      <c r="I27" s="229">
        <v>2013</v>
      </c>
      <c r="J27" s="230">
        <v>1230</v>
      </c>
      <c r="K27" s="229">
        <v>1980</v>
      </c>
      <c r="L27" s="230">
        <v>1128</v>
      </c>
      <c r="M27" s="232">
        <v>1784</v>
      </c>
      <c r="N27" s="231"/>
      <c r="O27" s="231"/>
      <c r="P27" s="229">
        <f t="shared" si="1"/>
        <v>1784</v>
      </c>
      <c r="Q27" s="233">
        <f t="shared" si="2"/>
        <v>1510</v>
      </c>
      <c r="R27" s="234"/>
      <c r="S27" s="208"/>
      <c r="T27" s="208"/>
      <c r="U27" s="209"/>
      <c r="V27" s="202"/>
      <c r="W27" s="202"/>
      <c r="X27" s="202"/>
      <c r="Y27" s="202"/>
      <c r="Z27" s="202"/>
    </row>
    <row r="28" spans="1:26" ht="19.5" customHeight="1">
      <c r="A28" s="199" t="str">
        <f t="shared" si="0"/>
        <v>1종금속제가요전선관16 mm 일반-방수M</v>
      </c>
      <c r="B28" s="227" t="s">
        <v>47</v>
      </c>
      <c r="C28" s="229" t="s">
        <v>48</v>
      </c>
      <c r="D28" s="228" t="s">
        <v>22</v>
      </c>
      <c r="E28" s="229">
        <v>700</v>
      </c>
      <c r="F28" s="230">
        <v>860</v>
      </c>
      <c r="G28" s="231"/>
      <c r="H28" s="230"/>
      <c r="I28" s="229">
        <v>594</v>
      </c>
      <c r="J28" s="230">
        <v>1231</v>
      </c>
      <c r="K28" s="229">
        <v>700</v>
      </c>
      <c r="L28" s="230">
        <v>1123</v>
      </c>
      <c r="M28" s="236">
        <v>733</v>
      </c>
      <c r="N28" s="231"/>
      <c r="O28" s="231"/>
      <c r="P28" s="229">
        <f t="shared" si="1"/>
        <v>594</v>
      </c>
      <c r="Q28" s="233">
        <f t="shared" si="2"/>
        <v>500</v>
      </c>
      <c r="R28" s="234"/>
      <c r="S28" s="208"/>
      <c r="T28" s="208"/>
      <c r="U28" s="209"/>
      <c r="V28" s="202"/>
      <c r="W28" s="202"/>
      <c r="X28" s="202"/>
      <c r="Y28" s="202"/>
      <c r="Z28" s="202"/>
    </row>
    <row r="29" spans="1:26" ht="19.5" customHeight="1">
      <c r="A29" s="199" t="str">
        <f t="shared" si="0"/>
        <v>1종금속제가요전선관22 mm 일반-방수M</v>
      </c>
      <c r="B29" s="227" t="s">
        <v>47</v>
      </c>
      <c r="C29" s="229" t="s">
        <v>49</v>
      </c>
      <c r="D29" s="228" t="s">
        <v>22</v>
      </c>
      <c r="E29" s="229">
        <v>850</v>
      </c>
      <c r="F29" s="230">
        <v>860</v>
      </c>
      <c r="G29" s="231"/>
      <c r="H29" s="230"/>
      <c r="I29" s="229">
        <v>1128</v>
      </c>
      <c r="J29" s="230">
        <v>1231</v>
      </c>
      <c r="K29" s="229">
        <v>850</v>
      </c>
      <c r="L29" s="230">
        <v>1123</v>
      </c>
      <c r="M29" s="236">
        <v>937</v>
      </c>
      <c r="N29" s="231"/>
      <c r="O29" s="231"/>
      <c r="P29" s="229">
        <f t="shared" si="1"/>
        <v>850</v>
      </c>
      <c r="Q29" s="233">
        <f t="shared" si="2"/>
        <v>720</v>
      </c>
      <c r="R29" s="234"/>
      <c r="S29" s="208"/>
      <c r="T29" s="208"/>
      <c r="U29" s="209"/>
      <c r="V29" s="202"/>
      <c r="W29" s="202"/>
      <c r="X29" s="202"/>
      <c r="Y29" s="202"/>
      <c r="Z29" s="202"/>
    </row>
    <row r="30" spans="1:26" ht="19.5" customHeight="1">
      <c r="A30" s="199" t="str">
        <f t="shared" si="0"/>
        <v>1종금속제가요전선관28 mm 일반-방수M</v>
      </c>
      <c r="B30" s="227" t="s">
        <v>47</v>
      </c>
      <c r="C30" s="229" t="s">
        <v>50</v>
      </c>
      <c r="D30" s="228" t="s">
        <v>22</v>
      </c>
      <c r="E30" s="229">
        <v>1100</v>
      </c>
      <c r="F30" s="230">
        <v>860</v>
      </c>
      <c r="G30" s="231"/>
      <c r="H30" s="230"/>
      <c r="I30" s="229">
        <v>1320</v>
      </c>
      <c r="J30" s="230">
        <v>1231</v>
      </c>
      <c r="K30" s="229">
        <v>1100</v>
      </c>
      <c r="L30" s="230">
        <v>1123</v>
      </c>
      <c r="M30" s="232">
        <v>1102</v>
      </c>
      <c r="N30" s="231"/>
      <c r="O30" s="231"/>
      <c r="P30" s="229">
        <f t="shared" si="1"/>
        <v>1100</v>
      </c>
      <c r="Q30" s="233">
        <f t="shared" si="2"/>
        <v>930</v>
      </c>
      <c r="R30" s="234"/>
      <c r="S30" s="208"/>
      <c r="T30" s="208"/>
      <c r="U30" s="209"/>
      <c r="V30" s="202"/>
      <c r="W30" s="202"/>
      <c r="X30" s="202"/>
      <c r="Y30" s="202"/>
      <c r="Z30" s="202"/>
    </row>
    <row r="31" spans="1:26" ht="19.5" customHeight="1">
      <c r="A31" s="199" t="str">
        <f t="shared" si="0"/>
        <v>1종금속제가요전선관36 mm 일반-방수M</v>
      </c>
      <c r="B31" s="227" t="s">
        <v>47</v>
      </c>
      <c r="C31" s="229" t="s">
        <v>51</v>
      </c>
      <c r="D31" s="228" t="s">
        <v>22</v>
      </c>
      <c r="E31" s="229">
        <v>2200</v>
      </c>
      <c r="F31" s="230">
        <v>860</v>
      </c>
      <c r="G31" s="231"/>
      <c r="H31" s="230"/>
      <c r="I31" s="229">
        <v>1716</v>
      </c>
      <c r="J31" s="230">
        <v>1231</v>
      </c>
      <c r="K31" s="229">
        <v>2200</v>
      </c>
      <c r="L31" s="230">
        <v>1123</v>
      </c>
      <c r="M31" s="232">
        <v>1667</v>
      </c>
      <c r="N31" s="231"/>
      <c r="O31" s="231"/>
      <c r="P31" s="229">
        <f t="shared" si="1"/>
        <v>1667</v>
      </c>
      <c r="Q31" s="233">
        <f t="shared" si="2"/>
        <v>1410</v>
      </c>
      <c r="R31" s="235"/>
      <c r="S31" s="210"/>
      <c r="T31" s="210"/>
      <c r="U31" s="209"/>
      <c r="V31" s="202"/>
      <c r="W31" s="202"/>
      <c r="X31" s="202"/>
      <c r="Y31" s="202"/>
      <c r="Z31" s="202"/>
    </row>
    <row r="32" spans="1:26" ht="19.5" customHeight="1">
      <c r="A32" s="199" t="str">
        <f t="shared" si="0"/>
        <v>1종금속제가요전선관42 mm 일반-방수M</v>
      </c>
      <c r="B32" s="227" t="s">
        <v>47</v>
      </c>
      <c r="C32" s="229" t="s">
        <v>52</v>
      </c>
      <c r="D32" s="228" t="s">
        <v>22</v>
      </c>
      <c r="E32" s="229">
        <v>2800</v>
      </c>
      <c r="F32" s="230">
        <v>860</v>
      </c>
      <c r="G32" s="231"/>
      <c r="H32" s="230"/>
      <c r="I32" s="229">
        <v>2760</v>
      </c>
      <c r="J32" s="230">
        <v>1231</v>
      </c>
      <c r="K32" s="229">
        <v>2800</v>
      </c>
      <c r="L32" s="230">
        <v>1123</v>
      </c>
      <c r="M32" s="232">
        <v>2205</v>
      </c>
      <c r="N32" s="231"/>
      <c r="O32" s="231"/>
      <c r="P32" s="229">
        <f t="shared" si="1"/>
        <v>2205</v>
      </c>
      <c r="Q32" s="233">
        <f t="shared" si="2"/>
        <v>1870</v>
      </c>
      <c r="R32" s="234"/>
      <c r="S32" s="208"/>
      <c r="T32" s="208"/>
      <c r="U32" s="209"/>
      <c r="V32" s="202"/>
      <c r="W32" s="202"/>
      <c r="X32" s="202"/>
      <c r="Y32" s="202"/>
      <c r="Z32" s="202"/>
    </row>
    <row r="33" spans="1:26" ht="19.5" customHeight="1">
      <c r="A33" s="199" t="str">
        <f t="shared" si="0"/>
        <v>1종금속제가요전선관54 mm 일반-방수M</v>
      </c>
      <c r="B33" s="227" t="s">
        <v>47</v>
      </c>
      <c r="C33" s="229" t="s">
        <v>53</v>
      </c>
      <c r="D33" s="237" t="s">
        <v>22</v>
      </c>
      <c r="E33" s="229">
        <v>3800</v>
      </c>
      <c r="F33" s="230">
        <v>860</v>
      </c>
      <c r="G33" s="231"/>
      <c r="H33" s="230"/>
      <c r="I33" s="229">
        <v>3564</v>
      </c>
      <c r="J33" s="230">
        <v>1231</v>
      </c>
      <c r="K33" s="229">
        <v>3800</v>
      </c>
      <c r="L33" s="230">
        <v>1123</v>
      </c>
      <c r="M33" s="232">
        <v>3064</v>
      </c>
      <c r="N33" s="231"/>
      <c r="O33" s="231"/>
      <c r="P33" s="229">
        <f t="shared" si="1"/>
        <v>3064</v>
      </c>
      <c r="Q33" s="233">
        <f t="shared" si="2"/>
        <v>2600</v>
      </c>
      <c r="R33" s="234"/>
      <c r="S33" s="208"/>
      <c r="T33" s="208"/>
      <c r="U33" s="209"/>
      <c r="V33" s="202"/>
      <c r="W33" s="202"/>
      <c r="X33" s="202"/>
      <c r="Y33" s="202"/>
      <c r="Z33" s="202"/>
    </row>
    <row r="34" spans="1:26" ht="19.5" customHeight="1">
      <c r="A34" s="199" t="str">
        <f t="shared" si="0"/>
        <v>1종금속제가요전선관70 mm 일반-방수M</v>
      </c>
      <c r="B34" s="227" t="s">
        <v>47</v>
      </c>
      <c r="C34" s="227" t="s">
        <v>54</v>
      </c>
      <c r="D34" s="238" t="s">
        <v>22</v>
      </c>
      <c r="E34" s="229">
        <v>4950</v>
      </c>
      <c r="F34" s="230">
        <v>860</v>
      </c>
      <c r="G34" s="231"/>
      <c r="H34" s="230"/>
      <c r="I34" s="229">
        <v>6468</v>
      </c>
      <c r="J34" s="230">
        <v>1231</v>
      </c>
      <c r="K34" s="229">
        <v>4950</v>
      </c>
      <c r="L34" s="230">
        <v>1123</v>
      </c>
      <c r="M34" s="232">
        <v>7190</v>
      </c>
      <c r="N34" s="231"/>
      <c r="O34" s="231"/>
      <c r="P34" s="229">
        <f t="shared" si="1"/>
        <v>4950</v>
      </c>
      <c r="Q34" s="233">
        <f t="shared" si="2"/>
        <v>4200</v>
      </c>
      <c r="R34" s="234"/>
      <c r="S34" s="208"/>
      <c r="T34" s="208"/>
      <c r="U34" s="209"/>
      <c r="V34" s="202"/>
      <c r="W34" s="202"/>
      <c r="X34" s="202"/>
      <c r="Y34" s="202"/>
      <c r="Z34" s="202"/>
    </row>
    <row r="35" spans="1:26" ht="19.5" customHeight="1">
      <c r="A35" s="199" t="str">
        <f t="shared" si="0"/>
        <v>1종금속제가요전선관82 mm 일반-방수M</v>
      </c>
      <c r="B35" s="227" t="s">
        <v>47</v>
      </c>
      <c r="C35" s="227" t="s">
        <v>55</v>
      </c>
      <c r="D35" s="238" t="s">
        <v>22</v>
      </c>
      <c r="E35" s="229">
        <v>6000</v>
      </c>
      <c r="F35" s="230">
        <v>860</v>
      </c>
      <c r="G35" s="231"/>
      <c r="H35" s="230"/>
      <c r="I35" s="229">
        <v>8184</v>
      </c>
      <c r="J35" s="230">
        <v>1231</v>
      </c>
      <c r="K35" s="229">
        <v>6000</v>
      </c>
      <c r="L35" s="230">
        <v>1123</v>
      </c>
      <c r="M35" s="232">
        <v>12980</v>
      </c>
      <c r="N35" s="231"/>
      <c r="O35" s="231"/>
      <c r="P35" s="229">
        <f t="shared" si="1"/>
        <v>6000</v>
      </c>
      <c r="Q35" s="233">
        <f t="shared" si="2"/>
        <v>5100</v>
      </c>
      <c r="R35" s="234"/>
      <c r="S35" s="208"/>
      <c r="T35" s="208"/>
      <c r="U35" s="209"/>
      <c r="V35" s="202"/>
      <c r="W35" s="202"/>
      <c r="X35" s="202"/>
      <c r="Y35" s="202"/>
      <c r="Z35" s="202"/>
    </row>
    <row r="36" spans="1:26" ht="19.5" customHeight="1">
      <c r="A36" s="199" t="str">
        <f t="shared" si="0"/>
        <v>1종금속제가요전선관104 mm 일반-방수M</v>
      </c>
      <c r="B36" s="227" t="s">
        <v>47</v>
      </c>
      <c r="C36" s="227" t="s">
        <v>56</v>
      </c>
      <c r="D36" s="238" t="s">
        <v>22</v>
      </c>
      <c r="E36" s="229">
        <v>9000</v>
      </c>
      <c r="F36" s="230">
        <v>860</v>
      </c>
      <c r="G36" s="231"/>
      <c r="H36" s="230"/>
      <c r="I36" s="229">
        <v>12840</v>
      </c>
      <c r="J36" s="230">
        <v>1231</v>
      </c>
      <c r="K36" s="229">
        <v>9000</v>
      </c>
      <c r="L36" s="230">
        <v>1123</v>
      </c>
      <c r="M36" s="229"/>
      <c r="N36" s="231"/>
      <c r="O36" s="231"/>
      <c r="P36" s="229">
        <f t="shared" si="1"/>
        <v>9000</v>
      </c>
      <c r="Q36" s="233">
        <f t="shared" si="2"/>
        <v>7650</v>
      </c>
      <c r="R36" s="234"/>
      <c r="S36" s="208"/>
      <c r="T36" s="208"/>
      <c r="U36" s="209"/>
      <c r="V36" s="202"/>
      <c r="W36" s="202"/>
      <c r="X36" s="202"/>
      <c r="Y36" s="202"/>
      <c r="Z36" s="202"/>
    </row>
    <row r="37" spans="1:26" ht="19.5" customHeight="1">
      <c r="A37" s="199" t="str">
        <f t="shared" si="0"/>
        <v>풀박스150×150×100개</v>
      </c>
      <c r="B37" s="227" t="s">
        <v>203</v>
      </c>
      <c r="C37" s="227" t="s">
        <v>204</v>
      </c>
      <c r="D37" s="238" t="s">
        <v>205</v>
      </c>
      <c r="E37" s="229">
        <v>3245</v>
      </c>
      <c r="F37" s="230">
        <v>873</v>
      </c>
      <c r="G37" s="231">
        <v>7510</v>
      </c>
      <c r="H37" s="230">
        <v>1027</v>
      </c>
      <c r="I37" s="229">
        <v>3245</v>
      </c>
      <c r="J37" s="230">
        <v>1235</v>
      </c>
      <c r="K37" s="229">
        <v>3520</v>
      </c>
      <c r="L37" s="230">
        <v>1127</v>
      </c>
      <c r="M37" s="229">
        <v>2757</v>
      </c>
      <c r="N37" s="231"/>
      <c r="O37" s="231"/>
      <c r="P37" s="229">
        <f t="shared" si="1"/>
        <v>2757</v>
      </c>
      <c r="Q37" s="233">
        <f t="shared" si="2"/>
        <v>2340</v>
      </c>
      <c r="R37" s="234"/>
      <c r="S37" s="208"/>
      <c r="T37" s="208"/>
      <c r="U37" s="209"/>
      <c r="V37" s="202"/>
      <c r="W37" s="202"/>
      <c r="X37" s="202"/>
      <c r="Y37" s="202"/>
      <c r="Z37" s="202"/>
    </row>
    <row r="38" spans="1:26" ht="19.5" customHeight="1">
      <c r="A38" s="199" t="str">
        <f t="shared" si="0"/>
        <v>풀박스200×200×150개</v>
      </c>
      <c r="B38" s="227" t="s">
        <v>203</v>
      </c>
      <c r="C38" s="229" t="s">
        <v>206</v>
      </c>
      <c r="D38" s="237" t="s">
        <v>205</v>
      </c>
      <c r="E38" s="229">
        <v>5379</v>
      </c>
      <c r="F38" s="230">
        <v>873</v>
      </c>
      <c r="G38" s="231">
        <v>12500</v>
      </c>
      <c r="H38" s="230">
        <v>1027</v>
      </c>
      <c r="I38" s="229">
        <v>5379</v>
      </c>
      <c r="J38" s="230">
        <v>1235</v>
      </c>
      <c r="K38" s="229">
        <v>6000</v>
      </c>
      <c r="L38" s="230">
        <v>1127</v>
      </c>
      <c r="M38" s="229">
        <v>4571</v>
      </c>
      <c r="N38" s="231"/>
      <c r="O38" s="231"/>
      <c r="P38" s="229">
        <f t="shared" si="1"/>
        <v>4571</v>
      </c>
      <c r="Q38" s="233">
        <f t="shared" si="2"/>
        <v>3880</v>
      </c>
      <c r="R38" s="234"/>
      <c r="S38" s="208"/>
      <c r="T38" s="208"/>
      <c r="U38" s="209"/>
      <c r="V38" s="202"/>
      <c r="W38" s="202"/>
      <c r="X38" s="202"/>
      <c r="Y38" s="202"/>
      <c r="Z38" s="202"/>
    </row>
    <row r="39" spans="1:26" ht="19.5" customHeight="1">
      <c r="A39" s="199" t="str">
        <f t="shared" si="0"/>
        <v>풀박스300×300×200개</v>
      </c>
      <c r="B39" s="227" t="s">
        <v>203</v>
      </c>
      <c r="C39" s="229" t="s">
        <v>207</v>
      </c>
      <c r="D39" s="237" t="s">
        <v>205</v>
      </c>
      <c r="E39" s="229">
        <v>11935</v>
      </c>
      <c r="F39" s="230">
        <v>873</v>
      </c>
      <c r="G39" s="231">
        <v>23400</v>
      </c>
      <c r="H39" s="230">
        <v>1027</v>
      </c>
      <c r="I39" s="229">
        <v>11935</v>
      </c>
      <c r="J39" s="230">
        <v>1235</v>
      </c>
      <c r="K39" s="229">
        <v>11520</v>
      </c>
      <c r="L39" s="230">
        <v>1127</v>
      </c>
      <c r="M39" s="229">
        <v>9688</v>
      </c>
      <c r="N39" s="231"/>
      <c r="O39" s="231"/>
      <c r="P39" s="229">
        <f t="shared" si="1"/>
        <v>9688</v>
      </c>
      <c r="Q39" s="233">
        <f t="shared" si="2"/>
        <v>8230</v>
      </c>
      <c r="R39" s="234"/>
      <c r="S39" s="208"/>
      <c r="T39" s="208"/>
      <c r="U39" s="209"/>
      <c r="V39" s="202"/>
      <c r="W39" s="202"/>
      <c r="X39" s="202"/>
      <c r="Y39" s="202"/>
      <c r="Z39" s="202"/>
    </row>
    <row r="40" spans="1:26" ht="19.5" customHeight="1">
      <c r="A40" s="199" t="str">
        <f t="shared" si="0"/>
        <v>풀박스500×500×200개</v>
      </c>
      <c r="B40" s="227" t="s">
        <v>203</v>
      </c>
      <c r="C40" s="229" t="s">
        <v>449</v>
      </c>
      <c r="D40" s="237" t="s">
        <v>205</v>
      </c>
      <c r="E40" s="229">
        <v>35805</v>
      </c>
      <c r="F40" s="230">
        <v>873</v>
      </c>
      <c r="G40" s="231"/>
      <c r="H40" s="230"/>
      <c r="I40" s="229">
        <v>35805</v>
      </c>
      <c r="J40" s="230">
        <v>1235</v>
      </c>
      <c r="K40" s="229"/>
      <c r="L40" s="230"/>
      <c r="M40" s="229">
        <v>30433</v>
      </c>
      <c r="N40" s="231"/>
      <c r="O40" s="231"/>
      <c r="P40" s="229">
        <f t="shared" si="1"/>
        <v>30433</v>
      </c>
      <c r="Q40" s="233">
        <f t="shared" si="2"/>
        <v>25860</v>
      </c>
      <c r="R40" s="234"/>
      <c r="S40" s="208"/>
      <c r="T40" s="208"/>
      <c r="U40" s="209"/>
      <c r="V40" s="202"/>
      <c r="W40" s="202"/>
      <c r="X40" s="202"/>
      <c r="Y40" s="202"/>
      <c r="Z40" s="202"/>
    </row>
    <row r="41" spans="1:26" ht="19.5" customHeight="1">
      <c r="A41" s="199" t="str">
        <f t="shared" si="0"/>
        <v>풀박스800×800×200개</v>
      </c>
      <c r="B41" s="227" t="s">
        <v>203</v>
      </c>
      <c r="C41" s="229" t="s">
        <v>453</v>
      </c>
      <c r="D41" s="237" t="s">
        <v>205</v>
      </c>
      <c r="E41" s="229"/>
      <c r="F41" s="230"/>
      <c r="G41" s="231"/>
      <c r="H41" s="230"/>
      <c r="I41" s="229"/>
      <c r="J41" s="230"/>
      <c r="K41" s="229"/>
      <c r="L41" s="230"/>
      <c r="M41" s="229"/>
      <c r="N41" s="231">
        <v>40000</v>
      </c>
      <c r="O41" s="231">
        <v>40800</v>
      </c>
      <c r="P41" s="229">
        <f t="shared" si="1"/>
        <v>40000</v>
      </c>
      <c r="Q41" s="233">
        <f t="shared" si="2"/>
        <v>34000</v>
      </c>
      <c r="R41" s="234"/>
      <c r="S41" s="208"/>
      <c r="T41" s="208"/>
      <c r="U41" s="209"/>
      <c r="V41" s="202"/>
      <c r="W41" s="202"/>
      <c r="X41" s="202"/>
      <c r="Y41" s="202"/>
      <c r="Z41" s="202"/>
    </row>
    <row r="42" spans="1:26" ht="19.5" customHeight="1">
      <c r="A42" s="199" t="str">
        <f t="shared" si="0"/>
        <v>풀박스1000×500×200개</v>
      </c>
      <c r="B42" s="227" t="s">
        <v>203</v>
      </c>
      <c r="C42" s="229" t="s">
        <v>455</v>
      </c>
      <c r="D42" s="237" t="s">
        <v>205</v>
      </c>
      <c r="E42" s="229"/>
      <c r="F42" s="230"/>
      <c r="G42" s="231"/>
      <c r="H42" s="230"/>
      <c r="I42" s="229"/>
      <c r="J42" s="230"/>
      <c r="K42" s="229"/>
      <c r="L42" s="230"/>
      <c r="M42" s="229"/>
      <c r="N42" s="231">
        <v>41000</v>
      </c>
      <c r="O42" s="231">
        <v>45000</v>
      </c>
      <c r="P42" s="229">
        <f t="shared" si="1"/>
        <v>41000</v>
      </c>
      <c r="Q42" s="233">
        <f t="shared" si="2"/>
        <v>34850</v>
      </c>
      <c r="R42" s="234"/>
      <c r="S42" s="208"/>
      <c r="T42" s="208"/>
      <c r="U42" s="209"/>
      <c r="V42" s="202"/>
      <c r="W42" s="202"/>
      <c r="X42" s="202"/>
      <c r="Y42" s="202"/>
      <c r="Z42" s="202"/>
    </row>
    <row r="43" spans="1:26" ht="19.5" customHeight="1">
      <c r="A43" s="199" t="str">
        <f t="shared" si="0"/>
        <v>풀박스1000×1000×200개</v>
      </c>
      <c r="B43" s="227" t="s">
        <v>203</v>
      </c>
      <c r="C43" s="229" t="s">
        <v>762</v>
      </c>
      <c r="D43" s="237" t="s">
        <v>205</v>
      </c>
      <c r="E43" s="229"/>
      <c r="F43" s="230"/>
      <c r="G43" s="231"/>
      <c r="H43" s="230"/>
      <c r="I43" s="229"/>
      <c r="J43" s="230"/>
      <c r="K43" s="229"/>
      <c r="L43" s="230"/>
      <c r="M43" s="229"/>
      <c r="N43" s="231">
        <v>48000</v>
      </c>
      <c r="O43" s="231">
        <v>51000</v>
      </c>
      <c r="P43" s="229">
        <f t="shared" si="1"/>
        <v>48000</v>
      </c>
      <c r="Q43" s="233">
        <f t="shared" si="2"/>
        <v>40800</v>
      </c>
      <c r="R43" s="234"/>
      <c r="S43" s="208"/>
      <c r="T43" s="208"/>
      <c r="U43" s="209"/>
      <c r="V43" s="202"/>
      <c r="W43" s="202"/>
      <c r="X43" s="202"/>
      <c r="Y43" s="202"/>
      <c r="Z43" s="202"/>
    </row>
    <row r="44" spans="1:26" ht="19.5" customHeight="1">
      <c r="A44" s="199" t="str">
        <f t="shared" si="0"/>
        <v>풀박스1600×1600×200개</v>
      </c>
      <c r="B44" s="227" t="s">
        <v>203</v>
      </c>
      <c r="C44" s="229" t="s">
        <v>457</v>
      </c>
      <c r="D44" s="237" t="s">
        <v>205</v>
      </c>
      <c r="E44" s="229"/>
      <c r="F44" s="230"/>
      <c r="G44" s="231"/>
      <c r="H44" s="230"/>
      <c r="I44" s="229"/>
      <c r="J44" s="230"/>
      <c r="K44" s="229"/>
      <c r="L44" s="230"/>
      <c r="M44" s="229"/>
      <c r="N44" s="231">
        <v>98000</v>
      </c>
      <c r="O44" s="231">
        <v>108000</v>
      </c>
      <c r="P44" s="229">
        <f t="shared" si="1"/>
        <v>98000</v>
      </c>
      <c r="Q44" s="233">
        <f t="shared" si="2"/>
        <v>83300</v>
      </c>
      <c r="R44" s="234"/>
      <c r="S44" s="208"/>
      <c r="T44" s="208"/>
      <c r="U44" s="209"/>
      <c r="V44" s="202"/>
      <c r="W44" s="202"/>
      <c r="X44" s="202"/>
      <c r="Y44" s="202"/>
      <c r="Z44" s="202"/>
    </row>
    <row r="45" spans="1:26" ht="19.5" customHeight="1">
      <c r="A45" s="199" t="str">
        <f t="shared" si="0"/>
        <v>풀박스SUS 400×400×200개</v>
      </c>
      <c r="B45" s="227" t="s">
        <v>203</v>
      </c>
      <c r="C45" s="229" t="s">
        <v>459</v>
      </c>
      <c r="D45" s="237" t="s">
        <v>205</v>
      </c>
      <c r="E45" s="229"/>
      <c r="F45" s="230"/>
      <c r="G45" s="231">
        <v>73700</v>
      </c>
      <c r="H45" s="230">
        <v>1027</v>
      </c>
      <c r="I45" s="229"/>
      <c r="J45" s="230"/>
      <c r="K45" s="229"/>
      <c r="L45" s="230"/>
      <c r="M45" s="229"/>
      <c r="N45" s="231">
        <v>105270</v>
      </c>
      <c r="O45" s="231">
        <v>107400</v>
      </c>
      <c r="P45" s="229">
        <f t="shared" si="1"/>
        <v>73700</v>
      </c>
      <c r="Q45" s="233">
        <f t="shared" si="2"/>
        <v>62640</v>
      </c>
      <c r="R45" s="234"/>
      <c r="S45" s="208"/>
      <c r="T45" s="208"/>
      <c r="U45" s="209"/>
      <c r="V45" s="202"/>
      <c r="W45" s="202"/>
      <c r="X45" s="202"/>
      <c r="Y45" s="202"/>
      <c r="Z45" s="202"/>
    </row>
    <row r="46" spans="1:26" ht="19.5" customHeight="1">
      <c r="A46" s="199" t="str">
        <f t="shared" si="0"/>
        <v>풀박스SUS 500×500×200개</v>
      </c>
      <c r="B46" s="227" t="s">
        <v>203</v>
      </c>
      <c r="C46" s="229" t="s">
        <v>461</v>
      </c>
      <c r="D46" s="237" t="s">
        <v>205</v>
      </c>
      <c r="E46" s="229"/>
      <c r="F46" s="230"/>
      <c r="G46" s="231">
        <v>84300</v>
      </c>
      <c r="H46" s="230">
        <v>1027</v>
      </c>
      <c r="I46" s="229"/>
      <c r="J46" s="230"/>
      <c r="K46" s="229"/>
      <c r="L46" s="230"/>
      <c r="M46" s="229"/>
      <c r="N46" s="231">
        <v>198000</v>
      </c>
      <c r="O46" s="231">
        <v>202000</v>
      </c>
      <c r="P46" s="229">
        <f t="shared" si="1"/>
        <v>84300</v>
      </c>
      <c r="Q46" s="233">
        <f t="shared" si="2"/>
        <v>71650</v>
      </c>
      <c r="R46" s="234"/>
      <c r="S46" s="208"/>
      <c r="T46" s="208"/>
      <c r="U46" s="209"/>
      <c r="V46" s="202"/>
      <c r="W46" s="202"/>
      <c r="X46" s="202"/>
      <c r="Y46" s="202"/>
      <c r="Z46" s="202"/>
    </row>
    <row r="47" spans="1:26" ht="19.5" customHeight="1">
      <c r="A47" s="199" t="str">
        <f t="shared" si="0"/>
        <v>풀박스SUS 600×600×200개</v>
      </c>
      <c r="B47" s="227" t="s">
        <v>203</v>
      </c>
      <c r="C47" s="229" t="s">
        <v>463</v>
      </c>
      <c r="D47" s="237" t="s">
        <v>205</v>
      </c>
      <c r="E47" s="229"/>
      <c r="F47" s="230"/>
      <c r="G47" s="231"/>
      <c r="H47" s="230"/>
      <c r="I47" s="229"/>
      <c r="J47" s="230"/>
      <c r="K47" s="229"/>
      <c r="L47" s="230"/>
      <c r="M47" s="229"/>
      <c r="N47" s="231">
        <v>266101</v>
      </c>
      <c r="O47" s="231">
        <v>271400</v>
      </c>
      <c r="P47" s="229">
        <f t="shared" si="1"/>
        <v>266101</v>
      </c>
      <c r="Q47" s="233">
        <f t="shared" si="2"/>
        <v>226180</v>
      </c>
      <c r="R47" s="234"/>
      <c r="S47" s="208"/>
      <c r="T47" s="208"/>
      <c r="U47" s="209"/>
      <c r="V47" s="202"/>
      <c r="W47" s="202"/>
      <c r="X47" s="202"/>
      <c r="Y47" s="202"/>
      <c r="Z47" s="202"/>
    </row>
    <row r="48" spans="1:26" ht="19.5" customHeight="1">
      <c r="A48" s="199" t="str">
        <f t="shared" si="0"/>
        <v>풀박스SUS 800×400×400개</v>
      </c>
      <c r="B48" s="227" t="s">
        <v>203</v>
      </c>
      <c r="C48" s="229" t="s">
        <v>475</v>
      </c>
      <c r="D48" s="237" t="s">
        <v>205</v>
      </c>
      <c r="E48" s="229"/>
      <c r="F48" s="230"/>
      <c r="G48" s="231"/>
      <c r="H48" s="230"/>
      <c r="I48" s="229"/>
      <c r="J48" s="230"/>
      <c r="K48" s="229"/>
      <c r="L48" s="230"/>
      <c r="M48" s="229"/>
      <c r="N48" s="231">
        <v>385000</v>
      </c>
      <c r="O48" s="231">
        <v>392700</v>
      </c>
      <c r="P48" s="229">
        <f t="shared" si="1"/>
        <v>385000</v>
      </c>
      <c r="Q48" s="233">
        <f t="shared" si="2"/>
        <v>327250</v>
      </c>
      <c r="R48" s="234"/>
      <c r="S48" s="208"/>
      <c r="T48" s="208"/>
      <c r="U48" s="209"/>
      <c r="V48" s="202"/>
      <c r="W48" s="202"/>
      <c r="X48" s="202"/>
      <c r="Y48" s="202"/>
      <c r="Z48" s="202"/>
    </row>
    <row r="49" spans="1:26" ht="19.5" customHeight="1">
      <c r="A49" s="199" t="str">
        <f t="shared" si="0"/>
        <v>풀박스SUS 800×800×200개</v>
      </c>
      <c r="B49" s="227" t="s">
        <v>203</v>
      </c>
      <c r="C49" s="229" t="s">
        <v>465</v>
      </c>
      <c r="D49" s="237" t="s">
        <v>205</v>
      </c>
      <c r="E49" s="229"/>
      <c r="F49" s="230"/>
      <c r="G49" s="231"/>
      <c r="H49" s="230"/>
      <c r="I49" s="229"/>
      <c r="J49" s="230"/>
      <c r="K49" s="229"/>
      <c r="L49" s="230"/>
      <c r="M49" s="229"/>
      <c r="N49" s="231">
        <v>495000</v>
      </c>
      <c r="O49" s="231">
        <v>504900</v>
      </c>
      <c r="P49" s="229">
        <f t="shared" si="1"/>
        <v>495000</v>
      </c>
      <c r="Q49" s="233">
        <f t="shared" si="2"/>
        <v>420750</v>
      </c>
      <c r="R49" s="234"/>
      <c r="S49" s="208"/>
      <c r="T49" s="208"/>
      <c r="U49" s="209"/>
      <c r="V49" s="202"/>
      <c r="W49" s="202"/>
      <c r="X49" s="202"/>
      <c r="Y49" s="202"/>
      <c r="Z49" s="202"/>
    </row>
    <row r="50" spans="1:26" ht="19.5" customHeight="1">
      <c r="A50" s="199" t="str">
        <f t="shared" si="0"/>
        <v>풀박스SUS 1000×500×200개</v>
      </c>
      <c r="B50" s="227" t="s">
        <v>203</v>
      </c>
      <c r="C50" s="229" t="s">
        <v>467</v>
      </c>
      <c r="D50" s="237" t="s">
        <v>205</v>
      </c>
      <c r="E50" s="229"/>
      <c r="F50" s="230"/>
      <c r="G50" s="231"/>
      <c r="H50" s="230"/>
      <c r="I50" s="229"/>
      <c r="J50" s="230"/>
      <c r="K50" s="229"/>
      <c r="L50" s="230"/>
      <c r="M50" s="229"/>
      <c r="N50" s="231">
        <v>280000</v>
      </c>
      <c r="O50" s="231">
        <v>310000</v>
      </c>
      <c r="P50" s="229">
        <f t="shared" si="1"/>
        <v>280000</v>
      </c>
      <c r="Q50" s="233">
        <f t="shared" si="2"/>
        <v>238000</v>
      </c>
      <c r="R50" s="234"/>
      <c r="S50" s="208"/>
      <c r="T50" s="208"/>
      <c r="U50" s="209"/>
      <c r="V50" s="202"/>
      <c r="W50" s="202"/>
      <c r="X50" s="202"/>
      <c r="Y50" s="202"/>
      <c r="Z50" s="202"/>
    </row>
    <row r="51" spans="1:26" ht="19.5" customHeight="1">
      <c r="A51" s="199" t="str">
        <f t="shared" si="0"/>
        <v>풀박스SUS 1200×1000×200개</v>
      </c>
      <c r="B51" s="227" t="s">
        <v>203</v>
      </c>
      <c r="C51" s="229" t="s">
        <v>469</v>
      </c>
      <c r="D51" s="237" t="s">
        <v>205</v>
      </c>
      <c r="E51" s="229"/>
      <c r="F51" s="230"/>
      <c r="G51" s="231"/>
      <c r="H51" s="230"/>
      <c r="I51" s="229"/>
      <c r="J51" s="230"/>
      <c r="K51" s="229"/>
      <c r="L51" s="230"/>
      <c r="M51" s="229"/>
      <c r="N51" s="231">
        <v>420000</v>
      </c>
      <c r="O51" s="231">
        <v>440000</v>
      </c>
      <c r="P51" s="229">
        <f t="shared" si="1"/>
        <v>420000</v>
      </c>
      <c r="Q51" s="233">
        <f t="shared" si="2"/>
        <v>357000</v>
      </c>
      <c r="R51" s="234"/>
      <c r="S51" s="208"/>
      <c r="T51" s="208"/>
      <c r="U51" s="209"/>
      <c r="V51" s="202"/>
      <c r="W51" s="202"/>
      <c r="X51" s="202"/>
      <c r="Y51" s="202"/>
      <c r="Z51" s="202"/>
    </row>
    <row r="52" spans="1:26" ht="19.5" customHeight="1">
      <c r="A52" s="199" t="str">
        <f t="shared" si="0"/>
        <v>풀박스SUS 1600×1600×200개</v>
      </c>
      <c r="B52" s="227" t="s">
        <v>203</v>
      </c>
      <c r="C52" s="229" t="s">
        <v>471</v>
      </c>
      <c r="D52" s="237" t="s">
        <v>205</v>
      </c>
      <c r="E52" s="229"/>
      <c r="F52" s="230"/>
      <c r="G52" s="231"/>
      <c r="H52" s="230"/>
      <c r="I52" s="229"/>
      <c r="J52" s="230"/>
      <c r="K52" s="229"/>
      <c r="L52" s="230"/>
      <c r="M52" s="229"/>
      <c r="N52" s="231">
        <v>600000</v>
      </c>
      <c r="O52" s="231">
        <v>630000</v>
      </c>
      <c r="P52" s="229">
        <f t="shared" si="1"/>
        <v>600000</v>
      </c>
      <c r="Q52" s="233">
        <f t="shared" si="2"/>
        <v>510000</v>
      </c>
      <c r="R52" s="234"/>
      <c r="S52" s="208"/>
      <c r="T52" s="208"/>
      <c r="U52" s="209"/>
      <c r="V52" s="202"/>
      <c r="W52" s="202"/>
      <c r="X52" s="202"/>
      <c r="Y52" s="202"/>
      <c r="Z52" s="202"/>
    </row>
    <row r="53" spans="1:26" ht="19.5" customHeight="1">
      <c r="A53" s="199" t="str">
        <f t="shared" si="0"/>
        <v>풀박스SUS 1600×1600×400개</v>
      </c>
      <c r="B53" s="227" t="s">
        <v>203</v>
      </c>
      <c r="C53" s="229" t="s">
        <v>477</v>
      </c>
      <c r="D53" s="237" t="s">
        <v>205</v>
      </c>
      <c r="E53" s="229"/>
      <c r="F53" s="230"/>
      <c r="G53" s="231"/>
      <c r="H53" s="230"/>
      <c r="I53" s="229"/>
      <c r="J53" s="230"/>
      <c r="K53" s="229"/>
      <c r="L53" s="230"/>
      <c r="M53" s="229"/>
      <c r="N53" s="231">
        <v>900000</v>
      </c>
      <c r="O53" s="231">
        <v>910000</v>
      </c>
      <c r="P53" s="229">
        <f t="shared" si="1"/>
        <v>900000</v>
      </c>
      <c r="Q53" s="233">
        <f t="shared" si="2"/>
        <v>765000</v>
      </c>
      <c r="R53" s="234"/>
      <c r="S53" s="208"/>
      <c r="T53" s="208"/>
      <c r="U53" s="209"/>
      <c r="V53" s="202"/>
      <c r="W53" s="202"/>
      <c r="X53" s="202"/>
      <c r="Y53" s="202"/>
      <c r="Z53" s="202"/>
    </row>
    <row r="54" spans="1:26" ht="19.5" customHeight="1">
      <c r="A54" s="199" t="str">
        <f t="shared" si="0"/>
        <v>풀박스SUS 1300×600×200개</v>
      </c>
      <c r="B54" s="227" t="s">
        <v>203</v>
      </c>
      <c r="C54" s="229" t="s">
        <v>473</v>
      </c>
      <c r="D54" s="237" t="s">
        <v>205</v>
      </c>
      <c r="E54" s="229"/>
      <c r="F54" s="230"/>
      <c r="G54" s="231"/>
      <c r="H54" s="230"/>
      <c r="I54" s="229"/>
      <c r="J54" s="230"/>
      <c r="K54" s="229"/>
      <c r="L54" s="230"/>
      <c r="M54" s="229"/>
      <c r="N54" s="231">
        <v>300000</v>
      </c>
      <c r="O54" s="231">
        <v>330000</v>
      </c>
      <c r="P54" s="229">
        <f t="shared" si="1"/>
        <v>300000</v>
      </c>
      <c r="Q54" s="233">
        <f t="shared" si="2"/>
        <v>255000</v>
      </c>
      <c r="R54" s="234"/>
      <c r="S54" s="208"/>
      <c r="T54" s="208"/>
      <c r="U54" s="209"/>
      <c r="V54" s="202"/>
      <c r="W54" s="202"/>
      <c r="X54" s="202"/>
      <c r="Y54" s="202"/>
      <c r="Z54" s="202"/>
    </row>
    <row r="55" spans="1:26" ht="19.5" customHeight="1">
      <c r="A55" s="199" t="str">
        <f t="shared" si="0"/>
        <v>덕트형 케이블트레이DUCT, W 100 x H 100M</v>
      </c>
      <c r="B55" s="227" t="s">
        <v>209</v>
      </c>
      <c r="C55" s="229" t="s">
        <v>210</v>
      </c>
      <c r="D55" s="237" t="s">
        <v>22</v>
      </c>
      <c r="E55" s="229"/>
      <c r="F55" s="230"/>
      <c r="G55" s="231"/>
      <c r="H55" s="230"/>
      <c r="I55" s="229">
        <v>15700</v>
      </c>
      <c r="J55" s="230">
        <v>1238</v>
      </c>
      <c r="K55" s="229"/>
      <c r="L55" s="230"/>
      <c r="M55" s="229"/>
      <c r="N55" s="231"/>
      <c r="O55" s="231"/>
      <c r="P55" s="229">
        <f t="shared" si="1"/>
        <v>15700</v>
      </c>
      <c r="Q55" s="233">
        <f t="shared" si="2"/>
        <v>13340</v>
      </c>
      <c r="R55" s="234"/>
      <c r="S55" s="208"/>
      <c r="T55" s="208"/>
      <c r="U55" s="209"/>
      <c r="V55" s="202"/>
      <c r="W55" s="202"/>
      <c r="X55" s="202"/>
      <c r="Y55" s="202"/>
      <c r="Z55" s="202"/>
    </row>
    <row r="56" spans="1:26" ht="19.5" customHeight="1">
      <c r="A56" s="199" t="str">
        <f t="shared" si="0"/>
        <v>덕트형 케이블트레이DUCT, W 200 x H 100M</v>
      </c>
      <c r="B56" s="227" t="s">
        <v>209</v>
      </c>
      <c r="C56" s="229" t="s">
        <v>211</v>
      </c>
      <c r="D56" s="237" t="s">
        <v>22</v>
      </c>
      <c r="E56" s="229"/>
      <c r="F56" s="230"/>
      <c r="G56" s="231"/>
      <c r="H56" s="230"/>
      <c r="I56" s="229">
        <v>19900</v>
      </c>
      <c r="J56" s="230">
        <v>1238</v>
      </c>
      <c r="K56" s="229"/>
      <c r="L56" s="230"/>
      <c r="M56" s="229"/>
      <c r="N56" s="231"/>
      <c r="O56" s="231"/>
      <c r="P56" s="229">
        <f t="shared" si="1"/>
        <v>19900</v>
      </c>
      <c r="Q56" s="233">
        <f t="shared" si="2"/>
        <v>16910</v>
      </c>
      <c r="R56" s="234"/>
      <c r="S56" s="208"/>
      <c r="T56" s="208"/>
      <c r="U56" s="209"/>
      <c r="V56" s="202"/>
      <c r="W56" s="202"/>
      <c r="X56" s="202"/>
      <c r="Y56" s="202"/>
      <c r="Z56" s="202"/>
    </row>
    <row r="57" spans="1:26" ht="19.5" customHeight="1">
      <c r="A57" s="199" t="str">
        <f t="shared" si="0"/>
        <v>덕트형 케이블트레이SUS DUCT, W 100 x H 100M</v>
      </c>
      <c r="B57" s="227" t="s">
        <v>209</v>
      </c>
      <c r="C57" s="229" t="s">
        <v>212</v>
      </c>
      <c r="D57" s="237" t="s">
        <v>22</v>
      </c>
      <c r="E57" s="229"/>
      <c r="F57" s="230"/>
      <c r="G57" s="231"/>
      <c r="H57" s="230"/>
      <c r="I57" s="229">
        <v>38900</v>
      </c>
      <c r="J57" s="230">
        <v>1238</v>
      </c>
      <c r="K57" s="229"/>
      <c r="L57" s="230"/>
      <c r="M57" s="229"/>
      <c r="N57" s="231">
        <v>51840</v>
      </c>
      <c r="O57" s="231">
        <v>52876.800000000003</v>
      </c>
      <c r="P57" s="229">
        <f t="shared" si="1"/>
        <v>38900</v>
      </c>
      <c r="Q57" s="233">
        <f t="shared" si="2"/>
        <v>33060</v>
      </c>
      <c r="R57" s="234"/>
      <c r="S57" s="208"/>
      <c r="T57" s="208"/>
      <c r="U57" s="209"/>
      <c r="V57" s="202"/>
      <c r="W57" s="202"/>
      <c r="X57" s="202"/>
      <c r="Y57" s="202"/>
      <c r="Z57" s="202"/>
    </row>
    <row r="58" spans="1:26" ht="19.5" customHeight="1">
      <c r="A58" s="199" t="str">
        <f t="shared" si="0"/>
        <v>덕트형 케이블트레이SUS DUCT, W 200 x H 100M</v>
      </c>
      <c r="B58" s="227" t="s">
        <v>209</v>
      </c>
      <c r="C58" s="229" t="s">
        <v>213</v>
      </c>
      <c r="D58" s="237" t="s">
        <v>22</v>
      </c>
      <c r="E58" s="229"/>
      <c r="F58" s="230"/>
      <c r="G58" s="231"/>
      <c r="H58" s="230"/>
      <c r="I58" s="229">
        <v>48600</v>
      </c>
      <c r="J58" s="230">
        <v>1238</v>
      </c>
      <c r="K58" s="229"/>
      <c r="L58" s="230"/>
      <c r="M58" s="229"/>
      <c r="N58" s="231">
        <v>73440</v>
      </c>
      <c r="O58" s="231">
        <v>74908.800000000003</v>
      </c>
      <c r="P58" s="229">
        <f t="shared" si="1"/>
        <v>48600</v>
      </c>
      <c r="Q58" s="233">
        <f t="shared" si="2"/>
        <v>41310</v>
      </c>
      <c r="R58" s="234"/>
      <c r="S58" s="208"/>
      <c r="T58" s="208"/>
      <c r="U58" s="209"/>
      <c r="V58" s="202"/>
      <c r="W58" s="202"/>
      <c r="X58" s="202"/>
      <c r="Y58" s="202"/>
      <c r="Z58" s="202"/>
    </row>
    <row r="59" spans="1:26" ht="19.5" customHeight="1">
      <c r="A59" s="199" t="str">
        <f t="shared" si="0"/>
        <v>케이블트레이부속품U CHANNEL, 41x41x2.6tM</v>
      </c>
      <c r="B59" s="227" t="s">
        <v>405</v>
      </c>
      <c r="C59" s="229" t="s">
        <v>406</v>
      </c>
      <c r="D59" s="237" t="s">
        <v>22</v>
      </c>
      <c r="E59" s="229"/>
      <c r="F59" s="230"/>
      <c r="G59" s="231"/>
      <c r="H59" s="230"/>
      <c r="I59" s="229">
        <v>12630</v>
      </c>
      <c r="J59" s="230">
        <v>1239</v>
      </c>
      <c r="K59" s="229">
        <v>9100</v>
      </c>
      <c r="L59" s="230">
        <v>1138</v>
      </c>
      <c r="M59" s="229">
        <v>3835</v>
      </c>
      <c r="N59" s="231"/>
      <c r="O59" s="231"/>
      <c r="P59" s="229">
        <f t="shared" si="1"/>
        <v>3835</v>
      </c>
      <c r="Q59" s="233">
        <f t="shared" si="2"/>
        <v>3250</v>
      </c>
      <c r="R59" s="234"/>
      <c r="S59" s="208"/>
      <c r="T59" s="208"/>
      <c r="U59" s="209"/>
      <c r="V59" s="202"/>
      <c r="W59" s="202"/>
      <c r="X59" s="202"/>
      <c r="Y59" s="202"/>
      <c r="Z59" s="202"/>
    </row>
    <row r="60" spans="1:26" ht="19.5" customHeight="1">
      <c r="A60" s="199" t="str">
        <f t="shared" si="0"/>
        <v>강제전선관용 부품파이프행거, 16 C개</v>
      </c>
      <c r="B60" s="227" t="s">
        <v>804</v>
      </c>
      <c r="C60" s="229" t="s">
        <v>379</v>
      </c>
      <c r="D60" s="237" t="s">
        <v>205</v>
      </c>
      <c r="E60" s="229">
        <v>727</v>
      </c>
      <c r="F60" s="230">
        <v>864</v>
      </c>
      <c r="G60" s="231">
        <v>340</v>
      </c>
      <c r="H60" s="230">
        <v>1028</v>
      </c>
      <c r="I60" s="229">
        <v>727</v>
      </c>
      <c r="J60" s="230">
        <v>1231</v>
      </c>
      <c r="K60" s="229">
        <v>620</v>
      </c>
      <c r="L60" s="230">
        <v>1123</v>
      </c>
      <c r="M60" s="236">
        <v>324</v>
      </c>
      <c r="N60" s="231"/>
      <c r="O60" s="231"/>
      <c r="P60" s="229">
        <f t="shared" si="1"/>
        <v>324</v>
      </c>
      <c r="Q60" s="233">
        <f t="shared" si="2"/>
        <v>270</v>
      </c>
      <c r="R60" s="234"/>
      <c r="S60" s="208"/>
      <c r="T60" s="208"/>
      <c r="U60" s="209"/>
      <c r="V60" s="202"/>
      <c r="W60" s="202"/>
      <c r="X60" s="202"/>
      <c r="Y60" s="202"/>
      <c r="Z60" s="202"/>
    </row>
    <row r="61" spans="1:26" ht="19.5" customHeight="1">
      <c r="A61" s="199" t="str">
        <f t="shared" si="0"/>
        <v>강제전선관용 부품파이프행거, 22 C개</v>
      </c>
      <c r="B61" s="227" t="s">
        <v>804</v>
      </c>
      <c r="C61" s="229" t="s">
        <v>389</v>
      </c>
      <c r="D61" s="237" t="s">
        <v>205</v>
      </c>
      <c r="E61" s="229">
        <v>745</v>
      </c>
      <c r="F61" s="230">
        <v>864</v>
      </c>
      <c r="G61" s="231">
        <v>350</v>
      </c>
      <c r="H61" s="230">
        <v>1028</v>
      </c>
      <c r="I61" s="229">
        <v>745</v>
      </c>
      <c r="J61" s="230">
        <v>1231</v>
      </c>
      <c r="K61" s="229">
        <v>650</v>
      </c>
      <c r="L61" s="230">
        <v>1123</v>
      </c>
      <c r="M61" s="236">
        <v>340</v>
      </c>
      <c r="N61" s="231"/>
      <c r="O61" s="231"/>
      <c r="P61" s="229">
        <f t="shared" si="1"/>
        <v>340</v>
      </c>
      <c r="Q61" s="233">
        <f t="shared" si="2"/>
        <v>280</v>
      </c>
      <c r="R61" s="234"/>
      <c r="S61" s="208"/>
      <c r="T61" s="208"/>
      <c r="U61" s="209"/>
      <c r="V61" s="202"/>
      <c r="W61" s="202"/>
      <c r="X61" s="202"/>
      <c r="Y61" s="202"/>
      <c r="Z61" s="202"/>
    </row>
    <row r="62" spans="1:26" ht="19.5" customHeight="1">
      <c r="A62" s="199" t="str">
        <f t="shared" si="0"/>
        <v>강제전선관용 부품파이프행거, 28 C개</v>
      </c>
      <c r="B62" s="227" t="s">
        <v>804</v>
      </c>
      <c r="C62" s="229" t="s">
        <v>391</v>
      </c>
      <c r="D62" s="237" t="s">
        <v>205</v>
      </c>
      <c r="E62" s="229">
        <v>782</v>
      </c>
      <c r="F62" s="230">
        <v>864</v>
      </c>
      <c r="G62" s="231">
        <v>391</v>
      </c>
      <c r="H62" s="230">
        <v>1028</v>
      </c>
      <c r="I62" s="229">
        <v>782</v>
      </c>
      <c r="J62" s="230">
        <v>1231</v>
      </c>
      <c r="K62" s="229">
        <v>680</v>
      </c>
      <c r="L62" s="230">
        <v>1123</v>
      </c>
      <c r="M62" s="236">
        <v>364</v>
      </c>
      <c r="N62" s="231"/>
      <c r="O62" s="231"/>
      <c r="P62" s="229">
        <f t="shared" si="1"/>
        <v>364</v>
      </c>
      <c r="Q62" s="233">
        <f t="shared" si="2"/>
        <v>300</v>
      </c>
      <c r="R62" s="234"/>
      <c r="S62" s="208"/>
      <c r="T62" s="208"/>
      <c r="U62" s="209"/>
      <c r="V62" s="202"/>
      <c r="W62" s="202"/>
      <c r="X62" s="202"/>
      <c r="Y62" s="202"/>
      <c r="Z62" s="202"/>
    </row>
    <row r="63" spans="1:26" ht="19.5" customHeight="1">
      <c r="A63" s="199" t="str">
        <f t="shared" si="0"/>
        <v>강제전선관용 부품파이프행거, 36 C개</v>
      </c>
      <c r="B63" s="227" t="s">
        <v>804</v>
      </c>
      <c r="C63" s="229" t="s">
        <v>393</v>
      </c>
      <c r="D63" s="237" t="s">
        <v>205</v>
      </c>
      <c r="E63" s="229">
        <v>828</v>
      </c>
      <c r="F63" s="230">
        <v>864</v>
      </c>
      <c r="G63" s="231">
        <v>402</v>
      </c>
      <c r="H63" s="230">
        <v>1028</v>
      </c>
      <c r="I63" s="229">
        <v>828</v>
      </c>
      <c r="J63" s="230">
        <v>1231</v>
      </c>
      <c r="K63" s="229">
        <v>720</v>
      </c>
      <c r="L63" s="230">
        <v>1123</v>
      </c>
      <c r="M63" s="236">
        <v>378</v>
      </c>
      <c r="N63" s="231"/>
      <c r="O63" s="231"/>
      <c r="P63" s="229">
        <f t="shared" si="1"/>
        <v>378</v>
      </c>
      <c r="Q63" s="233">
        <f t="shared" si="2"/>
        <v>320</v>
      </c>
      <c r="R63" s="234"/>
      <c r="S63" s="208"/>
      <c r="T63" s="208"/>
      <c r="U63" s="209"/>
      <c r="V63" s="202"/>
      <c r="W63" s="202"/>
      <c r="X63" s="202"/>
      <c r="Y63" s="202"/>
      <c r="Z63" s="202"/>
    </row>
    <row r="64" spans="1:26" ht="19.5" customHeight="1">
      <c r="A64" s="199" t="str">
        <f t="shared" si="0"/>
        <v>강제전선관용 부품파이프행거, 42 C개</v>
      </c>
      <c r="B64" s="227" t="s">
        <v>804</v>
      </c>
      <c r="C64" s="229" t="s">
        <v>395</v>
      </c>
      <c r="D64" s="237" t="s">
        <v>205</v>
      </c>
      <c r="E64" s="229">
        <v>904</v>
      </c>
      <c r="F64" s="230">
        <v>864</v>
      </c>
      <c r="G64" s="231">
        <v>422</v>
      </c>
      <c r="H64" s="230">
        <v>1028</v>
      </c>
      <c r="I64" s="229">
        <v>904</v>
      </c>
      <c r="J64" s="230">
        <v>1231</v>
      </c>
      <c r="K64" s="229">
        <v>760</v>
      </c>
      <c r="L64" s="230">
        <v>1123</v>
      </c>
      <c r="M64" s="236">
        <v>404</v>
      </c>
      <c r="N64" s="231"/>
      <c r="O64" s="231"/>
      <c r="P64" s="229">
        <f t="shared" si="1"/>
        <v>404</v>
      </c>
      <c r="Q64" s="233">
        <f t="shared" si="2"/>
        <v>340</v>
      </c>
      <c r="R64" s="234"/>
      <c r="S64" s="208"/>
      <c r="T64" s="208"/>
      <c r="U64" s="209"/>
      <c r="V64" s="202"/>
      <c r="W64" s="202"/>
      <c r="X64" s="202"/>
      <c r="Y64" s="202"/>
      <c r="Z64" s="202"/>
    </row>
    <row r="65" spans="1:26" ht="19.5" customHeight="1">
      <c r="A65" s="199" t="str">
        <f t="shared" si="0"/>
        <v>강제전선관용 부품파이프행거, 54 C개</v>
      </c>
      <c r="B65" s="227" t="s">
        <v>804</v>
      </c>
      <c r="C65" s="229" t="s">
        <v>397</v>
      </c>
      <c r="D65" s="237" t="s">
        <v>205</v>
      </c>
      <c r="E65" s="229">
        <v>1272</v>
      </c>
      <c r="F65" s="230">
        <v>864</v>
      </c>
      <c r="G65" s="231">
        <v>618</v>
      </c>
      <c r="H65" s="230">
        <v>1028</v>
      </c>
      <c r="I65" s="229">
        <v>1272</v>
      </c>
      <c r="J65" s="230">
        <v>1231</v>
      </c>
      <c r="K65" s="229">
        <v>1050</v>
      </c>
      <c r="L65" s="230">
        <v>1123</v>
      </c>
      <c r="M65" s="236">
        <v>585</v>
      </c>
      <c r="N65" s="231"/>
      <c r="O65" s="231"/>
      <c r="P65" s="229">
        <f t="shared" si="1"/>
        <v>585</v>
      </c>
      <c r="Q65" s="233">
        <f t="shared" si="2"/>
        <v>490</v>
      </c>
      <c r="R65" s="234"/>
      <c r="S65" s="208"/>
      <c r="T65" s="208"/>
      <c r="U65" s="209"/>
      <c r="V65" s="202"/>
      <c r="W65" s="202"/>
      <c r="X65" s="202"/>
      <c r="Y65" s="202"/>
      <c r="Z65" s="202"/>
    </row>
    <row r="66" spans="1:26" ht="19.5" customHeight="1">
      <c r="A66" s="199" t="str">
        <f t="shared" si="0"/>
        <v>강제전선관용 부품파이프행거, 70 C개</v>
      </c>
      <c r="B66" s="227" t="s">
        <v>804</v>
      </c>
      <c r="C66" s="229" t="s">
        <v>399</v>
      </c>
      <c r="D66" s="237" t="s">
        <v>205</v>
      </c>
      <c r="E66" s="229">
        <v>1422</v>
      </c>
      <c r="F66" s="230">
        <v>864</v>
      </c>
      <c r="G66" s="231">
        <v>659</v>
      </c>
      <c r="H66" s="230">
        <v>1028</v>
      </c>
      <c r="I66" s="229">
        <v>1422</v>
      </c>
      <c r="J66" s="230">
        <v>1231</v>
      </c>
      <c r="K66" s="229">
        <v>1210</v>
      </c>
      <c r="L66" s="230">
        <v>1123</v>
      </c>
      <c r="M66" s="236">
        <v>635</v>
      </c>
      <c r="N66" s="231"/>
      <c r="O66" s="231"/>
      <c r="P66" s="229">
        <f t="shared" si="1"/>
        <v>635</v>
      </c>
      <c r="Q66" s="233">
        <f t="shared" si="2"/>
        <v>530</v>
      </c>
      <c r="R66" s="234"/>
      <c r="S66" s="208"/>
      <c r="T66" s="208"/>
      <c r="U66" s="209"/>
      <c r="V66" s="202"/>
      <c r="W66" s="202"/>
      <c r="X66" s="202"/>
      <c r="Y66" s="202"/>
      <c r="Z66" s="202"/>
    </row>
    <row r="67" spans="1:26" ht="19.5" customHeight="1">
      <c r="A67" s="199" t="str">
        <f t="shared" si="0"/>
        <v>강제전선관용 부품파이프행거, 82 C개</v>
      </c>
      <c r="B67" s="227" t="s">
        <v>804</v>
      </c>
      <c r="C67" s="229" t="s">
        <v>401</v>
      </c>
      <c r="D67" s="237" t="s">
        <v>205</v>
      </c>
      <c r="E67" s="229">
        <v>1932</v>
      </c>
      <c r="F67" s="230">
        <v>864</v>
      </c>
      <c r="G67" s="231">
        <v>1133</v>
      </c>
      <c r="H67" s="230">
        <v>1028</v>
      </c>
      <c r="I67" s="229">
        <v>1932</v>
      </c>
      <c r="J67" s="230">
        <v>1231</v>
      </c>
      <c r="K67" s="229">
        <v>170</v>
      </c>
      <c r="L67" s="230">
        <v>1123</v>
      </c>
      <c r="M67" s="232">
        <v>1079</v>
      </c>
      <c r="N67" s="231"/>
      <c r="O67" s="231"/>
      <c r="P67" s="229">
        <f t="shared" si="1"/>
        <v>170</v>
      </c>
      <c r="Q67" s="233">
        <f t="shared" si="2"/>
        <v>140</v>
      </c>
      <c r="R67" s="234"/>
      <c r="S67" s="208"/>
      <c r="T67" s="208"/>
      <c r="U67" s="209"/>
      <c r="V67" s="202"/>
      <c r="W67" s="202"/>
      <c r="X67" s="202"/>
      <c r="Y67" s="202"/>
      <c r="Z67" s="202"/>
    </row>
    <row r="68" spans="1:26" ht="19.5" customHeight="1">
      <c r="A68" s="199" t="str">
        <f t="shared" si="0"/>
        <v>강제전선관용 부품파이프행거, 104 C개</v>
      </c>
      <c r="B68" s="227" t="s">
        <v>804</v>
      </c>
      <c r="C68" s="229" t="s">
        <v>403</v>
      </c>
      <c r="D68" s="237" t="s">
        <v>205</v>
      </c>
      <c r="E68" s="229">
        <v>2484</v>
      </c>
      <c r="F68" s="230">
        <v>864</v>
      </c>
      <c r="G68" s="231">
        <v>1339</v>
      </c>
      <c r="H68" s="230">
        <v>1028</v>
      </c>
      <c r="I68" s="229">
        <v>2484</v>
      </c>
      <c r="J68" s="230">
        <v>1231</v>
      </c>
      <c r="K68" s="229">
        <v>1940</v>
      </c>
      <c r="L68" s="230">
        <v>1123</v>
      </c>
      <c r="M68" s="232">
        <v>1266</v>
      </c>
      <c r="N68" s="231"/>
      <c r="O68" s="231"/>
      <c r="P68" s="229">
        <f t="shared" si="1"/>
        <v>1266</v>
      </c>
      <c r="Q68" s="233">
        <f t="shared" si="2"/>
        <v>1070</v>
      </c>
      <c r="R68" s="234"/>
      <c r="S68" s="208"/>
      <c r="T68" s="208"/>
      <c r="U68" s="209"/>
      <c r="V68" s="202"/>
      <c r="W68" s="202"/>
      <c r="X68" s="202"/>
      <c r="Y68" s="202"/>
      <c r="Z68" s="202"/>
    </row>
    <row r="69" spans="1:26" ht="19.5" customHeight="1">
      <c r="A69" s="199" t="str">
        <f t="shared" si="0"/>
        <v>강제전선관용 부품새들 (KS) 16cEA</v>
      </c>
      <c r="B69" s="227" t="s">
        <v>804</v>
      </c>
      <c r="C69" s="229" t="s">
        <v>145</v>
      </c>
      <c r="D69" s="237" t="s">
        <v>104</v>
      </c>
      <c r="E69" s="229">
        <v>98</v>
      </c>
      <c r="F69" s="230">
        <v>864</v>
      </c>
      <c r="G69" s="231">
        <v>88</v>
      </c>
      <c r="H69" s="230">
        <v>1028</v>
      </c>
      <c r="I69" s="229">
        <v>98</v>
      </c>
      <c r="J69" s="230">
        <v>1231</v>
      </c>
      <c r="K69" s="229">
        <v>104</v>
      </c>
      <c r="L69" s="230">
        <v>1123</v>
      </c>
      <c r="M69" s="229"/>
      <c r="N69" s="231"/>
      <c r="O69" s="231"/>
      <c r="P69" s="229">
        <f t="shared" si="1"/>
        <v>88</v>
      </c>
      <c r="Q69" s="233">
        <f t="shared" si="2"/>
        <v>70</v>
      </c>
      <c r="R69" s="234"/>
      <c r="S69" s="208"/>
      <c r="T69" s="208"/>
      <c r="U69" s="209"/>
      <c r="V69" s="202"/>
      <c r="W69" s="202"/>
      <c r="X69" s="202"/>
      <c r="Y69" s="202"/>
      <c r="Z69" s="202"/>
    </row>
    <row r="70" spans="1:26" ht="19.5" customHeight="1">
      <c r="A70" s="199" t="str">
        <f t="shared" si="0"/>
        <v>강제전선관용 부품새들 (KS) 22cEA</v>
      </c>
      <c r="B70" s="227" t="s">
        <v>804</v>
      </c>
      <c r="C70" s="229" t="s">
        <v>146</v>
      </c>
      <c r="D70" s="237" t="s">
        <v>104</v>
      </c>
      <c r="E70" s="229">
        <v>104</v>
      </c>
      <c r="F70" s="230">
        <v>864</v>
      </c>
      <c r="G70" s="231">
        <v>93</v>
      </c>
      <c r="H70" s="230">
        <v>1028</v>
      </c>
      <c r="I70" s="229">
        <v>104</v>
      </c>
      <c r="J70" s="230">
        <v>1231</v>
      </c>
      <c r="K70" s="229">
        <v>123</v>
      </c>
      <c r="L70" s="230">
        <v>1123</v>
      </c>
      <c r="M70" s="229"/>
      <c r="N70" s="231"/>
      <c r="O70" s="231"/>
      <c r="P70" s="229">
        <f t="shared" si="1"/>
        <v>93</v>
      </c>
      <c r="Q70" s="233">
        <f t="shared" si="2"/>
        <v>70</v>
      </c>
      <c r="R70" s="234"/>
      <c r="S70" s="208"/>
      <c r="T70" s="208"/>
      <c r="U70" s="209"/>
      <c r="V70" s="202"/>
      <c r="W70" s="202"/>
      <c r="X70" s="202"/>
      <c r="Y70" s="202"/>
      <c r="Z70" s="202"/>
    </row>
    <row r="71" spans="1:26" ht="19.5" customHeight="1">
      <c r="A71" s="199" t="str">
        <f t="shared" si="0"/>
        <v>강제전선관용 부품새들 (KS) 28cEA</v>
      </c>
      <c r="B71" s="227" t="s">
        <v>804</v>
      </c>
      <c r="C71" s="229" t="s">
        <v>147</v>
      </c>
      <c r="D71" s="237" t="s">
        <v>104</v>
      </c>
      <c r="E71" s="229">
        <v>139</v>
      </c>
      <c r="F71" s="230">
        <v>864</v>
      </c>
      <c r="G71" s="231">
        <v>124</v>
      </c>
      <c r="H71" s="230">
        <v>1028</v>
      </c>
      <c r="I71" s="229">
        <v>139</v>
      </c>
      <c r="J71" s="230">
        <v>1231</v>
      </c>
      <c r="K71" s="229">
        <v>198</v>
      </c>
      <c r="L71" s="230">
        <v>1123</v>
      </c>
      <c r="M71" s="229"/>
      <c r="N71" s="231"/>
      <c r="O71" s="231"/>
      <c r="P71" s="229">
        <f t="shared" si="1"/>
        <v>124</v>
      </c>
      <c r="Q71" s="233">
        <f t="shared" si="2"/>
        <v>100</v>
      </c>
      <c r="R71" s="234"/>
      <c r="S71" s="208"/>
      <c r="T71" s="208"/>
      <c r="U71" s="209"/>
      <c r="V71" s="202"/>
      <c r="W71" s="202"/>
      <c r="X71" s="202"/>
      <c r="Y71" s="202"/>
      <c r="Z71" s="202"/>
    </row>
    <row r="72" spans="1:26" ht="19.5" customHeight="1">
      <c r="A72" s="199" t="str">
        <f t="shared" si="0"/>
        <v>강제전선관용 부품새들 (KS) 36cEA</v>
      </c>
      <c r="B72" s="227" t="s">
        <v>804</v>
      </c>
      <c r="C72" s="229" t="s">
        <v>148</v>
      </c>
      <c r="D72" s="237" t="s">
        <v>104</v>
      </c>
      <c r="E72" s="229">
        <v>178</v>
      </c>
      <c r="F72" s="230">
        <v>864</v>
      </c>
      <c r="G72" s="231">
        <v>155</v>
      </c>
      <c r="H72" s="230">
        <v>1028</v>
      </c>
      <c r="I72" s="229">
        <v>178</v>
      </c>
      <c r="J72" s="230">
        <v>1231</v>
      </c>
      <c r="K72" s="229">
        <v>237</v>
      </c>
      <c r="L72" s="230">
        <v>1123</v>
      </c>
      <c r="M72" s="229"/>
      <c r="N72" s="231"/>
      <c r="O72" s="231"/>
      <c r="P72" s="229">
        <f t="shared" si="1"/>
        <v>155</v>
      </c>
      <c r="Q72" s="233">
        <f t="shared" si="2"/>
        <v>130</v>
      </c>
      <c r="R72" s="234"/>
      <c r="S72" s="208"/>
      <c r="T72" s="208"/>
      <c r="U72" s="209"/>
      <c r="V72" s="202"/>
      <c r="W72" s="202"/>
      <c r="X72" s="202"/>
      <c r="Y72" s="202"/>
      <c r="Z72" s="202"/>
    </row>
    <row r="73" spans="1:26" ht="19.5" customHeight="1">
      <c r="A73" s="199" t="str">
        <f t="shared" si="0"/>
        <v>강제전선관용 부품새들 (KS) 42cEA</v>
      </c>
      <c r="B73" s="227" t="s">
        <v>804</v>
      </c>
      <c r="C73" s="229" t="s">
        <v>149</v>
      </c>
      <c r="D73" s="237" t="s">
        <v>104</v>
      </c>
      <c r="E73" s="229">
        <v>190</v>
      </c>
      <c r="F73" s="230">
        <v>864</v>
      </c>
      <c r="G73" s="231">
        <v>175</v>
      </c>
      <c r="H73" s="230">
        <v>1028</v>
      </c>
      <c r="I73" s="229">
        <v>190</v>
      </c>
      <c r="J73" s="230">
        <v>1231</v>
      </c>
      <c r="K73" s="229">
        <v>263</v>
      </c>
      <c r="L73" s="230">
        <v>1123</v>
      </c>
      <c r="M73" s="229"/>
      <c r="N73" s="231"/>
      <c r="O73" s="231"/>
      <c r="P73" s="229">
        <f t="shared" si="1"/>
        <v>175</v>
      </c>
      <c r="Q73" s="233">
        <f t="shared" si="2"/>
        <v>140</v>
      </c>
      <c r="R73" s="234"/>
      <c r="S73" s="208"/>
      <c r="T73" s="208"/>
      <c r="U73" s="209"/>
      <c r="V73" s="202"/>
      <c r="W73" s="202"/>
      <c r="X73" s="202"/>
      <c r="Y73" s="202"/>
      <c r="Z73" s="202"/>
    </row>
    <row r="74" spans="1:26" ht="19.5" customHeight="1">
      <c r="A74" s="199" t="str">
        <f t="shared" si="0"/>
        <v>강제전선관용 부품새들 (KS) 54cEA</v>
      </c>
      <c r="B74" s="227" t="s">
        <v>804</v>
      </c>
      <c r="C74" s="229" t="s">
        <v>150</v>
      </c>
      <c r="D74" s="237" t="s">
        <v>104</v>
      </c>
      <c r="E74" s="229">
        <v>317</v>
      </c>
      <c r="F74" s="230">
        <v>864</v>
      </c>
      <c r="G74" s="231">
        <v>247</v>
      </c>
      <c r="H74" s="230">
        <v>1028</v>
      </c>
      <c r="I74" s="229">
        <v>317</v>
      </c>
      <c r="J74" s="230">
        <v>1231</v>
      </c>
      <c r="K74" s="229">
        <v>329</v>
      </c>
      <c r="L74" s="230">
        <v>1123</v>
      </c>
      <c r="M74" s="229"/>
      <c r="N74" s="231"/>
      <c r="O74" s="231"/>
      <c r="P74" s="229">
        <f t="shared" si="1"/>
        <v>247</v>
      </c>
      <c r="Q74" s="233">
        <f t="shared" si="2"/>
        <v>200</v>
      </c>
      <c r="R74" s="234"/>
      <c r="S74" s="208"/>
      <c r="T74" s="208"/>
      <c r="U74" s="209"/>
      <c r="V74" s="202"/>
      <c r="W74" s="202"/>
      <c r="X74" s="202"/>
      <c r="Y74" s="202"/>
      <c r="Z74" s="202"/>
    </row>
    <row r="75" spans="1:26" ht="19.5" customHeight="1">
      <c r="A75" s="199" t="str">
        <f t="shared" si="0"/>
        <v>강제전선관용 부품새들 (KS) 70cEA</v>
      </c>
      <c r="B75" s="227" t="s">
        <v>804</v>
      </c>
      <c r="C75" s="229" t="s">
        <v>151</v>
      </c>
      <c r="D75" s="237" t="s">
        <v>104</v>
      </c>
      <c r="E75" s="229">
        <v>587</v>
      </c>
      <c r="F75" s="230">
        <v>864</v>
      </c>
      <c r="G75" s="231">
        <v>649</v>
      </c>
      <c r="H75" s="230">
        <v>1028</v>
      </c>
      <c r="I75" s="229">
        <v>587</v>
      </c>
      <c r="J75" s="230">
        <v>1231</v>
      </c>
      <c r="K75" s="229">
        <v>874</v>
      </c>
      <c r="L75" s="230">
        <v>1123</v>
      </c>
      <c r="M75" s="229"/>
      <c r="N75" s="231"/>
      <c r="O75" s="231"/>
      <c r="P75" s="229">
        <f t="shared" si="1"/>
        <v>587</v>
      </c>
      <c r="Q75" s="233">
        <f t="shared" si="2"/>
        <v>490</v>
      </c>
      <c r="R75" s="234"/>
      <c r="S75" s="208"/>
      <c r="T75" s="208"/>
      <c r="U75" s="209"/>
      <c r="V75" s="202"/>
      <c r="W75" s="202"/>
      <c r="X75" s="202"/>
      <c r="Y75" s="202"/>
      <c r="Z75" s="202"/>
    </row>
    <row r="76" spans="1:26" ht="19.5" customHeight="1">
      <c r="A76" s="199" t="str">
        <f t="shared" si="0"/>
        <v>강제전선관용 부품새들 (KS) 82cEA</v>
      </c>
      <c r="B76" s="227" t="s">
        <v>804</v>
      </c>
      <c r="C76" s="229" t="s">
        <v>152</v>
      </c>
      <c r="D76" s="237" t="s">
        <v>104</v>
      </c>
      <c r="E76" s="229">
        <v>738</v>
      </c>
      <c r="F76" s="230">
        <v>864</v>
      </c>
      <c r="G76" s="231">
        <v>773</v>
      </c>
      <c r="H76" s="230">
        <v>1028</v>
      </c>
      <c r="I76" s="229">
        <v>738</v>
      </c>
      <c r="J76" s="230">
        <v>1231</v>
      </c>
      <c r="K76" s="229">
        <v>1104</v>
      </c>
      <c r="L76" s="230">
        <v>1123</v>
      </c>
      <c r="M76" s="229"/>
      <c r="N76" s="231"/>
      <c r="O76" s="231"/>
      <c r="P76" s="229">
        <f t="shared" si="1"/>
        <v>738</v>
      </c>
      <c r="Q76" s="233">
        <f t="shared" si="2"/>
        <v>620</v>
      </c>
      <c r="R76" s="234"/>
      <c r="S76" s="208"/>
      <c r="T76" s="208"/>
      <c r="U76" s="209"/>
      <c r="V76" s="202"/>
      <c r="W76" s="202"/>
      <c r="X76" s="202"/>
      <c r="Y76" s="202"/>
      <c r="Z76" s="202"/>
    </row>
    <row r="77" spans="1:26" ht="19.5" customHeight="1">
      <c r="A77" s="199" t="str">
        <f t="shared" si="0"/>
        <v>강제전선관용 부품새들 (KS) 104cEA</v>
      </c>
      <c r="B77" s="227" t="s">
        <v>804</v>
      </c>
      <c r="C77" s="229" t="s">
        <v>153</v>
      </c>
      <c r="D77" s="237" t="s">
        <v>104</v>
      </c>
      <c r="E77" s="229">
        <v>1046</v>
      </c>
      <c r="F77" s="230">
        <v>864</v>
      </c>
      <c r="G77" s="231">
        <v>1030</v>
      </c>
      <c r="H77" s="230">
        <v>1028</v>
      </c>
      <c r="I77" s="229">
        <v>1046</v>
      </c>
      <c r="J77" s="230">
        <v>1231</v>
      </c>
      <c r="K77" s="229">
        <v>1565</v>
      </c>
      <c r="L77" s="230">
        <v>1123</v>
      </c>
      <c r="M77" s="229"/>
      <c r="N77" s="231"/>
      <c r="O77" s="231"/>
      <c r="P77" s="229">
        <f t="shared" si="1"/>
        <v>1030</v>
      </c>
      <c r="Q77" s="233">
        <f t="shared" si="2"/>
        <v>870</v>
      </c>
      <c r="R77" s="234"/>
      <c r="S77" s="208"/>
      <c r="T77" s="208"/>
      <c r="U77" s="209"/>
      <c r="V77" s="202"/>
      <c r="W77" s="202"/>
      <c r="X77" s="202"/>
      <c r="Y77" s="202"/>
      <c r="Z77" s="202"/>
    </row>
    <row r="78" spans="1:26" ht="19.5" customHeight="1">
      <c r="A78" s="199" t="str">
        <f t="shared" si="0"/>
        <v>셋트앵커M12*L100개</v>
      </c>
      <c r="B78" s="227" t="s">
        <v>479</v>
      </c>
      <c r="C78" s="229" t="s">
        <v>480</v>
      </c>
      <c r="D78" s="237" t="s">
        <v>205</v>
      </c>
      <c r="E78" s="229">
        <v>310</v>
      </c>
      <c r="F78" s="230">
        <v>53</v>
      </c>
      <c r="G78" s="231">
        <v>330</v>
      </c>
      <c r="H78" s="230">
        <v>96</v>
      </c>
      <c r="I78" s="229">
        <v>454</v>
      </c>
      <c r="J78" s="230">
        <v>48</v>
      </c>
      <c r="K78" s="229">
        <v>210</v>
      </c>
      <c r="L78" s="230">
        <v>93</v>
      </c>
      <c r="M78" s="229"/>
      <c r="N78" s="231"/>
      <c r="O78" s="231"/>
      <c r="P78" s="229">
        <f t="shared" si="1"/>
        <v>210</v>
      </c>
      <c r="Q78" s="233">
        <f t="shared" si="2"/>
        <v>170</v>
      </c>
      <c r="R78" s="234"/>
      <c r="S78" s="208"/>
      <c r="T78" s="208"/>
      <c r="U78" s="209"/>
      <c r="V78" s="202"/>
      <c r="W78" s="202"/>
      <c r="X78" s="202"/>
      <c r="Y78" s="202"/>
      <c r="Z78" s="202"/>
    </row>
    <row r="79" spans="1:26" ht="19.5" customHeight="1">
      <c r="A79" s="199" t="str">
        <f t="shared" si="0"/>
        <v>스트롱앵커3/8개</v>
      </c>
      <c r="B79" s="227" t="s">
        <v>382</v>
      </c>
      <c r="C79" s="229" t="s">
        <v>383</v>
      </c>
      <c r="D79" s="237" t="s">
        <v>205</v>
      </c>
      <c r="E79" s="229">
        <v>137</v>
      </c>
      <c r="F79" s="230">
        <v>54</v>
      </c>
      <c r="G79" s="231">
        <v>94</v>
      </c>
      <c r="H79" s="230">
        <v>96</v>
      </c>
      <c r="I79" s="229">
        <v>137</v>
      </c>
      <c r="J79" s="230">
        <v>48</v>
      </c>
      <c r="K79" s="229">
        <v>100</v>
      </c>
      <c r="L79" s="230">
        <v>93</v>
      </c>
      <c r="M79" s="229"/>
      <c r="N79" s="231"/>
      <c r="O79" s="231"/>
      <c r="P79" s="229">
        <f t="shared" si="1"/>
        <v>94</v>
      </c>
      <c r="Q79" s="233">
        <f t="shared" si="2"/>
        <v>70</v>
      </c>
      <c r="R79" s="234"/>
      <c r="S79" s="208"/>
      <c r="T79" s="208"/>
      <c r="U79" s="209"/>
      <c r="V79" s="202"/>
      <c r="W79" s="202"/>
      <c r="X79" s="202"/>
      <c r="Y79" s="202"/>
      <c r="Z79" s="202"/>
    </row>
    <row r="80" spans="1:26" ht="19.5" customHeight="1">
      <c r="A80" s="199" t="str">
        <f t="shared" si="0"/>
        <v>앵커볼트M10×L200개</v>
      </c>
      <c r="B80" s="227" t="s">
        <v>450</v>
      </c>
      <c r="C80" s="229" t="s">
        <v>451</v>
      </c>
      <c r="D80" s="237" t="s">
        <v>205</v>
      </c>
      <c r="E80" s="229">
        <v>470</v>
      </c>
      <c r="F80" s="230">
        <v>53</v>
      </c>
      <c r="G80" s="231">
        <v>550</v>
      </c>
      <c r="H80" s="230">
        <v>96</v>
      </c>
      <c r="I80" s="229"/>
      <c r="J80" s="230"/>
      <c r="K80" s="229">
        <v>470</v>
      </c>
      <c r="L80" s="230">
        <v>93</v>
      </c>
      <c r="M80" s="229"/>
      <c r="N80" s="231"/>
      <c r="O80" s="231"/>
      <c r="P80" s="229">
        <f t="shared" si="1"/>
        <v>470</v>
      </c>
      <c r="Q80" s="233">
        <f t="shared" si="2"/>
        <v>390</v>
      </c>
      <c r="R80" s="234"/>
      <c r="S80" s="208"/>
      <c r="T80" s="208"/>
      <c r="U80" s="209"/>
      <c r="V80" s="202"/>
      <c r="W80" s="202"/>
      <c r="X80" s="202"/>
      <c r="Y80" s="202"/>
      <c r="Z80" s="202"/>
    </row>
    <row r="81" spans="1:26" ht="19.5" customHeight="1">
      <c r="A81" s="199" t="str">
        <f t="shared" si="0"/>
        <v>행거볼트M10×1000㎜개</v>
      </c>
      <c r="B81" s="227" t="s">
        <v>380</v>
      </c>
      <c r="C81" s="229" t="s">
        <v>381</v>
      </c>
      <c r="D81" s="237" t="s">
        <v>205</v>
      </c>
      <c r="E81" s="229">
        <v>1079</v>
      </c>
      <c r="F81" s="230">
        <v>51</v>
      </c>
      <c r="G81" s="231"/>
      <c r="H81" s="230"/>
      <c r="I81" s="229"/>
      <c r="J81" s="230"/>
      <c r="K81" s="229">
        <v>1430</v>
      </c>
      <c r="L81" s="230">
        <v>721</v>
      </c>
      <c r="M81" s="229"/>
      <c r="N81" s="231"/>
      <c r="O81" s="231"/>
      <c r="P81" s="229">
        <f t="shared" si="1"/>
        <v>1079</v>
      </c>
      <c r="Q81" s="233">
        <f t="shared" si="2"/>
        <v>910</v>
      </c>
      <c r="R81" s="239"/>
      <c r="S81" s="211"/>
      <c r="T81" s="211"/>
      <c r="U81" s="209"/>
      <c r="V81" s="202"/>
      <c r="W81" s="202"/>
      <c r="X81" s="202"/>
      <c r="Y81" s="202"/>
      <c r="Z81" s="202"/>
    </row>
    <row r="82" spans="1:26" ht="19.5" customHeight="1">
      <c r="A82" s="199" t="str">
        <f t="shared" si="0"/>
        <v>접지용비닐절연전선(F-GV)2.5㎟M</v>
      </c>
      <c r="B82" s="227" t="s">
        <v>61</v>
      </c>
      <c r="C82" s="229" t="s">
        <v>62</v>
      </c>
      <c r="D82" s="237" t="s">
        <v>22</v>
      </c>
      <c r="E82" s="229">
        <v>657</v>
      </c>
      <c r="F82" s="230">
        <v>833</v>
      </c>
      <c r="G82" s="231">
        <v>629</v>
      </c>
      <c r="H82" s="230">
        <v>994</v>
      </c>
      <c r="I82" s="229">
        <v>742</v>
      </c>
      <c r="J82" s="230">
        <v>1193</v>
      </c>
      <c r="K82" s="229">
        <v>593</v>
      </c>
      <c r="L82" s="230">
        <v>1099</v>
      </c>
      <c r="M82" s="236">
        <v>502</v>
      </c>
      <c r="N82" s="231"/>
      <c r="O82" s="231"/>
      <c r="P82" s="229">
        <f t="shared" si="1"/>
        <v>502</v>
      </c>
      <c r="Q82" s="233">
        <f t="shared" si="2"/>
        <v>420</v>
      </c>
      <c r="R82" s="234"/>
      <c r="S82" s="208"/>
      <c r="T82" s="208"/>
      <c r="U82" s="209"/>
      <c r="V82" s="202"/>
      <c r="W82" s="202"/>
      <c r="X82" s="202"/>
      <c r="Y82" s="202"/>
      <c r="Z82" s="202"/>
    </row>
    <row r="83" spans="1:26" ht="19.5" customHeight="1">
      <c r="A83" s="199" t="str">
        <f t="shared" si="0"/>
        <v>접지용비닐절연전선(F-GV)4㎟M</v>
      </c>
      <c r="B83" s="227" t="s">
        <v>61</v>
      </c>
      <c r="C83" s="229" t="s">
        <v>63</v>
      </c>
      <c r="D83" s="237" t="s">
        <v>22</v>
      </c>
      <c r="E83" s="229">
        <v>919</v>
      </c>
      <c r="F83" s="230">
        <v>833</v>
      </c>
      <c r="G83" s="231">
        <v>943</v>
      </c>
      <c r="H83" s="230">
        <v>994</v>
      </c>
      <c r="I83" s="229">
        <v>1031</v>
      </c>
      <c r="J83" s="230">
        <v>1193</v>
      </c>
      <c r="K83" s="229">
        <v>894</v>
      </c>
      <c r="L83" s="230">
        <v>1099</v>
      </c>
      <c r="M83" s="236">
        <v>766</v>
      </c>
      <c r="N83" s="231"/>
      <c r="O83" s="231"/>
      <c r="P83" s="229">
        <f t="shared" si="1"/>
        <v>766</v>
      </c>
      <c r="Q83" s="233">
        <f t="shared" si="2"/>
        <v>650</v>
      </c>
      <c r="R83" s="234"/>
      <c r="S83" s="208"/>
      <c r="T83" s="208"/>
      <c r="U83" s="209"/>
      <c r="V83" s="202"/>
      <c r="W83" s="202"/>
      <c r="X83" s="202"/>
      <c r="Y83" s="202"/>
      <c r="Z83" s="202"/>
    </row>
    <row r="84" spans="1:26" ht="19.5" customHeight="1">
      <c r="A84" s="199" t="str">
        <f t="shared" si="0"/>
        <v>접지용비닐절연전선(F-GV)6㎟M</v>
      </c>
      <c r="B84" s="227" t="s">
        <v>61</v>
      </c>
      <c r="C84" s="229" t="s">
        <v>64</v>
      </c>
      <c r="D84" s="237" t="s">
        <v>22</v>
      </c>
      <c r="E84" s="229">
        <v>1056</v>
      </c>
      <c r="F84" s="230">
        <v>833</v>
      </c>
      <c r="G84" s="231">
        <v>1170</v>
      </c>
      <c r="H84" s="230">
        <v>994</v>
      </c>
      <c r="I84" s="229">
        <v>1173</v>
      </c>
      <c r="J84" s="230">
        <v>1193</v>
      </c>
      <c r="K84" s="229">
        <v>1256</v>
      </c>
      <c r="L84" s="230">
        <v>1099</v>
      </c>
      <c r="M84" s="236">
        <v>896</v>
      </c>
      <c r="N84" s="231"/>
      <c r="O84" s="231"/>
      <c r="P84" s="229">
        <f t="shared" si="1"/>
        <v>896</v>
      </c>
      <c r="Q84" s="233">
        <f t="shared" si="2"/>
        <v>760</v>
      </c>
      <c r="R84" s="235"/>
      <c r="S84" s="210"/>
      <c r="T84" s="210"/>
      <c r="U84" s="209"/>
      <c r="V84" s="202"/>
      <c r="W84" s="202"/>
      <c r="X84" s="202"/>
      <c r="Y84" s="202"/>
      <c r="Z84" s="202"/>
    </row>
    <row r="85" spans="1:26" ht="19.5" customHeight="1">
      <c r="A85" s="199" t="str">
        <f t="shared" si="0"/>
        <v>접지용비닐절연전선(F-GV)10㎟M</v>
      </c>
      <c r="B85" s="227" t="s">
        <v>61</v>
      </c>
      <c r="C85" s="229" t="s">
        <v>65</v>
      </c>
      <c r="D85" s="237" t="s">
        <v>22</v>
      </c>
      <c r="E85" s="229">
        <v>1778</v>
      </c>
      <c r="F85" s="230">
        <v>833</v>
      </c>
      <c r="G85" s="231">
        <v>1850</v>
      </c>
      <c r="H85" s="230">
        <v>994</v>
      </c>
      <c r="I85" s="229">
        <v>1978</v>
      </c>
      <c r="J85" s="230">
        <v>1193</v>
      </c>
      <c r="K85" s="229">
        <v>2012</v>
      </c>
      <c r="L85" s="230">
        <v>1099</v>
      </c>
      <c r="M85" s="232">
        <v>1523</v>
      </c>
      <c r="N85" s="231"/>
      <c r="O85" s="231"/>
      <c r="P85" s="229">
        <f t="shared" si="1"/>
        <v>1523</v>
      </c>
      <c r="Q85" s="233">
        <f t="shared" si="2"/>
        <v>1290</v>
      </c>
      <c r="R85" s="235"/>
      <c r="S85" s="210"/>
      <c r="T85" s="210"/>
      <c r="U85" s="209"/>
      <c r="V85" s="202"/>
      <c r="W85" s="202"/>
      <c r="X85" s="202"/>
      <c r="Y85" s="202"/>
      <c r="Z85" s="202"/>
    </row>
    <row r="86" spans="1:26" ht="19.5" customHeight="1">
      <c r="A86" s="199" t="str">
        <f t="shared" si="0"/>
        <v>접지용비닐절연전선(F-GV)16㎟M</v>
      </c>
      <c r="B86" s="227" t="s">
        <v>61</v>
      </c>
      <c r="C86" s="229" t="s">
        <v>66</v>
      </c>
      <c r="D86" s="237" t="s">
        <v>22</v>
      </c>
      <c r="E86" s="229">
        <v>2427</v>
      </c>
      <c r="F86" s="230">
        <v>833</v>
      </c>
      <c r="G86" s="231">
        <v>2828</v>
      </c>
      <c r="H86" s="230">
        <v>994</v>
      </c>
      <c r="I86" s="229">
        <v>2700</v>
      </c>
      <c r="J86" s="230">
        <v>1193</v>
      </c>
      <c r="K86" s="229">
        <v>3053</v>
      </c>
      <c r="L86" s="230">
        <v>1099</v>
      </c>
      <c r="M86" s="232">
        <v>2061</v>
      </c>
      <c r="N86" s="231"/>
      <c r="O86" s="231"/>
      <c r="P86" s="229">
        <f t="shared" si="1"/>
        <v>2061</v>
      </c>
      <c r="Q86" s="233">
        <f t="shared" si="2"/>
        <v>1750</v>
      </c>
      <c r="R86" s="234"/>
      <c r="S86" s="208"/>
      <c r="T86" s="208"/>
      <c r="U86" s="209"/>
      <c r="V86" s="202"/>
      <c r="W86" s="202"/>
      <c r="X86" s="202"/>
      <c r="Y86" s="202"/>
      <c r="Z86" s="202"/>
    </row>
    <row r="87" spans="1:26" ht="19.5" customHeight="1">
      <c r="A87" s="199" t="str">
        <f t="shared" si="0"/>
        <v>접지용비닐절연전선(F-GV)25㎟M</v>
      </c>
      <c r="B87" s="227" t="s">
        <v>61</v>
      </c>
      <c r="C87" s="229" t="s">
        <v>67</v>
      </c>
      <c r="D87" s="237" t="s">
        <v>22</v>
      </c>
      <c r="E87" s="229">
        <v>3740</v>
      </c>
      <c r="F87" s="230">
        <v>833</v>
      </c>
      <c r="G87" s="231">
        <v>4083</v>
      </c>
      <c r="H87" s="230">
        <v>994</v>
      </c>
      <c r="I87" s="229">
        <v>4147</v>
      </c>
      <c r="J87" s="230">
        <v>1193</v>
      </c>
      <c r="K87" s="229">
        <v>4754</v>
      </c>
      <c r="L87" s="230">
        <v>1099</v>
      </c>
      <c r="M87" s="232">
        <v>3192</v>
      </c>
      <c r="N87" s="231"/>
      <c r="O87" s="231"/>
      <c r="P87" s="229">
        <f t="shared" si="1"/>
        <v>3192</v>
      </c>
      <c r="Q87" s="233">
        <f t="shared" si="2"/>
        <v>2710</v>
      </c>
      <c r="R87" s="234"/>
      <c r="S87" s="208"/>
      <c r="T87" s="208"/>
      <c r="U87" s="209"/>
      <c r="V87" s="202"/>
      <c r="W87" s="202"/>
      <c r="X87" s="202"/>
      <c r="Y87" s="202"/>
      <c r="Z87" s="202"/>
    </row>
    <row r="88" spans="1:26" ht="19.5" customHeight="1">
      <c r="A88" s="199" t="str">
        <f t="shared" si="0"/>
        <v>접지용비닐절연전선(F-GV)35㎟M</v>
      </c>
      <c r="B88" s="227" t="s">
        <v>61</v>
      </c>
      <c r="C88" s="229" t="s">
        <v>68</v>
      </c>
      <c r="D88" s="237" t="s">
        <v>22</v>
      </c>
      <c r="E88" s="229">
        <v>5281</v>
      </c>
      <c r="F88" s="230">
        <v>833</v>
      </c>
      <c r="G88" s="231">
        <v>5613</v>
      </c>
      <c r="H88" s="230">
        <v>994</v>
      </c>
      <c r="I88" s="229">
        <v>5857</v>
      </c>
      <c r="J88" s="230">
        <v>1193</v>
      </c>
      <c r="K88" s="229">
        <v>6441</v>
      </c>
      <c r="L88" s="230">
        <v>1099</v>
      </c>
      <c r="M88" s="232">
        <v>4487</v>
      </c>
      <c r="N88" s="231"/>
      <c r="O88" s="231"/>
      <c r="P88" s="229">
        <f t="shared" si="1"/>
        <v>4487</v>
      </c>
      <c r="Q88" s="233">
        <f t="shared" si="2"/>
        <v>3810</v>
      </c>
      <c r="R88" s="234"/>
      <c r="S88" s="208"/>
      <c r="T88" s="208"/>
      <c r="U88" s="209"/>
      <c r="V88" s="202"/>
      <c r="W88" s="202"/>
      <c r="X88" s="202"/>
      <c r="Y88" s="202"/>
      <c r="Z88" s="202"/>
    </row>
    <row r="89" spans="1:26" ht="19.5" customHeight="1">
      <c r="A89" s="199" t="str">
        <f t="shared" si="0"/>
        <v>접지용비닐절연전선(F-GV)50㎟M</v>
      </c>
      <c r="B89" s="227" t="s">
        <v>61</v>
      </c>
      <c r="C89" s="229" t="s">
        <v>69</v>
      </c>
      <c r="D89" s="237" t="s">
        <v>22</v>
      </c>
      <c r="E89" s="229">
        <v>7189</v>
      </c>
      <c r="F89" s="230">
        <v>833</v>
      </c>
      <c r="G89" s="231">
        <v>7886</v>
      </c>
      <c r="H89" s="230">
        <v>994</v>
      </c>
      <c r="I89" s="229">
        <v>7962</v>
      </c>
      <c r="J89" s="230">
        <v>1193</v>
      </c>
      <c r="K89" s="229">
        <v>8717</v>
      </c>
      <c r="L89" s="230">
        <v>1099</v>
      </c>
      <c r="M89" s="232">
        <v>6109</v>
      </c>
      <c r="N89" s="231"/>
      <c r="O89" s="231"/>
      <c r="P89" s="229">
        <f t="shared" si="1"/>
        <v>6109</v>
      </c>
      <c r="Q89" s="233">
        <f t="shared" si="2"/>
        <v>5190</v>
      </c>
      <c r="R89" s="234"/>
      <c r="S89" s="208"/>
      <c r="T89" s="208"/>
      <c r="U89" s="209"/>
      <c r="V89" s="202"/>
      <c r="W89" s="202"/>
      <c r="X89" s="202"/>
      <c r="Y89" s="202"/>
      <c r="Z89" s="202"/>
    </row>
    <row r="90" spans="1:26" ht="19.5" customHeight="1">
      <c r="A90" s="199" t="str">
        <f t="shared" si="0"/>
        <v>접지용비닐절연전선(F-GV)70㎟M</v>
      </c>
      <c r="B90" s="227" t="s">
        <v>61</v>
      </c>
      <c r="C90" s="229" t="s">
        <v>70</v>
      </c>
      <c r="D90" s="237" t="s">
        <v>22</v>
      </c>
      <c r="E90" s="229">
        <v>10122</v>
      </c>
      <c r="F90" s="230">
        <v>833</v>
      </c>
      <c r="G90" s="231">
        <v>11013</v>
      </c>
      <c r="H90" s="230">
        <v>994</v>
      </c>
      <c r="I90" s="229">
        <v>11213</v>
      </c>
      <c r="J90" s="230">
        <v>1193</v>
      </c>
      <c r="K90" s="229">
        <v>12368</v>
      </c>
      <c r="L90" s="230">
        <v>1099</v>
      </c>
      <c r="M90" s="232">
        <v>8602</v>
      </c>
      <c r="N90" s="231"/>
      <c r="O90" s="231"/>
      <c r="P90" s="229">
        <f t="shared" si="1"/>
        <v>8602</v>
      </c>
      <c r="Q90" s="233">
        <f t="shared" si="2"/>
        <v>7310</v>
      </c>
      <c r="R90" s="234"/>
      <c r="S90" s="208"/>
      <c r="T90" s="208"/>
      <c r="U90" s="209"/>
      <c r="V90" s="202"/>
      <c r="W90" s="202"/>
      <c r="X90" s="202"/>
      <c r="Y90" s="202"/>
      <c r="Z90" s="202"/>
    </row>
    <row r="91" spans="1:26" ht="19.5" customHeight="1">
      <c r="A91" s="199" t="str">
        <f t="shared" si="0"/>
        <v>UTP 케이블Cat.5E 0.5mm 4PM</v>
      </c>
      <c r="B91" s="227" t="s">
        <v>72</v>
      </c>
      <c r="C91" s="229" t="s">
        <v>73</v>
      </c>
      <c r="D91" s="237" t="s">
        <v>22</v>
      </c>
      <c r="E91" s="229">
        <v>790</v>
      </c>
      <c r="F91" s="230">
        <v>847</v>
      </c>
      <c r="G91" s="231">
        <v>470</v>
      </c>
      <c r="H91" s="230">
        <v>1002</v>
      </c>
      <c r="I91" s="229">
        <v>1100</v>
      </c>
      <c r="J91" s="230">
        <v>1207</v>
      </c>
      <c r="K91" s="229">
        <v>470</v>
      </c>
      <c r="L91" s="230">
        <v>1109</v>
      </c>
      <c r="M91" s="229">
        <v>290</v>
      </c>
      <c r="N91" s="231"/>
      <c r="O91" s="231"/>
      <c r="P91" s="229">
        <f t="shared" si="1"/>
        <v>290</v>
      </c>
      <c r="Q91" s="233">
        <f t="shared" si="2"/>
        <v>240</v>
      </c>
      <c r="R91" s="234"/>
      <c r="S91" s="208"/>
      <c r="T91" s="208"/>
      <c r="U91" s="209"/>
      <c r="V91" s="202"/>
      <c r="W91" s="202"/>
      <c r="X91" s="202"/>
      <c r="Y91" s="202"/>
      <c r="Z91" s="202"/>
    </row>
    <row r="92" spans="1:26" ht="19.5" customHeight="1">
      <c r="A92" s="199" t="str">
        <f t="shared" si="0"/>
        <v>폴리에틸렌 난연케이블0.6/1kv F-CV 2C×2.5㎟M</v>
      </c>
      <c r="B92" s="227" t="s">
        <v>74</v>
      </c>
      <c r="C92" s="229" t="s">
        <v>75</v>
      </c>
      <c r="D92" s="237" t="s">
        <v>22</v>
      </c>
      <c r="E92" s="231">
        <v>1622</v>
      </c>
      <c r="F92" s="230">
        <v>834</v>
      </c>
      <c r="G92" s="231">
        <v>1485</v>
      </c>
      <c r="H92" s="230">
        <v>993</v>
      </c>
      <c r="I92" s="231">
        <v>1281</v>
      </c>
      <c r="J92" s="230">
        <v>1209</v>
      </c>
      <c r="K92" s="231">
        <v>1316</v>
      </c>
      <c r="L92" s="230">
        <v>1099</v>
      </c>
      <c r="M92" s="240" t="s">
        <v>763</v>
      </c>
      <c r="N92" s="231"/>
      <c r="O92" s="231"/>
      <c r="P92" s="229">
        <f t="shared" si="1"/>
        <v>1281</v>
      </c>
      <c r="Q92" s="233">
        <f t="shared" si="2"/>
        <v>1080</v>
      </c>
      <c r="R92" s="234"/>
      <c r="S92" s="208"/>
      <c r="T92" s="208"/>
      <c r="U92" s="209"/>
      <c r="V92" s="202"/>
      <c r="W92" s="202"/>
      <c r="X92" s="202"/>
      <c r="Y92" s="202"/>
      <c r="Z92" s="202"/>
    </row>
    <row r="93" spans="1:26" ht="19.5" customHeight="1">
      <c r="A93" s="199" t="str">
        <f t="shared" si="0"/>
        <v>폴리에틸렌 난연케이블0.6/1kv F-CV 2C×4㎟M</v>
      </c>
      <c r="B93" s="227" t="s">
        <v>74</v>
      </c>
      <c r="C93" s="229" t="s">
        <v>76</v>
      </c>
      <c r="D93" s="237" t="s">
        <v>22</v>
      </c>
      <c r="E93" s="231">
        <v>2071</v>
      </c>
      <c r="F93" s="230">
        <v>834</v>
      </c>
      <c r="G93" s="231">
        <v>2064</v>
      </c>
      <c r="H93" s="230">
        <v>993</v>
      </c>
      <c r="I93" s="231">
        <v>1778</v>
      </c>
      <c r="J93" s="230">
        <v>1209</v>
      </c>
      <c r="K93" s="231">
        <v>1880</v>
      </c>
      <c r="L93" s="230">
        <v>1099</v>
      </c>
      <c r="M93" s="240" t="s">
        <v>764</v>
      </c>
      <c r="N93" s="231"/>
      <c r="O93" s="231"/>
      <c r="P93" s="229">
        <f t="shared" si="1"/>
        <v>1778</v>
      </c>
      <c r="Q93" s="233">
        <f t="shared" si="2"/>
        <v>1510</v>
      </c>
      <c r="R93" s="234"/>
      <c r="S93" s="208"/>
      <c r="T93" s="208"/>
      <c r="U93" s="209"/>
      <c r="V93" s="202"/>
      <c r="W93" s="202"/>
      <c r="X93" s="202"/>
      <c r="Y93" s="202"/>
      <c r="Z93" s="202"/>
    </row>
    <row r="94" spans="1:26" ht="19.5" customHeight="1">
      <c r="A94" s="199" t="str">
        <f t="shared" si="0"/>
        <v>폴리에틸렌 난연케이블0.6/1kv F-CV 2C×6㎟M</v>
      </c>
      <c r="B94" s="227" t="s">
        <v>74</v>
      </c>
      <c r="C94" s="229" t="s">
        <v>77</v>
      </c>
      <c r="D94" s="237" t="s">
        <v>22</v>
      </c>
      <c r="E94" s="229">
        <v>2416</v>
      </c>
      <c r="F94" s="230">
        <v>834</v>
      </c>
      <c r="G94" s="231">
        <v>2792</v>
      </c>
      <c r="H94" s="230">
        <v>993</v>
      </c>
      <c r="I94" s="229">
        <v>2529</v>
      </c>
      <c r="J94" s="230">
        <v>1209</v>
      </c>
      <c r="K94" s="229">
        <v>2697</v>
      </c>
      <c r="L94" s="230">
        <v>1099</v>
      </c>
      <c r="M94" s="240" t="s">
        <v>765</v>
      </c>
      <c r="N94" s="231"/>
      <c r="O94" s="231"/>
      <c r="P94" s="229">
        <f t="shared" si="1"/>
        <v>2416</v>
      </c>
      <c r="Q94" s="233">
        <f t="shared" si="2"/>
        <v>2050</v>
      </c>
      <c r="R94" s="234"/>
      <c r="S94" s="208"/>
      <c r="T94" s="208"/>
      <c r="U94" s="209"/>
      <c r="V94" s="202"/>
      <c r="W94" s="202"/>
      <c r="X94" s="202"/>
      <c r="Y94" s="202"/>
      <c r="Z94" s="202"/>
    </row>
    <row r="95" spans="1:26" ht="19.5" customHeight="1">
      <c r="A95" s="199" t="str">
        <f t="shared" si="0"/>
        <v>폴리에틸렌 난연케이블0.6/1kv F-CV 2C×10㎟M</v>
      </c>
      <c r="B95" s="227" t="s">
        <v>74</v>
      </c>
      <c r="C95" s="229" t="s">
        <v>78</v>
      </c>
      <c r="D95" s="237" t="s">
        <v>22</v>
      </c>
      <c r="E95" s="229">
        <v>3908</v>
      </c>
      <c r="F95" s="230">
        <v>834</v>
      </c>
      <c r="G95" s="231">
        <v>4247</v>
      </c>
      <c r="H95" s="230">
        <v>993</v>
      </c>
      <c r="I95" s="229">
        <v>4164</v>
      </c>
      <c r="J95" s="230">
        <v>1209</v>
      </c>
      <c r="K95" s="229">
        <v>4274</v>
      </c>
      <c r="L95" s="230">
        <v>1099</v>
      </c>
      <c r="M95" s="240" t="s">
        <v>766</v>
      </c>
      <c r="N95" s="231"/>
      <c r="O95" s="231"/>
      <c r="P95" s="229">
        <f t="shared" si="1"/>
        <v>3908</v>
      </c>
      <c r="Q95" s="233">
        <f t="shared" si="2"/>
        <v>3320</v>
      </c>
      <c r="R95" s="235"/>
      <c r="S95" s="210"/>
      <c r="T95" s="210"/>
      <c r="U95" s="209"/>
      <c r="V95" s="202"/>
      <c r="W95" s="202"/>
      <c r="X95" s="202"/>
      <c r="Y95" s="202"/>
      <c r="Z95" s="202"/>
    </row>
    <row r="96" spans="1:26" ht="19.5" customHeight="1">
      <c r="A96" s="199" t="str">
        <f t="shared" si="0"/>
        <v>폴리에틸렌 난연케이블0.6/1kv F-CV 2C×16㎟M</v>
      </c>
      <c r="B96" s="227" t="s">
        <v>74</v>
      </c>
      <c r="C96" s="229" t="s">
        <v>79</v>
      </c>
      <c r="D96" s="237" t="s">
        <v>22</v>
      </c>
      <c r="E96" s="229">
        <v>5075</v>
      </c>
      <c r="F96" s="230">
        <v>834</v>
      </c>
      <c r="G96" s="231">
        <v>6630</v>
      </c>
      <c r="H96" s="230">
        <v>993</v>
      </c>
      <c r="I96" s="229">
        <v>6089</v>
      </c>
      <c r="J96" s="230">
        <v>1209</v>
      </c>
      <c r="K96" s="229">
        <v>6512</v>
      </c>
      <c r="L96" s="230">
        <v>1099</v>
      </c>
      <c r="M96" s="240" t="s">
        <v>767</v>
      </c>
      <c r="N96" s="231"/>
      <c r="O96" s="231"/>
      <c r="P96" s="229">
        <f t="shared" si="1"/>
        <v>5075</v>
      </c>
      <c r="Q96" s="233">
        <f t="shared" si="2"/>
        <v>4310</v>
      </c>
      <c r="R96" s="235"/>
      <c r="S96" s="210"/>
      <c r="T96" s="210"/>
      <c r="U96" s="209"/>
      <c r="V96" s="202"/>
      <c r="W96" s="202"/>
      <c r="X96" s="202"/>
      <c r="Y96" s="202"/>
      <c r="Z96" s="202"/>
    </row>
    <row r="97" spans="1:26" ht="19.5" customHeight="1">
      <c r="A97" s="199" t="str">
        <f t="shared" si="0"/>
        <v>폴리에틸렌 난연케이블0.6/1kv F-CV 2C×25㎟M</v>
      </c>
      <c r="B97" s="227" t="s">
        <v>74</v>
      </c>
      <c r="C97" s="229" t="s">
        <v>80</v>
      </c>
      <c r="D97" s="237" t="s">
        <v>22</v>
      </c>
      <c r="E97" s="229">
        <v>7880</v>
      </c>
      <c r="F97" s="230">
        <v>834</v>
      </c>
      <c r="G97" s="231">
        <v>10144</v>
      </c>
      <c r="H97" s="230">
        <v>993</v>
      </c>
      <c r="I97" s="229">
        <v>9332</v>
      </c>
      <c r="J97" s="230">
        <v>1209</v>
      </c>
      <c r="K97" s="229">
        <v>9887</v>
      </c>
      <c r="L97" s="230">
        <v>1099</v>
      </c>
      <c r="M97" s="240" t="s">
        <v>768</v>
      </c>
      <c r="N97" s="231"/>
      <c r="O97" s="231"/>
      <c r="P97" s="229">
        <f t="shared" si="1"/>
        <v>7880</v>
      </c>
      <c r="Q97" s="233">
        <f t="shared" si="2"/>
        <v>6690</v>
      </c>
      <c r="R97" s="235"/>
      <c r="S97" s="210"/>
      <c r="T97" s="210"/>
      <c r="U97" s="209"/>
      <c r="V97" s="202"/>
      <c r="W97" s="202"/>
      <c r="X97" s="202"/>
      <c r="Y97" s="202"/>
      <c r="Z97" s="202"/>
    </row>
    <row r="98" spans="1:26" ht="19.5" customHeight="1">
      <c r="A98" s="199" t="str">
        <f t="shared" si="0"/>
        <v>폴리에틸렌 난연케이블0.6/1kv F-CV 3C×2.5㎟M</v>
      </c>
      <c r="B98" s="227" t="s">
        <v>74</v>
      </c>
      <c r="C98" s="229" t="s">
        <v>81</v>
      </c>
      <c r="D98" s="237" t="s">
        <v>22</v>
      </c>
      <c r="E98" s="231">
        <v>2429</v>
      </c>
      <c r="F98" s="230">
        <v>834</v>
      </c>
      <c r="G98" s="231">
        <v>1931</v>
      </c>
      <c r="H98" s="230">
        <v>993</v>
      </c>
      <c r="I98" s="231">
        <v>1773</v>
      </c>
      <c r="J98" s="230">
        <v>1209</v>
      </c>
      <c r="K98" s="231">
        <v>1790</v>
      </c>
      <c r="L98" s="230">
        <v>1099</v>
      </c>
      <c r="M98" s="231">
        <v>1767</v>
      </c>
      <c r="N98" s="231"/>
      <c r="O98" s="231"/>
      <c r="P98" s="229">
        <f t="shared" si="1"/>
        <v>1767</v>
      </c>
      <c r="Q98" s="233">
        <f t="shared" si="2"/>
        <v>1500</v>
      </c>
      <c r="R98" s="234"/>
      <c r="S98" s="208"/>
      <c r="T98" s="208"/>
      <c r="U98" s="209"/>
      <c r="V98" s="202"/>
      <c r="W98" s="202"/>
      <c r="X98" s="202"/>
      <c r="Y98" s="202"/>
      <c r="Z98" s="202"/>
    </row>
    <row r="99" spans="1:26" ht="19.5" customHeight="1">
      <c r="A99" s="199" t="str">
        <f t="shared" si="0"/>
        <v>폴리에틸렌 난연케이블0.6/1kv F-CV 3C×4㎟M</v>
      </c>
      <c r="B99" s="227" t="s">
        <v>74</v>
      </c>
      <c r="C99" s="229" t="s">
        <v>82</v>
      </c>
      <c r="D99" s="237" t="s">
        <v>22</v>
      </c>
      <c r="E99" s="231">
        <v>3096</v>
      </c>
      <c r="F99" s="230">
        <v>834</v>
      </c>
      <c r="G99" s="231">
        <v>2732</v>
      </c>
      <c r="H99" s="230">
        <v>993</v>
      </c>
      <c r="I99" s="231">
        <v>2551</v>
      </c>
      <c r="J99" s="230">
        <v>1209</v>
      </c>
      <c r="K99" s="231">
        <v>2642</v>
      </c>
      <c r="L99" s="230">
        <v>1099</v>
      </c>
      <c r="M99" s="231">
        <v>2565</v>
      </c>
      <c r="N99" s="231"/>
      <c r="O99" s="231"/>
      <c r="P99" s="229">
        <f t="shared" si="1"/>
        <v>2551</v>
      </c>
      <c r="Q99" s="233">
        <f t="shared" si="2"/>
        <v>2160</v>
      </c>
      <c r="R99" s="234"/>
      <c r="S99" s="208"/>
      <c r="T99" s="208"/>
      <c r="U99" s="209"/>
      <c r="V99" s="202"/>
      <c r="W99" s="202"/>
      <c r="X99" s="202"/>
      <c r="Y99" s="202"/>
      <c r="Z99" s="202"/>
    </row>
    <row r="100" spans="1:26" ht="19.5" customHeight="1">
      <c r="A100" s="199" t="str">
        <f t="shared" si="0"/>
        <v>폴리에틸렌 난연케이블0.6/1kv F-CV 3C×6㎟M</v>
      </c>
      <c r="B100" s="227" t="s">
        <v>74</v>
      </c>
      <c r="C100" s="229" t="s">
        <v>83</v>
      </c>
      <c r="D100" s="237" t="s">
        <v>22</v>
      </c>
      <c r="E100" s="229">
        <v>3601</v>
      </c>
      <c r="F100" s="230">
        <v>834</v>
      </c>
      <c r="G100" s="231">
        <v>3772</v>
      </c>
      <c r="H100" s="230">
        <v>993</v>
      </c>
      <c r="I100" s="229">
        <v>3609</v>
      </c>
      <c r="J100" s="230">
        <v>1209</v>
      </c>
      <c r="K100" s="229">
        <v>3792</v>
      </c>
      <c r="L100" s="230">
        <v>1099</v>
      </c>
      <c r="M100" s="229">
        <v>3442</v>
      </c>
      <c r="N100" s="231"/>
      <c r="O100" s="231"/>
      <c r="P100" s="229">
        <f t="shared" si="1"/>
        <v>3442</v>
      </c>
      <c r="Q100" s="233">
        <f t="shared" si="2"/>
        <v>2920</v>
      </c>
      <c r="R100" s="234"/>
      <c r="S100" s="208"/>
      <c r="T100" s="208"/>
      <c r="U100" s="209"/>
      <c r="V100" s="202"/>
      <c r="W100" s="202"/>
      <c r="X100" s="202"/>
      <c r="Y100" s="202"/>
      <c r="Z100" s="202"/>
    </row>
    <row r="101" spans="1:26" ht="19.5" customHeight="1">
      <c r="A101" s="199" t="str">
        <f t="shared" si="0"/>
        <v>폴리에틸렌 난연케이블0.6/1kv F-CV 3C×10㎟M</v>
      </c>
      <c r="B101" s="227" t="s">
        <v>74</v>
      </c>
      <c r="C101" s="229" t="s">
        <v>84</v>
      </c>
      <c r="D101" s="237" t="s">
        <v>22</v>
      </c>
      <c r="E101" s="229">
        <v>5852</v>
      </c>
      <c r="F101" s="230">
        <v>834</v>
      </c>
      <c r="G101" s="231">
        <v>5999</v>
      </c>
      <c r="H101" s="230">
        <v>993</v>
      </c>
      <c r="I101" s="229">
        <v>6049</v>
      </c>
      <c r="J101" s="230">
        <v>1209</v>
      </c>
      <c r="K101" s="229">
        <v>6132</v>
      </c>
      <c r="L101" s="230">
        <v>1099</v>
      </c>
      <c r="M101" s="229">
        <v>5523</v>
      </c>
      <c r="N101" s="231"/>
      <c r="O101" s="231"/>
      <c r="P101" s="229">
        <f t="shared" si="1"/>
        <v>5523</v>
      </c>
      <c r="Q101" s="233">
        <f t="shared" si="2"/>
        <v>4690</v>
      </c>
      <c r="R101" s="235"/>
      <c r="S101" s="210"/>
      <c r="T101" s="210"/>
      <c r="U101" s="209"/>
      <c r="V101" s="202"/>
      <c r="W101" s="202"/>
      <c r="X101" s="202"/>
      <c r="Y101" s="202"/>
      <c r="Z101" s="202"/>
    </row>
    <row r="102" spans="1:26" ht="19.5" customHeight="1">
      <c r="A102" s="199" t="str">
        <f t="shared" si="0"/>
        <v>폴리에틸렌 난연케이블0.6/1kv F-CV 3C×16㎟M</v>
      </c>
      <c r="B102" s="227" t="s">
        <v>74</v>
      </c>
      <c r="C102" s="229" t="s">
        <v>85</v>
      </c>
      <c r="D102" s="237" t="s">
        <v>22</v>
      </c>
      <c r="E102" s="229">
        <v>7589</v>
      </c>
      <c r="F102" s="230">
        <v>834</v>
      </c>
      <c r="G102" s="231">
        <v>9349</v>
      </c>
      <c r="H102" s="230">
        <v>993</v>
      </c>
      <c r="I102" s="229">
        <v>8889</v>
      </c>
      <c r="J102" s="230">
        <v>1209</v>
      </c>
      <c r="K102" s="229">
        <v>9419</v>
      </c>
      <c r="L102" s="230">
        <v>1099</v>
      </c>
      <c r="M102" s="229">
        <v>7200</v>
      </c>
      <c r="N102" s="231"/>
      <c r="O102" s="231"/>
      <c r="P102" s="229">
        <f t="shared" si="1"/>
        <v>7200</v>
      </c>
      <c r="Q102" s="233">
        <f t="shared" si="2"/>
        <v>6120</v>
      </c>
      <c r="R102" s="235"/>
      <c r="S102" s="210"/>
      <c r="T102" s="210"/>
      <c r="U102" s="209"/>
      <c r="V102" s="202"/>
      <c r="W102" s="202"/>
      <c r="X102" s="202"/>
      <c r="Y102" s="202"/>
      <c r="Z102" s="202"/>
    </row>
    <row r="103" spans="1:26" ht="19.5" customHeight="1">
      <c r="A103" s="199" t="str">
        <f t="shared" si="0"/>
        <v>폴리에틸렌 난연케이블0.6/1kv F-CV 3C×25㎟M</v>
      </c>
      <c r="B103" s="227" t="s">
        <v>74</v>
      </c>
      <c r="C103" s="229" t="s">
        <v>86</v>
      </c>
      <c r="D103" s="237" t="s">
        <v>22</v>
      </c>
      <c r="E103" s="229">
        <v>11789</v>
      </c>
      <c r="F103" s="230">
        <v>834</v>
      </c>
      <c r="G103" s="231">
        <v>14533</v>
      </c>
      <c r="H103" s="230">
        <v>993</v>
      </c>
      <c r="I103" s="229">
        <v>13702</v>
      </c>
      <c r="J103" s="230">
        <v>1209</v>
      </c>
      <c r="K103" s="229">
        <v>14366</v>
      </c>
      <c r="L103" s="230">
        <v>1099</v>
      </c>
      <c r="M103" s="229">
        <v>10954</v>
      </c>
      <c r="N103" s="231"/>
      <c r="O103" s="231"/>
      <c r="P103" s="229">
        <f t="shared" si="1"/>
        <v>10954</v>
      </c>
      <c r="Q103" s="233">
        <f t="shared" si="2"/>
        <v>9310</v>
      </c>
      <c r="R103" s="235"/>
      <c r="S103" s="210"/>
      <c r="T103" s="210"/>
      <c r="U103" s="209"/>
      <c r="V103" s="202"/>
      <c r="W103" s="202"/>
      <c r="X103" s="202"/>
      <c r="Y103" s="202"/>
      <c r="Z103" s="202"/>
    </row>
    <row r="104" spans="1:26" ht="19.5" customHeight="1">
      <c r="A104" s="199" t="str">
        <f t="shared" si="0"/>
        <v>폴리에틸렌 난연케이블0.6/1kv F-CV 4C×2.5㎟M</v>
      </c>
      <c r="B104" s="227" t="s">
        <v>74</v>
      </c>
      <c r="C104" s="229" t="s">
        <v>87</v>
      </c>
      <c r="D104" s="237" t="s">
        <v>22</v>
      </c>
      <c r="E104" s="229">
        <v>3222</v>
      </c>
      <c r="F104" s="230">
        <v>834</v>
      </c>
      <c r="G104" s="229">
        <v>2413</v>
      </c>
      <c r="H104" s="230">
        <v>993</v>
      </c>
      <c r="I104" s="229">
        <v>2372</v>
      </c>
      <c r="J104" s="230">
        <v>1209</v>
      </c>
      <c r="K104" s="229">
        <v>2301</v>
      </c>
      <c r="L104" s="230">
        <v>1099</v>
      </c>
      <c r="M104" s="229">
        <v>2266</v>
      </c>
      <c r="N104" s="231"/>
      <c r="O104" s="231"/>
      <c r="P104" s="229">
        <f t="shared" si="1"/>
        <v>2266</v>
      </c>
      <c r="Q104" s="233">
        <f t="shared" si="2"/>
        <v>1920</v>
      </c>
      <c r="R104" s="234"/>
      <c r="S104" s="208"/>
      <c r="T104" s="208"/>
      <c r="U104" s="209"/>
      <c r="V104" s="202"/>
      <c r="W104" s="202"/>
      <c r="X104" s="202"/>
      <c r="Y104" s="202"/>
      <c r="Z104" s="202"/>
    </row>
    <row r="105" spans="1:26" ht="19.5" customHeight="1">
      <c r="A105" s="199" t="str">
        <f t="shared" si="0"/>
        <v>폴리에틸렌 난연케이블0.6/1kv F-CV 4C×4㎟M</v>
      </c>
      <c r="B105" s="227" t="s">
        <v>74</v>
      </c>
      <c r="C105" s="229" t="s">
        <v>88</v>
      </c>
      <c r="D105" s="237" t="s">
        <v>22</v>
      </c>
      <c r="E105" s="229">
        <v>4116</v>
      </c>
      <c r="F105" s="230">
        <v>834</v>
      </c>
      <c r="G105" s="229">
        <v>3460</v>
      </c>
      <c r="H105" s="230">
        <v>993</v>
      </c>
      <c r="I105" s="229">
        <v>3330</v>
      </c>
      <c r="J105" s="230">
        <v>1209</v>
      </c>
      <c r="K105" s="229">
        <v>3389</v>
      </c>
      <c r="L105" s="230">
        <v>1099</v>
      </c>
      <c r="M105" s="229">
        <v>3135</v>
      </c>
      <c r="N105" s="231"/>
      <c r="O105" s="231"/>
      <c r="P105" s="229">
        <f t="shared" si="1"/>
        <v>3135</v>
      </c>
      <c r="Q105" s="233">
        <f t="shared" si="2"/>
        <v>2660</v>
      </c>
      <c r="R105" s="234"/>
      <c r="S105" s="208"/>
      <c r="T105" s="208"/>
      <c r="U105" s="209"/>
      <c r="V105" s="202"/>
      <c r="W105" s="202"/>
      <c r="X105" s="202"/>
      <c r="Y105" s="202"/>
      <c r="Z105" s="202"/>
    </row>
    <row r="106" spans="1:26" ht="19.5" customHeight="1">
      <c r="A106" s="199" t="str">
        <f t="shared" si="0"/>
        <v>폴리에틸렌 난연케이블0.6/1kv F-CV 4C×6㎟M</v>
      </c>
      <c r="B106" s="227" t="s">
        <v>74</v>
      </c>
      <c r="C106" s="229" t="s">
        <v>89</v>
      </c>
      <c r="D106" s="237" t="s">
        <v>22</v>
      </c>
      <c r="E106" s="229">
        <v>4786</v>
      </c>
      <c r="F106" s="230">
        <v>834</v>
      </c>
      <c r="G106" s="231">
        <v>4856</v>
      </c>
      <c r="H106" s="230">
        <v>993</v>
      </c>
      <c r="I106" s="229">
        <v>4794</v>
      </c>
      <c r="J106" s="230">
        <v>1209</v>
      </c>
      <c r="K106" s="229">
        <v>4980</v>
      </c>
      <c r="L106" s="230">
        <v>1099</v>
      </c>
      <c r="M106" s="229">
        <v>4542</v>
      </c>
      <c r="N106" s="231"/>
      <c r="O106" s="231"/>
      <c r="P106" s="229">
        <f t="shared" si="1"/>
        <v>4542</v>
      </c>
      <c r="Q106" s="233">
        <f t="shared" si="2"/>
        <v>3860</v>
      </c>
      <c r="R106" s="234"/>
      <c r="S106" s="208"/>
      <c r="T106" s="208"/>
      <c r="U106" s="209"/>
      <c r="V106" s="202"/>
      <c r="W106" s="202"/>
      <c r="X106" s="202"/>
      <c r="Y106" s="202"/>
      <c r="Z106" s="202"/>
    </row>
    <row r="107" spans="1:26" ht="19.5" customHeight="1">
      <c r="A107" s="199" t="str">
        <f t="shared" si="0"/>
        <v>폴리에틸렌 난연케이블0.6/1kv F-CV 4C×10㎟M</v>
      </c>
      <c r="B107" s="227" t="s">
        <v>74</v>
      </c>
      <c r="C107" s="229" t="s">
        <v>1</v>
      </c>
      <c r="D107" s="237" t="s">
        <v>22</v>
      </c>
      <c r="E107" s="229">
        <v>7772</v>
      </c>
      <c r="F107" s="230">
        <v>834</v>
      </c>
      <c r="G107" s="231">
        <v>7707</v>
      </c>
      <c r="H107" s="230">
        <v>993</v>
      </c>
      <c r="I107" s="229">
        <v>7936</v>
      </c>
      <c r="J107" s="230">
        <v>1209</v>
      </c>
      <c r="K107" s="229">
        <v>8046</v>
      </c>
      <c r="L107" s="230">
        <v>1099</v>
      </c>
      <c r="M107" s="229">
        <v>7107</v>
      </c>
      <c r="N107" s="231"/>
      <c r="O107" s="231"/>
      <c r="P107" s="229">
        <f t="shared" si="1"/>
        <v>7107</v>
      </c>
      <c r="Q107" s="233">
        <f t="shared" si="2"/>
        <v>6040</v>
      </c>
      <c r="R107" s="235"/>
      <c r="S107" s="210"/>
      <c r="T107" s="210"/>
      <c r="U107" s="209"/>
      <c r="V107" s="202"/>
      <c r="W107" s="202"/>
      <c r="X107" s="202"/>
      <c r="Y107" s="202"/>
      <c r="Z107" s="202"/>
    </row>
    <row r="108" spans="1:26" ht="19.5" customHeight="1">
      <c r="A108" s="199" t="str">
        <f t="shared" si="0"/>
        <v>폴리에틸렌 난연케이블0.6/1kv F-CV 4C×16㎟M</v>
      </c>
      <c r="B108" s="227" t="s">
        <v>74</v>
      </c>
      <c r="C108" s="229" t="s">
        <v>2</v>
      </c>
      <c r="D108" s="237" t="s">
        <v>22</v>
      </c>
      <c r="E108" s="229">
        <v>10097</v>
      </c>
      <c r="F108" s="230">
        <v>834</v>
      </c>
      <c r="G108" s="231">
        <v>12380</v>
      </c>
      <c r="H108" s="230">
        <v>993</v>
      </c>
      <c r="I108" s="229">
        <v>11798</v>
      </c>
      <c r="J108" s="230">
        <v>1209</v>
      </c>
      <c r="K108" s="229">
        <v>8046</v>
      </c>
      <c r="L108" s="230">
        <v>1099</v>
      </c>
      <c r="M108" s="229">
        <v>9834</v>
      </c>
      <c r="N108" s="231"/>
      <c r="O108" s="231"/>
      <c r="P108" s="229">
        <f t="shared" si="1"/>
        <v>8046</v>
      </c>
      <c r="Q108" s="233">
        <f t="shared" si="2"/>
        <v>6830</v>
      </c>
      <c r="R108" s="235"/>
      <c r="S108" s="210"/>
      <c r="T108" s="210"/>
      <c r="U108" s="209"/>
      <c r="V108" s="202"/>
      <c r="W108" s="202"/>
      <c r="X108" s="202"/>
      <c r="Y108" s="202"/>
      <c r="Z108" s="202"/>
    </row>
    <row r="109" spans="1:26" ht="19.5" customHeight="1">
      <c r="A109" s="199" t="str">
        <f t="shared" si="0"/>
        <v>폴리에틸렌 난연케이블0.6/1kv F-CV 4C×25㎟M</v>
      </c>
      <c r="B109" s="227" t="s">
        <v>74</v>
      </c>
      <c r="C109" s="229" t="s">
        <v>3</v>
      </c>
      <c r="D109" s="237" t="s">
        <v>22</v>
      </c>
      <c r="E109" s="229">
        <v>15674</v>
      </c>
      <c r="F109" s="230">
        <v>834</v>
      </c>
      <c r="G109" s="231">
        <v>19112</v>
      </c>
      <c r="H109" s="230">
        <v>993</v>
      </c>
      <c r="I109" s="229">
        <v>18262</v>
      </c>
      <c r="J109" s="230">
        <v>1209</v>
      </c>
      <c r="K109" s="229">
        <v>12309</v>
      </c>
      <c r="L109" s="230">
        <v>1099</v>
      </c>
      <c r="M109" s="229">
        <v>15252</v>
      </c>
      <c r="N109" s="231"/>
      <c r="O109" s="231"/>
      <c r="P109" s="229">
        <f t="shared" si="1"/>
        <v>12309</v>
      </c>
      <c r="Q109" s="233">
        <f t="shared" si="2"/>
        <v>10460</v>
      </c>
      <c r="R109" s="235"/>
      <c r="S109" s="210"/>
      <c r="T109" s="210"/>
      <c r="U109" s="209"/>
      <c r="V109" s="202"/>
      <c r="W109" s="202"/>
      <c r="X109" s="202"/>
      <c r="Y109" s="202"/>
      <c r="Z109" s="202"/>
    </row>
    <row r="110" spans="1:26" ht="19.5" customHeight="1">
      <c r="A110" s="199" t="str">
        <f t="shared" si="0"/>
        <v>폴리에틸렌 난연케이블0.6/1kv F-CV 4C×35㎟M</v>
      </c>
      <c r="B110" s="227" t="s">
        <v>74</v>
      </c>
      <c r="C110" s="229" t="s">
        <v>4</v>
      </c>
      <c r="D110" s="237" t="s">
        <v>22</v>
      </c>
      <c r="E110" s="229">
        <v>21638</v>
      </c>
      <c r="F110" s="230">
        <v>834</v>
      </c>
      <c r="G110" s="231">
        <v>25520</v>
      </c>
      <c r="H110" s="230">
        <v>993</v>
      </c>
      <c r="I110" s="229">
        <v>25408</v>
      </c>
      <c r="J110" s="230">
        <v>1209</v>
      </c>
      <c r="K110" s="229">
        <v>18957</v>
      </c>
      <c r="L110" s="230">
        <v>1099</v>
      </c>
      <c r="M110" s="240" t="s">
        <v>769</v>
      </c>
      <c r="N110" s="231"/>
      <c r="O110" s="231"/>
      <c r="P110" s="229">
        <f t="shared" si="1"/>
        <v>18957</v>
      </c>
      <c r="Q110" s="233">
        <f t="shared" si="2"/>
        <v>16110</v>
      </c>
      <c r="R110" s="234"/>
      <c r="S110" s="208"/>
      <c r="T110" s="208"/>
      <c r="U110" s="209"/>
      <c r="V110" s="202"/>
      <c r="W110" s="202"/>
      <c r="X110" s="202"/>
      <c r="Y110" s="202"/>
      <c r="Z110" s="202"/>
    </row>
    <row r="111" spans="1:26" ht="19.5" customHeight="1">
      <c r="A111" s="199" t="str">
        <f t="shared" si="0"/>
        <v>폴리에틸렌 난연케이블0.6/1kv F-CV 4C×50㎟M</v>
      </c>
      <c r="B111" s="227" t="s">
        <v>74</v>
      </c>
      <c r="C111" s="229" t="s">
        <v>5</v>
      </c>
      <c r="D111" s="237" t="s">
        <v>22</v>
      </c>
      <c r="E111" s="229">
        <v>29195</v>
      </c>
      <c r="F111" s="230">
        <v>834</v>
      </c>
      <c r="G111" s="231">
        <v>35139</v>
      </c>
      <c r="H111" s="230">
        <v>993</v>
      </c>
      <c r="I111" s="229">
        <v>33213</v>
      </c>
      <c r="J111" s="230">
        <v>1209</v>
      </c>
      <c r="K111" s="229">
        <v>26268</v>
      </c>
      <c r="L111" s="230">
        <v>1099</v>
      </c>
      <c r="M111" s="240" t="s">
        <v>770</v>
      </c>
      <c r="N111" s="231"/>
      <c r="O111" s="231"/>
      <c r="P111" s="229">
        <f t="shared" si="1"/>
        <v>26268</v>
      </c>
      <c r="Q111" s="233">
        <f t="shared" si="2"/>
        <v>22320</v>
      </c>
      <c r="R111" s="234"/>
      <c r="S111" s="208"/>
      <c r="T111" s="208"/>
      <c r="U111" s="209"/>
      <c r="V111" s="202"/>
      <c r="W111" s="202"/>
      <c r="X111" s="202"/>
      <c r="Y111" s="202"/>
      <c r="Z111" s="202"/>
    </row>
    <row r="112" spans="1:26" ht="19.5" customHeight="1">
      <c r="A112" s="199" t="str">
        <f t="shared" si="0"/>
        <v>폴리에틸렌 난연케이블0.6/1kv F-CV 1C×50㎟M</v>
      </c>
      <c r="B112" s="227" t="s">
        <v>74</v>
      </c>
      <c r="C112" s="229" t="s">
        <v>90</v>
      </c>
      <c r="D112" s="237" t="s">
        <v>22</v>
      </c>
      <c r="E112" s="229">
        <v>7242</v>
      </c>
      <c r="F112" s="230">
        <v>834</v>
      </c>
      <c r="G112" s="231">
        <v>8586</v>
      </c>
      <c r="H112" s="230">
        <v>993</v>
      </c>
      <c r="I112" s="229">
        <v>8290</v>
      </c>
      <c r="J112" s="230">
        <v>1209</v>
      </c>
      <c r="K112" s="229">
        <v>8687</v>
      </c>
      <c r="L112" s="230">
        <v>1099</v>
      </c>
      <c r="M112" s="229">
        <v>6896</v>
      </c>
      <c r="N112" s="231"/>
      <c r="O112" s="231"/>
      <c r="P112" s="229">
        <f t="shared" si="1"/>
        <v>6896</v>
      </c>
      <c r="Q112" s="233">
        <f t="shared" si="2"/>
        <v>5860</v>
      </c>
      <c r="R112" s="234"/>
      <c r="S112" s="208"/>
      <c r="T112" s="208"/>
      <c r="U112" s="209"/>
      <c r="V112" s="202"/>
      <c r="W112" s="202"/>
      <c r="X112" s="202"/>
      <c r="Y112" s="202"/>
      <c r="Z112" s="202"/>
    </row>
    <row r="113" spans="1:26" ht="19.5" customHeight="1">
      <c r="A113" s="199" t="str">
        <f t="shared" si="0"/>
        <v>폴리에틸렌 난연케이블0.6/1kv F-CV 1C×70㎟M</v>
      </c>
      <c r="B113" s="227" t="s">
        <v>74</v>
      </c>
      <c r="C113" s="229" t="s">
        <v>91</v>
      </c>
      <c r="D113" s="237" t="s">
        <v>22</v>
      </c>
      <c r="E113" s="229">
        <v>9743</v>
      </c>
      <c r="F113" s="230">
        <v>834</v>
      </c>
      <c r="G113" s="231">
        <v>11973</v>
      </c>
      <c r="H113" s="230">
        <v>993</v>
      </c>
      <c r="I113" s="229">
        <v>11822</v>
      </c>
      <c r="J113" s="230">
        <v>1209</v>
      </c>
      <c r="K113" s="229">
        <v>12462</v>
      </c>
      <c r="L113" s="230">
        <v>1099</v>
      </c>
      <c r="M113" s="229">
        <v>9339</v>
      </c>
      <c r="N113" s="231"/>
      <c r="O113" s="231"/>
      <c r="P113" s="229">
        <f t="shared" si="1"/>
        <v>9339</v>
      </c>
      <c r="Q113" s="233">
        <f t="shared" si="2"/>
        <v>7930</v>
      </c>
      <c r="R113" s="234"/>
      <c r="S113" s="208"/>
      <c r="T113" s="208"/>
      <c r="U113" s="209"/>
      <c r="V113" s="202"/>
      <c r="W113" s="202"/>
      <c r="X113" s="202"/>
      <c r="Y113" s="202"/>
      <c r="Z113" s="202"/>
    </row>
    <row r="114" spans="1:26" ht="19.5" customHeight="1">
      <c r="A114" s="199" t="str">
        <f t="shared" si="0"/>
        <v>폴리에틸렌 난연케이블0.6/1kv F-CV 1C×95㎟M</v>
      </c>
      <c r="B114" s="227" t="s">
        <v>74</v>
      </c>
      <c r="C114" s="229" t="s">
        <v>92</v>
      </c>
      <c r="D114" s="237" t="s">
        <v>22</v>
      </c>
      <c r="E114" s="229">
        <v>12600</v>
      </c>
      <c r="F114" s="230">
        <v>834</v>
      </c>
      <c r="G114" s="231">
        <v>16556</v>
      </c>
      <c r="H114" s="230">
        <v>993</v>
      </c>
      <c r="I114" s="229">
        <v>15982</v>
      </c>
      <c r="J114" s="230">
        <v>1209</v>
      </c>
      <c r="K114" s="229">
        <v>17007</v>
      </c>
      <c r="L114" s="230">
        <v>1099</v>
      </c>
      <c r="M114" s="229">
        <v>11725</v>
      </c>
      <c r="N114" s="231"/>
      <c r="O114" s="231"/>
      <c r="P114" s="229">
        <f t="shared" si="1"/>
        <v>11725</v>
      </c>
      <c r="Q114" s="233">
        <f t="shared" si="2"/>
        <v>9960</v>
      </c>
      <c r="R114" s="234"/>
      <c r="S114" s="208"/>
      <c r="T114" s="208"/>
      <c r="U114" s="209"/>
      <c r="V114" s="202"/>
      <c r="W114" s="202"/>
      <c r="X114" s="202"/>
      <c r="Y114" s="202"/>
      <c r="Z114" s="202"/>
    </row>
    <row r="115" spans="1:26" ht="19.5" customHeight="1">
      <c r="A115" s="199" t="str">
        <f t="shared" si="0"/>
        <v>폴리에틸렌 난연케이블0.6/1kv F-CV 1C×120㎟M</v>
      </c>
      <c r="B115" s="227" t="s">
        <v>74</v>
      </c>
      <c r="C115" s="229" t="s">
        <v>93</v>
      </c>
      <c r="D115" s="237" t="s">
        <v>22</v>
      </c>
      <c r="E115" s="229">
        <v>15451</v>
      </c>
      <c r="F115" s="230">
        <v>834</v>
      </c>
      <c r="G115" s="231">
        <v>20493</v>
      </c>
      <c r="H115" s="230">
        <v>993</v>
      </c>
      <c r="I115" s="229">
        <v>19840</v>
      </c>
      <c r="J115" s="230">
        <v>1209</v>
      </c>
      <c r="K115" s="229">
        <v>21317</v>
      </c>
      <c r="L115" s="230">
        <v>1099</v>
      </c>
      <c r="M115" s="229">
        <v>14588</v>
      </c>
      <c r="N115" s="231"/>
      <c r="O115" s="231"/>
      <c r="P115" s="229">
        <f t="shared" si="1"/>
        <v>14588</v>
      </c>
      <c r="Q115" s="233">
        <f t="shared" si="2"/>
        <v>12390</v>
      </c>
      <c r="R115" s="234"/>
      <c r="S115" s="208"/>
      <c r="T115" s="208"/>
      <c r="U115" s="209"/>
      <c r="V115" s="202"/>
      <c r="W115" s="202"/>
      <c r="X115" s="202"/>
      <c r="Y115" s="202"/>
      <c r="Z115" s="202"/>
    </row>
    <row r="116" spans="1:26" ht="19.5" customHeight="1">
      <c r="A116" s="199" t="str">
        <f t="shared" si="0"/>
        <v>폴리에틸렌 난연케이블0.6/1kv F-CV 1C×150㎟M</v>
      </c>
      <c r="B116" s="227" t="s">
        <v>74</v>
      </c>
      <c r="C116" s="229" t="s">
        <v>94</v>
      </c>
      <c r="D116" s="237" t="s">
        <v>22</v>
      </c>
      <c r="E116" s="229">
        <v>18782</v>
      </c>
      <c r="F116" s="230">
        <v>834</v>
      </c>
      <c r="G116" s="231">
        <v>25256</v>
      </c>
      <c r="H116" s="230">
        <v>993</v>
      </c>
      <c r="I116" s="229">
        <v>24745</v>
      </c>
      <c r="J116" s="230">
        <v>1209</v>
      </c>
      <c r="K116" s="229">
        <v>26231</v>
      </c>
      <c r="L116" s="230">
        <v>1099</v>
      </c>
      <c r="M116" s="229">
        <v>17742</v>
      </c>
      <c r="N116" s="231"/>
      <c r="O116" s="231"/>
      <c r="P116" s="229">
        <f t="shared" si="1"/>
        <v>17742</v>
      </c>
      <c r="Q116" s="233">
        <f t="shared" si="2"/>
        <v>15080</v>
      </c>
      <c r="R116" s="234"/>
      <c r="S116" s="208"/>
      <c r="T116" s="208"/>
      <c r="U116" s="212"/>
      <c r="V116" s="202"/>
      <c r="W116" s="202"/>
      <c r="X116" s="202"/>
      <c r="Y116" s="202"/>
      <c r="Z116" s="202"/>
    </row>
    <row r="117" spans="1:26" ht="19.5" customHeight="1">
      <c r="A117" s="199" t="str">
        <f t="shared" si="0"/>
        <v>접지봉18Φ×2400 mm개</v>
      </c>
      <c r="B117" s="227" t="s">
        <v>418</v>
      </c>
      <c r="C117" s="229" t="s">
        <v>419</v>
      </c>
      <c r="D117" s="237" t="s">
        <v>205</v>
      </c>
      <c r="E117" s="229">
        <v>16500</v>
      </c>
      <c r="F117" s="230">
        <v>925</v>
      </c>
      <c r="G117" s="231"/>
      <c r="H117" s="230"/>
      <c r="I117" s="229">
        <v>20000</v>
      </c>
      <c r="J117" s="230">
        <v>1304</v>
      </c>
      <c r="K117" s="229">
        <v>16500</v>
      </c>
      <c r="L117" s="230">
        <v>1222</v>
      </c>
      <c r="M117" s="229">
        <v>8119</v>
      </c>
      <c r="N117" s="231"/>
      <c r="O117" s="231"/>
      <c r="P117" s="229">
        <f t="shared" si="1"/>
        <v>8119</v>
      </c>
      <c r="Q117" s="233">
        <f t="shared" si="2"/>
        <v>6900</v>
      </c>
      <c r="R117" s="234"/>
      <c r="S117" s="208"/>
      <c r="T117" s="208"/>
      <c r="U117" s="209"/>
      <c r="V117" s="202"/>
      <c r="W117" s="202"/>
      <c r="X117" s="202"/>
      <c r="Y117" s="202"/>
      <c r="Z117" s="202"/>
    </row>
    <row r="118" spans="1:26" ht="19.5" customHeight="1">
      <c r="A118" s="199" t="str">
        <f t="shared" si="0"/>
        <v>접지봉14Φ×1000 mmEA</v>
      </c>
      <c r="B118" s="233" t="s">
        <v>418</v>
      </c>
      <c r="C118" s="233" t="s">
        <v>424</v>
      </c>
      <c r="D118" s="241" t="s">
        <v>104</v>
      </c>
      <c r="E118" s="233">
        <v>3900</v>
      </c>
      <c r="F118" s="230">
        <v>925</v>
      </c>
      <c r="G118" s="242"/>
      <c r="H118" s="242"/>
      <c r="I118" s="229">
        <v>6500</v>
      </c>
      <c r="J118" s="230">
        <v>1304</v>
      </c>
      <c r="K118" s="229">
        <v>3900</v>
      </c>
      <c r="L118" s="230">
        <v>1222</v>
      </c>
      <c r="M118" s="229">
        <v>3151</v>
      </c>
      <c r="N118" s="242"/>
      <c r="O118" s="242"/>
      <c r="P118" s="229">
        <f t="shared" si="1"/>
        <v>3151</v>
      </c>
      <c r="Q118" s="233">
        <f t="shared" si="2"/>
        <v>2670</v>
      </c>
      <c r="R118" s="234"/>
      <c r="S118" s="208"/>
      <c r="T118" s="208"/>
      <c r="U118" s="198"/>
      <c r="V118" s="202"/>
      <c r="W118" s="202"/>
      <c r="X118" s="202"/>
      <c r="Y118" s="202"/>
      <c r="Z118" s="202"/>
    </row>
    <row r="119" spans="1:26" ht="19.5" customHeight="1">
      <c r="A119" s="199" t="str">
        <f t="shared" si="0"/>
        <v>접지크램프(IEC 90)10sqEA</v>
      </c>
      <c r="B119" s="233" t="s">
        <v>425</v>
      </c>
      <c r="C119" s="233" t="s">
        <v>426</v>
      </c>
      <c r="D119" s="241" t="s">
        <v>104</v>
      </c>
      <c r="E119" s="243">
        <v>330</v>
      </c>
      <c r="F119" s="230">
        <v>925</v>
      </c>
      <c r="G119" s="242"/>
      <c r="H119" s="242"/>
      <c r="I119" s="229"/>
      <c r="J119" s="230"/>
      <c r="K119" s="229">
        <v>330</v>
      </c>
      <c r="L119" s="230">
        <v>1222</v>
      </c>
      <c r="M119" s="229"/>
      <c r="N119" s="242"/>
      <c r="O119" s="242"/>
      <c r="P119" s="229">
        <f t="shared" si="1"/>
        <v>330</v>
      </c>
      <c r="Q119" s="233">
        <f t="shared" si="2"/>
        <v>280</v>
      </c>
      <c r="R119" s="234"/>
      <c r="S119" s="208"/>
      <c r="T119" s="208"/>
      <c r="U119" s="198"/>
      <c r="V119" s="202"/>
      <c r="W119" s="202"/>
      <c r="X119" s="202"/>
      <c r="Y119" s="202"/>
      <c r="Z119" s="202"/>
    </row>
    <row r="120" spans="1:26" ht="19.5" customHeight="1">
      <c r="A120" s="199" t="str">
        <f t="shared" si="0"/>
        <v>접지첨가제접지저항저감제,아스판엠,10Kg포</v>
      </c>
      <c r="B120" s="233" t="s">
        <v>420</v>
      </c>
      <c r="C120" s="233" t="s">
        <v>421</v>
      </c>
      <c r="D120" s="241" t="s">
        <v>422</v>
      </c>
      <c r="E120" s="233">
        <v>10500</v>
      </c>
      <c r="F120" s="230">
        <v>925</v>
      </c>
      <c r="G120" s="242"/>
      <c r="H120" s="242"/>
      <c r="I120" s="229">
        <v>30000</v>
      </c>
      <c r="J120" s="230">
        <v>1302</v>
      </c>
      <c r="K120" s="229">
        <v>10500</v>
      </c>
      <c r="L120" s="230">
        <v>1222</v>
      </c>
      <c r="M120" s="229">
        <v>10035</v>
      </c>
      <c r="N120" s="242"/>
      <c r="O120" s="242"/>
      <c r="P120" s="229">
        <f t="shared" si="1"/>
        <v>10035</v>
      </c>
      <c r="Q120" s="233">
        <f t="shared" si="2"/>
        <v>8520</v>
      </c>
      <c r="R120" s="234"/>
      <c r="S120" s="208"/>
      <c r="T120" s="208"/>
      <c r="U120" s="198"/>
      <c r="V120" s="202"/>
      <c r="W120" s="202"/>
      <c r="X120" s="202"/>
      <c r="Y120" s="202"/>
      <c r="Z120" s="202"/>
    </row>
    <row r="121" spans="1:26" ht="19.5" customHeight="1">
      <c r="A121" s="199" t="str">
        <f t="shared" si="0"/>
        <v>전력량계(전자식)1P 2W 220V 40(10)대</v>
      </c>
      <c r="B121" s="227" t="s">
        <v>95</v>
      </c>
      <c r="C121" s="229" t="s">
        <v>96</v>
      </c>
      <c r="D121" s="237" t="s">
        <v>97</v>
      </c>
      <c r="E121" s="229">
        <v>53000</v>
      </c>
      <c r="F121" s="230">
        <v>922</v>
      </c>
      <c r="G121" s="231">
        <v>35600</v>
      </c>
      <c r="H121" s="230">
        <v>1092</v>
      </c>
      <c r="I121" s="229">
        <v>100000</v>
      </c>
      <c r="J121" s="230">
        <v>1290</v>
      </c>
      <c r="K121" s="229">
        <v>53000</v>
      </c>
      <c r="L121" s="230">
        <v>1190</v>
      </c>
      <c r="M121" s="229"/>
      <c r="N121" s="231"/>
      <c r="O121" s="231"/>
      <c r="P121" s="229">
        <f t="shared" si="1"/>
        <v>35600</v>
      </c>
      <c r="Q121" s="233">
        <f t="shared" si="2"/>
        <v>30260</v>
      </c>
      <c r="R121" s="234"/>
      <c r="S121" s="208"/>
      <c r="T121" s="208"/>
      <c r="U121" s="209"/>
      <c r="V121" s="202"/>
      <c r="W121" s="202"/>
      <c r="X121" s="202"/>
      <c r="Y121" s="202"/>
      <c r="Z121" s="202"/>
    </row>
    <row r="122" spans="1:26" ht="19.5" customHeight="1">
      <c r="A122" s="199" t="str">
        <f t="shared" si="0"/>
        <v>전력량계(전자식)1P 2W 220V 80(20)대</v>
      </c>
      <c r="B122" s="227" t="s">
        <v>95</v>
      </c>
      <c r="C122" s="229" t="s">
        <v>101</v>
      </c>
      <c r="D122" s="237" t="s">
        <v>97</v>
      </c>
      <c r="E122" s="229">
        <v>82000</v>
      </c>
      <c r="F122" s="230">
        <v>922</v>
      </c>
      <c r="G122" s="231">
        <v>57000</v>
      </c>
      <c r="H122" s="230">
        <v>1092</v>
      </c>
      <c r="I122" s="229">
        <v>110000</v>
      </c>
      <c r="J122" s="230">
        <v>1290</v>
      </c>
      <c r="K122" s="229">
        <v>82000</v>
      </c>
      <c r="L122" s="230">
        <v>1190</v>
      </c>
      <c r="M122" s="229"/>
      <c r="N122" s="231"/>
      <c r="O122" s="231"/>
      <c r="P122" s="229">
        <f t="shared" si="1"/>
        <v>57000</v>
      </c>
      <c r="Q122" s="233">
        <f t="shared" si="2"/>
        <v>48450</v>
      </c>
      <c r="R122" s="234"/>
      <c r="S122" s="208"/>
      <c r="T122" s="208"/>
      <c r="U122" s="209"/>
      <c r="V122" s="202"/>
      <c r="W122" s="202"/>
      <c r="X122" s="202"/>
      <c r="Y122" s="202"/>
      <c r="Z122" s="202"/>
    </row>
    <row r="123" spans="1:26" ht="19.5" customHeight="1">
      <c r="A123" s="199" t="str">
        <f t="shared" si="0"/>
        <v>전력량계3P4W 220/380V, 40(10)A대</v>
      </c>
      <c r="B123" s="227" t="s">
        <v>98</v>
      </c>
      <c r="C123" s="229" t="s">
        <v>99</v>
      </c>
      <c r="D123" s="237" t="s">
        <v>97</v>
      </c>
      <c r="E123" s="229">
        <v>170000</v>
      </c>
      <c r="F123" s="230">
        <v>922</v>
      </c>
      <c r="G123" s="231">
        <v>170000</v>
      </c>
      <c r="H123" s="230">
        <v>1092</v>
      </c>
      <c r="I123" s="229">
        <v>220000</v>
      </c>
      <c r="J123" s="230">
        <v>1290</v>
      </c>
      <c r="K123" s="229">
        <v>170000</v>
      </c>
      <c r="L123" s="230">
        <v>1190</v>
      </c>
      <c r="M123" s="229"/>
      <c r="N123" s="231"/>
      <c r="O123" s="231"/>
      <c r="P123" s="229">
        <f t="shared" si="1"/>
        <v>170000</v>
      </c>
      <c r="Q123" s="233">
        <f t="shared" si="2"/>
        <v>144500</v>
      </c>
      <c r="R123" s="234"/>
      <c r="S123" s="208"/>
      <c r="T123" s="208"/>
      <c r="U123" s="209"/>
      <c r="V123" s="202"/>
      <c r="W123" s="202"/>
      <c r="X123" s="202"/>
      <c r="Y123" s="202"/>
      <c r="Z123" s="202"/>
    </row>
    <row r="124" spans="1:26" ht="19.5" customHeight="1">
      <c r="A124" s="199" t="str">
        <f t="shared" si="0"/>
        <v>전력량계3P4W 220/380V, 120(40)A대</v>
      </c>
      <c r="B124" s="227" t="s">
        <v>98</v>
      </c>
      <c r="C124" s="229" t="s">
        <v>100</v>
      </c>
      <c r="D124" s="237" t="s">
        <v>97</v>
      </c>
      <c r="E124" s="229">
        <v>200000</v>
      </c>
      <c r="F124" s="230">
        <v>922</v>
      </c>
      <c r="G124" s="231">
        <v>185000</v>
      </c>
      <c r="H124" s="230">
        <v>1092</v>
      </c>
      <c r="I124" s="229">
        <v>250000</v>
      </c>
      <c r="J124" s="230">
        <v>1290</v>
      </c>
      <c r="K124" s="229">
        <v>200000</v>
      </c>
      <c r="L124" s="230">
        <v>1190</v>
      </c>
      <c r="M124" s="229"/>
      <c r="N124" s="231"/>
      <c r="O124" s="231"/>
      <c r="P124" s="229">
        <f t="shared" si="1"/>
        <v>185000</v>
      </c>
      <c r="Q124" s="233">
        <f t="shared" si="2"/>
        <v>157250</v>
      </c>
      <c r="R124" s="234"/>
      <c r="S124" s="208"/>
      <c r="T124" s="208"/>
      <c r="U124" s="209"/>
      <c r="V124" s="202"/>
      <c r="W124" s="202"/>
      <c r="X124" s="202"/>
      <c r="Y124" s="202"/>
      <c r="Z124" s="202"/>
    </row>
    <row r="125" spans="1:26" ht="19.5" customHeight="1">
      <c r="A125" s="199" t="str">
        <f t="shared" si="0"/>
        <v>배선용차단기(ABS-52)2P 50AF 20ATEA</v>
      </c>
      <c r="B125" s="227" t="s">
        <v>102</v>
      </c>
      <c r="C125" s="229" t="s">
        <v>103</v>
      </c>
      <c r="D125" s="237" t="s">
        <v>104</v>
      </c>
      <c r="E125" s="229">
        <v>40100</v>
      </c>
      <c r="F125" s="230">
        <v>895</v>
      </c>
      <c r="G125" s="231">
        <v>40100</v>
      </c>
      <c r="H125" s="230">
        <v>1069</v>
      </c>
      <c r="I125" s="229">
        <v>40100</v>
      </c>
      <c r="J125" s="230">
        <v>1263</v>
      </c>
      <c r="K125" s="229"/>
      <c r="L125" s="230"/>
      <c r="M125" s="229"/>
      <c r="N125" s="231"/>
      <c r="O125" s="231"/>
      <c r="P125" s="229">
        <f t="shared" si="1"/>
        <v>40100</v>
      </c>
      <c r="Q125" s="233">
        <f t="shared" si="2"/>
        <v>34080</v>
      </c>
      <c r="R125" s="235"/>
      <c r="S125" s="210"/>
      <c r="T125" s="210"/>
      <c r="U125" s="209"/>
      <c r="V125" s="202"/>
      <c r="W125" s="202"/>
      <c r="X125" s="202"/>
      <c r="Y125" s="202"/>
      <c r="Z125" s="202"/>
    </row>
    <row r="126" spans="1:26" ht="19.5" customHeight="1">
      <c r="A126" s="199" t="str">
        <f t="shared" si="0"/>
        <v>배선용차단기(ABS-52)2P 50AF 30ATEA</v>
      </c>
      <c r="B126" s="227" t="s">
        <v>102</v>
      </c>
      <c r="C126" s="229" t="s">
        <v>105</v>
      </c>
      <c r="D126" s="237" t="s">
        <v>104</v>
      </c>
      <c r="E126" s="229">
        <v>40100</v>
      </c>
      <c r="F126" s="230">
        <v>895</v>
      </c>
      <c r="G126" s="231">
        <v>40100</v>
      </c>
      <c r="H126" s="230">
        <v>1069</v>
      </c>
      <c r="I126" s="229">
        <v>40100</v>
      </c>
      <c r="J126" s="230">
        <v>1263</v>
      </c>
      <c r="K126" s="229"/>
      <c r="L126" s="230"/>
      <c r="M126" s="229"/>
      <c r="N126" s="231"/>
      <c r="O126" s="231"/>
      <c r="P126" s="229">
        <f t="shared" si="1"/>
        <v>40100</v>
      </c>
      <c r="Q126" s="233">
        <f t="shared" si="2"/>
        <v>34080</v>
      </c>
      <c r="R126" s="235"/>
      <c r="S126" s="210"/>
      <c r="T126" s="210"/>
      <c r="U126" s="209"/>
      <c r="V126" s="202"/>
      <c r="W126" s="202"/>
      <c r="X126" s="202"/>
      <c r="Y126" s="202"/>
      <c r="Z126" s="202"/>
    </row>
    <row r="127" spans="1:26" ht="19.5" customHeight="1">
      <c r="A127" s="199" t="str">
        <f t="shared" si="0"/>
        <v>배선용차단기(ABS-52)2P 50AF 40ATEA</v>
      </c>
      <c r="B127" s="227" t="s">
        <v>102</v>
      </c>
      <c r="C127" s="229" t="s">
        <v>106</v>
      </c>
      <c r="D127" s="237" t="s">
        <v>104</v>
      </c>
      <c r="E127" s="229">
        <v>40100</v>
      </c>
      <c r="F127" s="230">
        <v>895</v>
      </c>
      <c r="G127" s="231">
        <v>40100</v>
      </c>
      <c r="H127" s="230">
        <v>1069</v>
      </c>
      <c r="I127" s="229">
        <v>40100</v>
      </c>
      <c r="J127" s="230">
        <v>1263</v>
      </c>
      <c r="K127" s="229"/>
      <c r="L127" s="230"/>
      <c r="M127" s="229"/>
      <c r="N127" s="231"/>
      <c r="O127" s="231"/>
      <c r="P127" s="229">
        <f t="shared" si="1"/>
        <v>40100</v>
      </c>
      <c r="Q127" s="233">
        <f t="shared" si="2"/>
        <v>34080</v>
      </c>
      <c r="R127" s="234"/>
      <c r="S127" s="208"/>
      <c r="T127" s="208"/>
      <c r="U127" s="209"/>
      <c r="V127" s="202"/>
      <c r="W127" s="202"/>
      <c r="X127" s="202"/>
      <c r="Y127" s="202"/>
      <c r="Z127" s="202"/>
    </row>
    <row r="128" spans="1:26" ht="19.5" customHeight="1">
      <c r="A128" s="199" t="str">
        <f t="shared" si="0"/>
        <v>배선용차단기(ABS-102)2P 100AF 75ATEA</v>
      </c>
      <c r="B128" s="227" t="s">
        <v>109</v>
      </c>
      <c r="C128" s="229" t="s">
        <v>110</v>
      </c>
      <c r="D128" s="237" t="s">
        <v>104</v>
      </c>
      <c r="E128" s="229">
        <v>81300</v>
      </c>
      <c r="F128" s="230">
        <v>895</v>
      </c>
      <c r="G128" s="229">
        <v>81300</v>
      </c>
      <c r="H128" s="230">
        <v>1069</v>
      </c>
      <c r="I128" s="229">
        <v>81300</v>
      </c>
      <c r="J128" s="230">
        <v>1263</v>
      </c>
      <c r="K128" s="229"/>
      <c r="L128" s="230"/>
      <c r="M128" s="229"/>
      <c r="N128" s="231"/>
      <c r="O128" s="231"/>
      <c r="P128" s="229">
        <f t="shared" si="1"/>
        <v>81300</v>
      </c>
      <c r="Q128" s="233">
        <f t="shared" si="2"/>
        <v>69100</v>
      </c>
      <c r="R128" s="235"/>
      <c r="S128" s="210"/>
      <c r="T128" s="210"/>
      <c r="U128" s="209"/>
      <c r="V128" s="202"/>
      <c r="W128" s="202"/>
      <c r="X128" s="202"/>
      <c r="Y128" s="202"/>
      <c r="Z128" s="202"/>
    </row>
    <row r="129" spans="1:26" ht="19.5" customHeight="1">
      <c r="A129" s="199" t="str">
        <f t="shared" si="0"/>
        <v>배선용차단기(ABS-102)2P 100AF 100ATEA</v>
      </c>
      <c r="B129" s="227" t="s">
        <v>109</v>
      </c>
      <c r="C129" s="229" t="s">
        <v>111</v>
      </c>
      <c r="D129" s="237" t="s">
        <v>104</v>
      </c>
      <c r="E129" s="229">
        <v>81300</v>
      </c>
      <c r="F129" s="230">
        <v>895</v>
      </c>
      <c r="G129" s="229">
        <v>81300</v>
      </c>
      <c r="H129" s="230">
        <v>1069</v>
      </c>
      <c r="I129" s="229">
        <v>81300</v>
      </c>
      <c r="J129" s="230">
        <v>1263</v>
      </c>
      <c r="K129" s="229"/>
      <c r="L129" s="230"/>
      <c r="M129" s="229"/>
      <c r="N129" s="231"/>
      <c r="O129" s="231"/>
      <c r="P129" s="229">
        <f t="shared" si="1"/>
        <v>81300</v>
      </c>
      <c r="Q129" s="233">
        <f t="shared" si="2"/>
        <v>69100</v>
      </c>
      <c r="R129" s="235"/>
      <c r="S129" s="210"/>
      <c r="T129" s="210"/>
      <c r="U129" s="209"/>
      <c r="V129" s="202"/>
      <c r="W129" s="202"/>
      <c r="X129" s="202"/>
      <c r="Y129" s="202"/>
      <c r="Z129" s="202"/>
    </row>
    <row r="130" spans="1:26" ht="19.5" customHeight="1">
      <c r="A130" s="199" t="str">
        <f t="shared" si="0"/>
        <v>배선용차단기(ABS-54)4P 50AF 20ATEA</v>
      </c>
      <c r="B130" s="227" t="s">
        <v>113</v>
      </c>
      <c r="C130" s="229" t="s">
        <v>114</v>
      </c>
      <c r="D130" s="237" t="s">
        <v>104</v>
      </c>
      <c r="E130" s="229">
        <v>66900</v>
      </c>
      <c r="F130" s="230">
        <v>895</v>
      </c>
      <c r="G130" s="229">
        <v>66900</v>
      </c>
      <c r="H130" s="230">
        <v>1069</v>
      </c>
      <c r="I130" s="229">
        <v>66900</v>
      </c>
      <c r="J130" s="230">
        <v>1263</v>
      </c>
      <c r="K130" s="229"/>
      <c r="L130" s="230"/>
      <c r="M130" s="229"/>
      <c r="N130" s="231"/>
      <c r="O130" s="231"/>
      <c r="P130" s="229">
        <f t="shared" si="1"/>
        <v>66900</v>
      </c>
      <c r="Q130" s="233">
        <f t="shared" si="2"/>
        <v>56860</v>
      </c>
      <c r="R130" s="235"/>
      <c r="S130" s="210"/>
      <c r="T130" s="210"/>
      <c r="U130" s="209"/>
      <c r="V130" s="202"/>
      <c r="W130" s="202"/>
      <c r="X130" s="202"/>
      <c r="Y130" s="202"/>
      <c r="Z130" s="202"/>
    </row>
    <row r="131" spans="1:26" ht="19.5" customHeight="1">
      <c r="A131" s="199" t="str">
        <f t="shared" si="0"/>
        <v>배선용차단기(ABS-54)4P 50AF 30ATEA</v>
      </c>
      <c r="B131" s="227" t="s">
        <v>113</v>
      </c>
      <c r="C131" s="229" t="s">
        <v>115</v>
      </c>
      <c r="D131" s="237" t="s">
        <v>104</v>
      </c>
      <c r="E131" s="229">
        <v>66900</v>
      </c>
      <c r="F131" s="230">
        <v>895</v>
      </c>
      <c r="G131" s="229">
        <v>66900</v>
      </c>
      <c r="H131" s="230">
        <v>1069</v>
      </c>
      <c r="I131" s="229">
        <v>66900</v>
      </c>
      <c r="J131" s="230">
        <v>1263</v>
      </c>
      <c r="K131" s="229"/>
      <c r="L131" s="230"/>
      <c r="M131" s="229"/>
      <c r="N131" s="231"/>
      <c r="O131" s="231"/>
      <c r="P131" s="229">
        <f t="shared" si="1"/>
        <v>66900</v>
      </c>
      <c r="Q131" s="233">
        <f t="shared" si="2"/>
        <v>56860</v>
      </c>
      <c r="R131" s="234"/>
      <c r="S131" s="208"/>
      <c r="T131" s="208"/>
      <c r="U131" s="209"/>
      <c r="V131" s="202"/>
      <c r="W131" s="202"/>
      <c r="X131" s="202"/>
      <c r="Y131" s="202"/>
      <c r="Z131" s="202"/>
    </row>
    <row r="132" spans="1:26" ht="19.5" customHeight="1">
      <c r="A132" s="199" t="str">
        <f t="shared" si="0"/>
        <v>배선용차단기(ABS-54)4P 50AF 50ATEA</v>
      </c>
      <c r="B132" s="227" t="s">
        <v>113</v>
      </c>
      <c r="C132" s="229" t="s">
        <v>116</v>
      </c>
      <c r="D132" s="237" t="s">
        <v>104</v>
      </c>
      <c r="E132" s="229">
        <v>66900</v>
      </c>
      <c r="F132" s="230">
        <v>895</v>
      </c>
      <c r="G132" s="229">
        <v>66900</v>
      </c>
      <c r="H132" s="230">
        <v>1069</v>
      </c>
      <c r="I132" s="229">
        <v>66900</v>
      </c>
      <c r="J132" s="230">
        <v>1263</v>
      </c>
      <c r="K132" s="229"/>
      <c r="L132" s="230"/>
      <c r="M132" s="229"/>
      <c r="N132" s="231"/>
      <c r="O132" s="231"/>
      <c r="P132" s="229">
        <f t="shared" si="1"/>
        <v>66900</v>
      </c>
      <c r="Q132" s="233">
        <f t="shared" si="2"/>
        <v>56860</v>
      </c>
      <c r="R132" s="235"/>
      <c r="S132" s="210"/>
      <c r="T132" s="210"/>
      <c r="U132" s="209"/>
      <c r="V132" s="202"/>
      <c r="W132" s="202"/>
      <c r="X132" s="202"/>
      <c r="Y132" s="202"/>
      <c r="Z132" s="202"/>
    </row>
    <row r="133" spans="1:26" ht="19.5" customHeight="1">
      <c r="A133" s="199" t="str">
        <f t="shared" si="0"/>
        <v>배선용차단기(ABS-104)4P 100AF 75ATEA</v>
      </c>
      <c r="B133" s="227" t="s">
        <v>118</v>
      </c>
      <c r="C133" s="229" t="s">
        <v>127</v>
      </c>
      <c r="D133" s="237" t="s">
        <v>104</v>
      </c>
      <c r="E133" s="229">
        <v>129300</v>
      </c>
      <c r="F133" s="230">
        <v>895</v>
      </c>
      <c r="G133" s="229">
        <v>129300</v>
      </c>
      <c r="H133" s="230">
        <v>1069</v>
      </c>
      <c r="I133" s="229">
        <v>129300</v>
      </c>
      <c r="J133" s="230">
        <v>1263</v>
      </c>
      <c r="K133" s="229"/>
      <c r="L133" s="230"/>
      <c r="M133" s="229"/>
      <c r="N133" s="231"/>
      <c r="O133" s="231"/>
      <c r="P133" s="229">
        <f t="shared" si="1"/>
        <v>129300</v>
      </c>
      <c r="Q133" s="233">
        <f t="shared" si="2"/>
        <v>109900</v>
      </c>
      <c r="R133" s="235"/>
      <c r="S133" s="210"/>
      <c r="T133" s="210"/>
      <c r="U133" s="209"/>
      <c r="V133" s="202"/>
      <c r="W133" s="202"/>
      <c r="X133" s="202"/>
      <c r="Y133" s="202"/>
      <c r="Z133" s="202"/>
    </row>
    <row r="134" spans="1:26" ht="19.5" customHeight="1">
      <c r="A134" s="199" t="str">
        <f t="shared" si="0"/>
        <v>배선용차단기(ABS-104)4P 100AF 100AEA</v>
      </c>
      <c r="B134" s="227" t="s">
        <v>118</v>
      </c>
      <c r="C134" s="229" t="s">
        <v>337</v>
      </c>
      <c r="D134" s="237" t="s">
        <v>104</v>
      </c>
      <c r="E134" s="229">
        <v>129300</v>
      </c>
      <c r="F134" s="230">
        <v>895</v>
      </c>
      <c r="G134" s="229">
        <v>129300</v>
      </c>
      <c r="H134" s="230">
        <v>1069</v>
      </c>
      <c r="I134" s="229">
        <v>129300</v>
      </c>
      <c r="J134" s="230">
        <v>1263</v>
      </c>
      <c r="K134" s="229"/>
      <c r="L134" s="230"/>
      <c r="M134" s="229"/>
      <c r="N134" s="231"/>
      <c r="O134" s="231"/>
      <c r="P134" s="229">
        <f t="shared" si="1"/>
        <v>129300</v>
      </c>
      <c r="Q134" s="233">
        <f t="shared" si="2"/>
        <v>109900</v>
      </c>
      <c r="R134" s="234"/>
      <c r="S134" s="208"/>
      <c r="T134" s="208"/>
      <c r="U134" s="209"/>
      <c r="V134" s="202"/>
      <c r="W134" s="202"/>
      <c r="X134" s="202"/>
      <c r="Y134" s="202"/>
      <c r="Z134" s="202"/>
    </row>
    <row r="135" spans="1:26" ht="19.5" customHeight="1">
      <c r="A135" s="199" t="str">
        <f t="shared" si="0"/>
        <v>배선용차단기(ABS-204)4P 225AF 125AEA</v>
      </c>
      <c r="B135" s="227" t="s">
        <v>119</v>
      </c>
      <c r="C135" s="229" t="s">
        <v>339</v>
      </c>
      <c r="D135" s="237" t="s">
        <v>104</v>
      </c>
      <c r="E135" s="229">
        <v>287900</v>
      </c>
      <c r="F135" s="230">
        <v>895</v>
      </c>
      <c r="G135" s="229">
        <v>287900</v>
      </c>
      <c r="H135" s="230">
        <v>1069</v>
      </c>
      <c r="I135" s="229">
        <v>287900</v>
      </c>
      <c r="J135" s="230">
        <v>1263</v>
      </c>
      <c r="K135" s="229"/>
      <c r="L135" s="230"/>
      <c r="M135" s="229"/>
      <c r="N135" s="231"/>
      <c r="O135" s="231"/>
      <c r="P135" s="229">
        <f t="shared" si="1"/>
        <v>287900</v>
      </c>
      <c r="Q135" s="233">
        <f t="shared" si="2"/>
        <v>244710</v>
      </c>
      <c r="R135" s="234"/>
      <c r="S135" s="208"/>
      <c r="T135" s="208"/>
      <c r="U135" s="209"/>
      <c r="V135" s="202"/>
      <c r="W135" s="202"/>
      <c r="X135" s="202"/>
      <c r="Y135" s="202"/>
      <c r="Z135" s="202"/>
    </row>
    <row r="136" spans="1:26" ht="19.5" customHeight="1">
      <c r="A136" s="199" t="str">
        <f t="shared" si="0"/>
        <v>배선용차단기(ABS-204)4P 225AF 175AEA</v>
      </c>
      <c r="B136" s="227" t="s">
        <v>119</v>
      </c>
      <c r="C136" s="229" t="s">
        <v>342</v>
      </c>
      <c r="D136" s="237" t="s">
        <v>104</v>
      </c>
      <c r="E136" s="229">
        <v>287900</v>
      </c>
      <c r="F136" s="230">
        <v>895</v>
      </c>
      <c r="G136" s="229">
        <v>287900</v>
      </c>
      <c r="H136" s="230">
        <v>1069</v>
      </c>
      <c r="I136" s="229">
        <v>287900</v>
      </c>
      <c r="J136" s="230">
        <v>1263</v>
      </c>
      <c r="K136" s="229"/>
      <c r="L136" s="230"/>
      <c r="M136" s="229"/>
      <c r="N136" s="231"/>
      <c r="O136" s="231"/>
      <c r="P136" s="229">
        <f t="shared" si="1"/>
        <v>287900</v>
      </c>
      <c r="Q136" s="233">
        <f t="shared" si="2"/>
        <v>244710</v>
      </c>
      <c r="R136" s="234"/>
      <c r="S136" s="208"/>
      <c r="T136" s="208"/>
      <c r="U136" s="209"/>
      <c r="V136" s="202"/>
      <c r="W136" s="202"/>
      <c r="X136" s="202"/>
      <c r="Y136" s="202"/>
      <c r="Z136" s="202"/>
    </row>
    <row r="137" spans="1:26" ht="19.5" customHeight="1">
      <c r="A137" s="199" t="str">
        <f t="shared" si="0"/>
        <v>배선용차단기(ABS-204)4P 225AF 200AEA</v>
      </c>
      <c r="B137" s="227" t="s">
        <v>119</v>
      </c>
      <c r="C137" s="229" t="s">
        <v>344</v>
      </c>
      <c r="D137" s="237" t="s">
        <v>104</v>
      </c>
      <c r="E137" s="229">
        <v>287900</v>
      </c>
      <c r="F137" s="230">
        <v>895</v>
      </c>
      <c r="G137" s="229">
        <v>287900</v>
      </c>
      <c r="H137" s="230">
        <v>1069</v>
      </c>
      <c r="I137" s="229">
        <v>287900</v>
      </c>
      <c r="J137" s="230">
        <v>1263</v>
      </c>
      <c r="K137" s="229"/>
      <c r="L137" s="230"/>
      <c r="M137" s="229"/>
      <c r="N137" s="231"/>
      <c r="O137" s="231"/>
      <c r="P137" s="229">
        <f t="shared" si="1"/>
        <v>287900</v>
      </c>
      <c r="Q137" s="233">
        <f t="shared" si="2"/>
        <v>244710</v>
      </c>
      <c r="R137" s="234"/>
      <c r="S137" s="208"/>
      <c r="T137" s="208"/>
      <c r="U137" s="209"/>
      <c r="V137" s="202"/>
      <c r="W137" s="202"/>
      <c r="X137" s="202"/>
      <c r="Y137" s="202"/>
      <c r="Z137" s="202"/>
    </row>
    <row r="138" spans="1:26" ht="19.5" customHeight="1">
      <c r="A138" s="199" t="str">
        <f t="shared" si="0"/>
        <v>배선용차단기(ABS-404)4P 400AF 250AEA</v>
      </c>
      <c r="B138" s="227" t="s">
        <v>122</v>
      </c>
      <c r="C138" s="229" t="s">
        <v>347</v>
      </c>
      <c r="D138" s="237" t="s">
        <v>104</v>
      </c>
      <c r="E138" s="229">
        <v>508600</v>
      </c>
      <c r="F138" s="230">
        <v>895</v>
      </c>
      <c r="G138" s="229">
        <v>508600</v>
      </c>
      <c r="H138" s="230">
        <v>1069</v>
      </c>
      <c r="I138" s="229">
        <v>508600</v>
      </c>
      <c r="J138" s="230">
        <v>1263</v>
      </c>
      <c r="K138" s="229"/>
      <c r="L138" s="230"/>
      <c r="M138" s="229"/>
      <c r="N138" s="231"/>
      <c r="O138" s="231"/>
      <c r="P138" s="229">
        <f t="shared" si="1"/>
        <v>508600</v>
      </c>
      <c r="Q138" s="233">
        <f t="shared" si="2"/>
        <v>432310</v>
      </c>
      <c r="R138" s="234"/>
      <c r="S138" s="208"/>
      <c r="T138" s="208"/>
      <c r="U138" s="209"/>
      <c r="V138" s="202"/>
      <c r="W138" s="202"/>
      <c r="X138" s="202"/>
      <c r="Y138" s="202"/>
      <c r="Z138" s="202"/>
    </row>
    <row r="139" spans="1:26" ht="19.5" customHeight="1">
      <c r="A139" s="199" t="str">
        <f t="shared" si="0"/>
        <v>누전차단기(52Fb)2P 50AF 20ATEA</v>
      </c>
      <c r="B139" s="227" t="s">
        <v>123</v>
      </c>
      <c r="C139" s="229" t="s">
        <v>103</v>
      </c>
      <c r="D139" s="237" t="s">
        <v>104</v>
      </c>
      <c r="E139" s="229">
        <v>42200</v>
      </c>
      <c r="F139" s="230">
        <v>901</v>
      </c>
      <c r="G139" s="229">
        <v>42200</v>
      </c>
      <c r="H139" s="230">
        <v>1065</v>
      </c>
      <c r="I139" s="229">
        <v>42200</v>
      </c>
      <c r="J139" s="230">
        <v>1262</v>
      </c>
      <c r="K139" s="229"/>
      <c r="L139" s="230"/>
      <c r="M139" s="229"/>
      <c r="N139" s="231"/>
      <c r="O139" s="231"/>
      <c r="P139" s="229">
        <f t="shared" si="1"/>
        <v>42200</v>
      </c>
      <c r="Q139" s="233">
        <f t="shared" si="2"/>
        <v>35870</v>
      </c>
      <c r="R139" s="235"/>
      <c r="S139" s="210"/>
      <c r="T139" s="210"/>
      <c r="U139" s="209"/>
      <c r="V139" s="202"/>
      <c r="W139" s="202"/>
      <c r="X139" s="202"/>
      <c r="Y139" s="202"/>
      <c r="Z139" s="202"/>
    </row>
    <row r="140" spans="1:26" ht="19.5" customHeight="1">
      <c r="A140" s="199" t="str">
        <f t="shared" si="0"/>
        <v>누전차단기(52Fb)2P 50AF 30ATEA</v>
      </c>
      <c r="B140" s="227" t="s">
        <v>123</v>
      </c>
      <c r="C140" s="229" t="s">
        <v>105</v>
      </c>
      <c r="D140" s="237" t="s">
        <v>104</v>
      </c>
      <c r="E140" s="229">
        <v>42200</v>
      </c>
      <c r="F140" s="230">
        <v>901</v>
      </c>
      <c r="G140" s="229">
        <v>42200</v>
      </c>
      <c r="H140" s="230">
        <v>1065</v>
      </c>
      <c r="I140" s="229">
        <v>42200</v>
      </c>
      <c r="J140" s="230">
        <v>1262</v>
      </c>
      <c r="K140" s="229"/>
      <c r="L140" s="230"/>
      <c r="M140" s="229"/>
      <c r="N140" s="231"/>
      <c r="O140" s="231"/>
      <c r="P140" s="229">
        <f t="shared" si="1"/>
        <v>42200</v>
      </c>
      <c r="Q140" s="233">
        <f t="shared" si="2"/>
        <v>35870</v>
      </c>
      <c r="R140" s="235"/>
      <c r="S140" s="210"/>
      <c r="T140" s="210"/>
      <c r="U140" s="209"/>
      <c r="V140" s="202"/>
      <c r="W140" s="202"/>
      <c r="X140" s="202"/>
      <c r="Y140" s="202"/>
      <c r="Z140" s="202"/>
    </row>
    <row r="141" spans="1:26" ht="19.5" customHeight="1">
      <c r="A141" s="199" t="str">
        <f t="shared" si="0"/>
        <v>누전차단기(52Fb)2P 50AF 40ATEA</v>
      </c>
      <c r="B141" s="227" t="s">
        <v>123</v>
      </c>
      <c r="C141" s="229" t="s">
        <v>106</v>
      </c>
      <c r="D141" s="237" t="s">
        <v>104</v>
      </c>
      <c r="E141" s="229">
        <v>42200</v>
      </c>
      <c r="F141" s="230">
        <v>901</v>
      </c>
      <c r="G141" s="229">
        <v>42200</v>
      </c>
      <c r="H141" s="230">
        <v>1065</v>
      </c>
      <c r="I141" s="229">
        <v>42200</v>
      </c>
      <c r="J141" s="230">
        <v>1262</v>
      </c>
      <c r="K141" s="229"/>
      <c r="L141" s="230"/>
      <c r="M141" s="229"/>
      <c r="N141" s="231"/>
      <c r="O141" s="231"/>
      <c r="P141" s="229">
        <f t="shared" si="1"/>
        <v>42200</v>
      </c>
      <c r="Q141" s="233">
        <f t="shared" si="2"/>
        <v>35870</v>
      </c>
      <c r="R141" s="234"/>
      <c r="S141" s="208"/>
      <c r="T141" s="208"/>
      <c r="U141" s="209"/>
      <c r="V141" s="202"/>
      <c r="W141" s="202"/>
      <c r="X141" s="202"/>
      <c r="Y141" s="202"/>
      <c r="Z141" s="202"/>
    </row>
    <row r="142" spans="1:26" ht="19.5" customHeight="1">
      <c r="A142" s="199" t="str">
        <f t="shared" si="0"/>
        <v>누전차단기(54c)4P 50AF 50ATEA</v>
      </c>
      <c r="B142" s="227" t="s">
        <v>125</v>
      </c>
      <c r="C142" s="229" t="s">
        <v>116</v>
      </c>
      <c r="D142" s="237" t="s">
        <v>104</v>
      </c>
      <c r="E142" s="229">
        <v>198800</v>
      </c>
      <c r="F142" s="230">
        <v>901</v>
      </c>
      <c r="G142" s="229">
        <v>198800</v>
      </c>
      <c r="H142" s="230">
        <v>1065</v>
      </c>
      <c r="I142" s="229">
        <v>198800</v>
      </c>
      <c r="J142" s="230">
        <v>1262</v>
      </c>
      <c r="K142" s="229"/>
      <c r="L142" s="230"/>
      <c r="M142" s="229"/>
      <c r="N142" s="231"/>
      <c r="O142" s="231"/>
      <c r="P142" s="229">
        <f t="shared" si="1"/>
        <v>198800</v>
      </c>
      <c r="Q142" s="233">
        <f t="shared" si="2"/>
        <v>168980</v>
      </c>
      <c r="R142" s="234"/>
      <c r="S142" s="208"/>
      <c r="T142" s="208"/>
      <c r="U142" s="209"/>
      <c r="V142" s="202"/>
      <c r="W142" s="202"/>
      <c r="X142" s="202"/>
      <c r="Y142" s="202"/>
      <c r="Z142" s="202"/>
    </row>
    <row r="143" spans="1:26" ht="19.5" customHeight="1">
      <c r="A143" s="199" t="str">
        <f t="shared" si="0"/>
        <v>누전차단기(104c)4P 100AF 75ATEA</v>
      </c>
      <c r="B143" s="227" t="s">
        <v>126</v>
      </c>
      <c r="C143" s="229" t="s">
        <v>127</v>
      </c>
      <c r="D143" s="237" t="s">
        <v>104</v>
      </c>
      <c r="E143" s="229">
        <v>256300</v>
      </c>
      <c r="F143" s="230">
        <v>901</v>
      </c>
      <c r="G143" s="229">
        <v>256300</v>
      </c>
      <c r="H143" s="230">
        <v>1065</v>
      </c>
      <c r="I143" s="229">
        <v>256300</v>
      </c>
      <c r="J143" s="230">
        <v>1262</v>
      </c>
      <c r="K143" s="229"/>
      <c r="L143" s="230"/>
      <c r="M143" s="229"/>
      <c r="N143" s="231"/>
      <c r="O143" s="231"/>
      <c r="P143" s="229">
        <f t="shared" si="1"/>
        <v>256300</v>
      </c>
      <c r="Q143" s="233">
        <f t="shared" si="2"/>
        <v>217850</v>
      </c>
      <c r="R143" s="234"/>
      <c r="S143" s="208"/>
      <c r="T143" s="208"/>
      <c r="U143" s="209"/>
      <c r="V143" s="202"/>
      <c r="W143" s="202"/>
      <c r="X143" s="202"/>
      <c r="Y143" s="202"/>
      <c r="Z143" s="202"/>
    </row>
    <row r="144" spans="1:26" ht="19.5" customHeight="1">
      <c r="A144" s="199" t="str">
        <f t="shared" si="0"/>
        <v>누전차단기(104c)4P 100AF 100ATEA</v>
      </c>
      <c r="B144" s="227" t="s">
        <v>126</v>
      </c>
      <c r="C144" s="229" t="s">
        <v>128</v>
      </c>
      <c r="D144" s="237" t="s">
        <v>104</v>
      </c>
      <c r="E144" s="229">
        <v>256300</v>
      </c>
      <c r="F144" s="230">
        <v>901</v>
      </c>
      <c r="G144" s="229">
        <v>256300</v>
      </c>
      <c r="H144" s="230">
        <v>1065</v>
      </c>
      <c r="I144" s="229">
        <v>256300</v>
      </c>
      <c r="J144" s="230">
        <v>1262</v>
      </c>
      <c r="K144" s="229"/>
      <c r="L144" s="230"/>
      <c r="M144" s="229"/>
      <c r="N144" s="231"/>
      <c r="O144" s="231"/>
      <c r="P144" s="229">
        <f t="shared" si="1"/>
        <v>256300</v>
      </c>
      <c r="Q144" s="233">
        <f t="shared" si="2"/>
        <v>217850</v>
      </c>
      <c r="R144" s="234"/>
      <c r="S144" s="208"/>
      <c r="T144" s="208"/>
      <c r="U144" s="209"/>
      <c r="V144" s="202"/>
      <c r="W144" s="202"/>
      <c r="X144" s="202"/>
      <c r="Y144" s="202"/>
      <c r="Z144" s="202"/>
    </row>
    <row r="145" spans="1:26" ht="19.5" customHeight="1">
      <c r="A145" s="213" t="str">
        <f t="shared" si="0"/>
        <v>차단기ELCB 50AF/20ATEA</v>
      </c>
      <c r="B145" s="229" t="s">
        <v>359</v>
      </c>
      <c r="C145" s="229" t="s">
        <v>131</v>
      </c>
      <c r="D145" s="237" t="s">
        <v>104</v>
      </c>
      <c r="E145" s="236"/>
      <c r="F145" s="230"/>
      <c r="G145" s="229">
        <v>72300</v>
      </c>
      <c r="H145" s="230">
        <v>1065</v>
      </c>
      <c r="I145" s="229"/>
      <c r="J145" s="230"/>
      <c r="K145" s="229">
        <v>74100</v>
      </c>
      <c r="L145" s="230">
        <v>1185</v>
      </c>
      <c r="M145" s="229"/>
      <c r="N145" s="230"/>
      <c r="O145" s="230"/>
      <c r="P145" s="229">
        <f t="shared" si="1"/>
        <v>72300</v>
      </c>
      <c r="Q145" s="229">
        <f t="shared" si="2"/>
        <v>61450</v>
      </c>
      <c r="R145" s="234"/>
      <c r="S145" s="208"/>
      <c r="T145" s="208"/>
      <c r="U145" s="198"/>
      <c r="V145" s="202"/>
      <c r="W145" s="202"/>
      <c r="X145" s="202"/>
      <c r="Y145" s="202"/>
      <c r="Z145" s="202"/>
    </row>
    <row r="146" spans="1:26" ht="19.5" customHeight="1">
      <c r="A146" s="213" t="str">
        <f t="shared" si="0"/>
        <v>차단기ELCB 50AF/30ATEA</v>
      </c>
      <c r="B146" s="229" t="s">
        <v>359</v>
      </c>
      <c r="C146" s="229" t="s">
        <v>132</v>
      </c>
      <c r="D146" s="237" t="s">
        <v>104</v>
      </c>
      <c r="E146" s="236"/>
      <c r="F146" s="230"/>
      <c r="G146" s="229">
        <v>72300</v>
      </c>
      <c r="H146" s="230">
        <v>1065</v>
      </c>
      <c r="I146" s="229"/>
      <c r="J146" s="230"/>
      <c r="K146" s="229">
        <v>74100</v>
      </c>
      <c r="L146" s="230">
        <v>1185</v>
      </c>
      <c r="M146" s="229"/>
      <c r="N146" s="230"/>
      <c r="O146" s="230"/>
      <c r="P146" s="229">
        <f t="shared" si="1"/>
        <v>72300</v>
      </c>
      <c r="Q146" s="229">
        <f t="shared" si="2"/>
        <v>61450</v>
      </c>
      <c r="R146" s="235"/>
      <c r="S146" s="210"/>
      <c r="T146" s="210"/>
      <c r="U146" s="198"/>
      <c r="V146" s="202"/>
      <c r="W146" s="202"/>
      <c r="X146" s="202"/>
      <c r="Y146" s="202"/>
      <c r="Z146" s="202"/>
    </row>
    <row r="147" spans="1:26" ht="19.5" customHeight="1">
      <c r="A147" s="213" t="str">
        <f t="shared" si="0"/>
        <v>차단기ELCB 50AF/50ATEA</v>
      </c>
      <c r="B147" s="229" t="s">
        <v>359</v>
      </c>
      <c r="C147" s="229" t="s">
        <v>133</v>
      </c>
      <c r="D147" s="237" t="s">
        <v>104</v>
      </c>
      <c r="E147" s="236"/>
      <c r="F147" s="230"/>
      <c r="G147" s="229">
        <v>101000</v>
      </c>
      <c r="H147" s="230">
        <v>1065</v>
      </c>
      <c r="I147" s="229"/>
      <c r="J147" s="230"/>
      <c r="K147" s="229">
        <v>113100</v>
      </c>
      <c r="L147" s="230">
        <v>1185</v>
      </c>
      <c r="M147" s="229"/>
      <c r="N147" s="230"/>
      <c r="O147" s="230"/>
      <c r="P147" s="229">
        <f t="shared" si="1"/>
        <v>101000</v>
      </c>
      <c r="Q147" s="229">
        <f t="shared" si="2"/>
        <v>85850</v>
      </c>
      <c r="R147" s="235"/>
      <c r="S147" s="210"/>
      <c r="T147" s="210"/>
      <c r="U147" s="198"/>
      <c r="V147" s="202"/>
      <c r="W147" s="202"/>
      <c r="X147" s="202"/>
      <c r="Y147" s="202"/>
      <c r="Z147" s="202"/>
    </row>
    <row r="148" spans="1:26" ht="19.5" customHeight="1">
      <c r="A148" s="199" t="str">
        <f t="shared" si="0"/>
        <v>분전반벽부형 W300xD150xH400EA</v>
      </c>
      <c r="B148" s="227" t="s">
        <v>160</v>
      </c>
      <c r="C148" s="229" t="s">
        <v>161</v>
      </c>
      <c r="D148" s="237" t="s">
        <v>104</v>
      </c>
      <c r="E148" s="229"/>
      <c r="F148" s="230"/>
      <c r="G148" s="229"/>
      <c r="H148" s="230"/>
      <c r="I148" s="229"/>
      <c r="J148" s="230"/>
      <c r="K148" s="229"/>
      <c r="L148" s="230"/>
      <c r="M148" s="229"/>
      <c r="N148" s="231">
        <v>27500</v>
      </c>
      <c r="O148" s="231">
        <v>28900</v>
      </c>
      <c r="P148" s="229">
        <f t="shared" si="1"/>
        <v>27500</v>
      </c>
      <c r="Q148" s="233">
        <f t="shared" si="2"/>
        <v>23370</v>
      </c>
      <c r="R148" s="234"/>
      <c r="S148" s="221"/>
      <c r="T148" s="214"/>
      <c r="U148" s="209"/>
      <c r="V148" s="202"/>
      <c r="W148" s="202"/>
      <c r="X148" s="202"/>
      <c r="Y148" s="202"/>
      <c r="Z148" s="202"/>
    </row>
    <row r="149" spans="1:26" ht="19.5" customHeight="1">
      <c r="A149" s="199" t="str">
        <f t="shared" si="0"/>
        <v>분전반벽부형 W500xD200xH500EA</v>
      </c>
      <c r="B149" s="227" t="s">
        <v>160</v>
      </c>
      <c r="C149" s="229" t="s">
        <v>162</v>
      </c>
      <c r="D149" s="237" t="s">
        <v>104</v>
      </c>
      <c r="E149" s="229"/>
      <c r="F149" s="230"/>
      <c r="G149" s="231"/>
      <c r="H149" s="230"/>
      <c r="I149" s="229"/>
      <c r="J149" s="230"/>
      <c r="K149" s="229"/>
      <c r="L149" s="230"/>
      <c r="M149" s="229"/>
      <c r="N149" s="231">
        <v>49500</v>
      </c>
      <c r="O149" s="231">
        <v>52000</v>
      </c>
      <c r="P149" s="229">
        <f t="shared" si="1"/>
        <v>49500</v>
      </c>
      <c r="Q149" s="233">
        <f t="shared" si="2"/>
        <v>42070</v>
      </c>
      <c r="R149" s="234"/>
      <c r="S149" s="221"/>
      <c r="T149" s="214"/>
      <c r="U149" s="209"/>
      <c r="V149" s="202"/>
      <c r="W149" s="202"/>
      <c r="X149" s="202"/>
      <c r="Y149" s="202"/>
      <c r="Z149" s="202"/>
    </row>
    <row r="150" spans="1:26" ht="19.5" customHeight="1">
      <c r="A150" s="199" t="str">
        <f t="shared" si="0"/>
        <v>분전반벽부형 W700xD200xH600EA</v>
      </c>
      <c r="B150" s="227" t="s">
        <v>160</v>
      </c>
      <c r="C150" s="229" t="s">
        <v>172</v>
      </c>
      <c r="D150" s="237" t="s">
        <v>104</v>
      </c>
      <c r="E150" s="229"/>
      <c r="F150" s="230"/>
      <c r="G150" s="231"/>
      <c r="H150" s="230"/>
      <c r="I150" s="229"/>
      <c r="J150" s="230"/>
      <c r="K150" s="229"/>
      <c r="L150" s="230"/>
      <c r="M150" s="229"/>
      <c r="N150" s="231">
        <v>66000</v>
      </c>
      <c r="O150" s="231">
        <v>69300</v>
      </c>
      <c r="P150" s="229">
        <f t="shared" si="1"/>
        <v>66000</v>
      </c>
      <c r="Q150" s="233">
        <f t="shared" si="2"/>
        <v>56100</v>
      </c>
      <c r="R150" s="234"/>
      <c r="S150" s="221"/>
      <c r="T150" s="214"/>
      <c r="U150" s="209"/>
      <c r="V150" s="202"/>
      <c r="W150" s="202"/>
      <c r="X150" s="202"/>
      <c r="Y150" s="202"/>
      <c r="Z150" s="202"/>
    </row>
    <row r="151" spans="1:26" ht="19.5" customHeight="1">
      <c r="A151" s="199" t="str">
        <f t="shared" si="0"/>
        <v>분전반벽부형 W900xD200xH900EA</v>
      </c>
      <c r="B151" s="227" t="s">
        <v>160</v>
      </c>
      <c r="C151" s="229" t="s">
        <v>173</v>
      </c>
      <c r="D151" s="237" t="s">
        <v>104</v>
      </c>
      <c r="E151" s="229"/>
      <c r="F151" s="230"/>
      <c r="G151" s="231"/>
      <c r="H151" s="230"/>
      <c r="I151" s="229"/>
      <c r="J151" s="230"/>
      <c r="K151" s="229"/>
      <c r="L151" s="230"/>
      <c r="M151" s="229"/>
      <c r="N151" s="231">
        <v>99000</v>
      </c>
      <c r="O151" s="231">
        <v>104000</v>
      </c>
      <c r="P151" s="229">
        <f t="shared" si="1"/>
        <v>99000</v>
      </c>
      <c r="Q151" s="233">
        <f t="shared" si="2"/>
        <v>84150</v>
      </c>
      <c r="R151" s="234"/>
      <c r="S151" s="221"/>
      <c r="T151" s="214"/>
      <c r="U151" s="209"/>
      <c r="V151" s="202"/>
      <c r="W151" s="202"/>
      <c r="X151" s="202"/>
      <c r="Y151" s="202"/>
      <c r="Z151" s="202"/>
    </row>
    <row r="152" spans="1:26" ht="19.5" customHeight="1">
      <c r="A152" s="199" t="str">
        <f t="shared" si="0"/>
        <v>분전반스탠드형 W550xD200x1100EA</v>
      </c>
      <c r="B152" s="227" t="s">
        <v>160</v>
      </c>
      <c r="C152" s="229" t="s">
        <v>163</v>
      </c>
      <c r="D152" s="237" t="s">
        <v>104</v>
      </c>
      <c r="E152" s="229"/>
      <c r="F152" s="230"/>
      <c r="G152" s="231"/>
      <c r="H152" s="230"/>
      <c r="I152" s="229"/>
      <c r="J152" s="230"/>
      <c r="K152" s="229"/>
      <c r="L152" s="230"/>
      <c r="M152" s="229"/>
      <c r="N152" s="231">
        <v>88000</v>
      </c>
      <c r="O152" s="231">
        <v>92400</v>
      </c>
      <c r="P152" s="229">
        <f t="shared" si="1"/>
        <v>88000</v>
      </c>
      <c r="Q152" s="233">
        <f t="shared" si="2"/>
        <v>74800</v>
      </c>
      <c r="R152" s="234"/>
      <c r="S152" s="221"/>
      <c r="T152" s="214"/>
      <c r="U152" s="209"/>
      <c r="V152" s="202"/>
      <c r="W152" s="202"/>
      <c r="X152" s="202"/>
      <c r="Y152" s="202"/>
      <c r="Z152" s="202"/>
    </row>
    <row r="153" spans="1:26" ht="19.5" customHeight="1">
      <c r="A153" s="199" t="str">
        <f t="shared" si="0"/>
        <v>분전반스탠드형 W700xD200xH800EA</v>
      </c>
      <c r="B153" s="227" t="s">
        <v>160</v>
      </c>
      <c r="C153" s="229" t="s">
        <v>174</v>
      </c>
      <c r="D153" s="237" t="s">
        <v>104</v>
      </c>
      <c r="E153" s="229"/>
      <c r="F153" s="230"/>
      <c r="G153" s="231"/>
      <c r="H153" s="230"/>
      <c r="I153" s="229"/>
      <c r="J153" s="230"/>
      <c r="K153" s="229"/>
      <c r="L153" s="230"/>
      <c r="M153" s="229"/>
      <c r="N153" s="231">
        <v>88000</v>
      </c>
      <c r="O153" s="231">
        <v>92400</v>
      </c>
      <c r="P153" s="229">
        <f t="shared" si="1"/>
        <v>88000</v>
      </c>
      <c r="Q153" s="233">
        <f t="shared" si="2"/>
        <v>74800</v>
      </c>
      <c r="R153" s="234"/>
      <c r="S153" s="221"/>
      <c r="T153" s="214"/>
      <c r="U153" s="209"/>
      <c r="V153" s="202"/>
      <c r="W153" s="202"/>
      <c r="X153" s="202"/>
      <c r="Y153" s="202"/>
      <c r="Z153" s="202"/>
    </row>
    <row r="154" spans="1:26" ht="19.5" customHeight="1">
      <c r="A154" s="199" t="str">
        <f t="shared" si="0"/>
        <v>분전반(급2,완3,한전CT 계량)스탠드형 W800xD250xH1600EA</v>
      </c>
      <c r="B154" s="227" t="s">
        <v>175</v>
      </c>
      <c r="C154" s="229" t="s">
        <v>176</v>
      </c>
      <c r="D154" s="237" t="s">
        <v>104</v>
      </c>
      <c r="E154" s="229"/>
      <c r="F154" s="230"/>
      <c r="G154" s="231"/>
      <c r="H154" s="230"/>
      <c r="I154" s="229"/>
      <c r="J154" s="230"/>
      <c r="K154" s="229"/>
      <c r="L154" s="230"/>
      <c r="M154" s="229"/>
      <c r="N154" s="231"/>
      <c r="O154" s="231"/>
      <c r="P154" s="229">
        <f t="shared" si="1"/>
        <v>0</v>
      </c>
      <c r="Q154" s="233">
        <f t="shared" si="2"/>
        <v>0</v>
      </c>
      <c r="R154" s="234"/>
      <c r="S154" s="222"/>
      <c r="T154" s="215"/>
      <c r="U154" s="209"/>
      <c r="V154" s="202"/>
      <c r="W154" s="202"/>
      <c r="X154" s="202"/>
      <c r="Y154" s="202"/>
      <c r="Z154" s="202"/>
    </row>
    <row r="155" spans="1:26" ht="19.5" customHeight="1">
      <c r="A155" s="199" t="str">
        <f t="shared" si="0"/>
        <v>분전반거치대형 W500xD200xH500EA</v>
      </c>
      <c r="B155" s="227" t="s">
        <v>160</v>
      </c>
      <c r="C155" s="229" t="s">
        <v>164</v>
      </c>
      <c r="D155" s="237" t="s">
        <v>104</v>
      </c>
      <c r="E155" s="229"/>
      <c r="F155" s="230"/>
      <c r="G155" s="231"/>
      <c r="H155" s="230"/>
      <c r="I155" s="229"/>
      <c r="J155" s="230"/>
      <c r="K155" s="229"/>
      <c r="L155" s="230"/>
      <c r="M155" s="229"/>
      <c r="N155" s="231"/>
      <c r="O155" s="231"/>
      <c r="P155" s="229">
        <f t="shared" si="1"/>
        <v>0</v>
      </c>
      <c r="Q155" s="233">
        <f t="shared" si="2"/>
        <v>0</v>
      </c>
      <c r="R155" s="234"/>
      <c r="S155" s="222"/>
      <c r="T155" s="215"/>
      <c r="U155" s="209"/>
      <c r="V155" s="202"/>
      <c r="W155" s="202"/>
      <c r="X155" s="202"/>
      <c r="Y155" s="202"/>
      <c r="Z155" s="202"/>
    </row>
    <row r="156" spans="1:26" ht="19.5" customHeight="1">
      <c r="A156" s="199" t="str">
        <f t="shared" si="0"/>
        <v>분전반(SUS)벽부형 W300xD180xH400EA</v>
      </c>
      <c r="B156" s="227" t="s">
        <v>165</v>
      </c>
      <c r="C156" s="229" t="s">
        <v>166</v>
      </c>
      <c r="D156" s="237" t="s">
        <v>104</v>
      </c>
      <c r="E156" s="229"/>
      <c r="F156" s="230"/>
      <c r="G156" s="231"/>
      <c r="H156" s="230"/>
      <c r="I156" s="229"/>
      <c r="J156" s="230"/>
      <c r="K156" s="229"/>
      <c r="L156" s="230"/>
      <c r="M156" s="229"/>
      <c r="N156" s="231">
        <v>132000</v>
      </c>
      <c r="O156" s="231">
        <v>134640</v>
      </c>
      <c r="P156" s="229">
        <f t="shared" si="1"/>
        <v>132000</v>
      </c>
      <c r="Q156" s="233">
        <f t="shared" si="2"/>
        <v>112200</v>
      </c>
      <c r="R156" s="235"/>
      <c r="S156" s="221"/>
      <c r="T156" s="214"/>
      <c r="U156" s="209"/>
      <c r="V156" s="202"/>
      <c r="W156" s="202"/>
      <c r="X156" s="202"/>
      <c r="Y156" s="202"/>
      <c r="Z156" s="202"/>
    </row>
    <row r="157" spans="1:26" ht="19.5" customHeight="1">
      <c r="A157" s="199" t="str">
        <f t="shared" si="0"/>
        <v>분전반(SUS)스탠드형 W400xD250x1100EA</v>
      </c>
      <c r="B157" s="227" t="s">
        <v>165</v>
      </c>
      <c r="C157" s="229" t="s">
        <v>167</v>
      </c>
      <c r="D157" s="237" t="s">
        <v>104</v>
      </c>
      <c r="E157" s="229"/>
      <c r="F157" s="230"/>
      <c r="G157" s="231"/>
      <c r="H157" s="230"/>
      <c r="I157" s="229"/>
      <c r="J157" s="230"/>
      <c r="K157" s="229"/>
      <c r="L157" s="230"/>
      <c r="M157" s="229"/>
      <c r="N157" s="231">
        <v>341000</v>
      </c>
      <c r="O157" s="231">
        <v>358100</v>
      </c>
      <c r="P157" s="229">
        <f t="shared" si="1"/>
        <v>341000</v>
      </c>
      <c r="Q157" s="233">
        <f t="shared" si="2"/>
        <v>289850</v>
      </c>
      <c r="R157" s="234"/>
      <c r="S157" s="221"/>
      <c r="T157" s="214"/>
      <c r="U157" s="209"/>
      <c r="V157" s="202"/>
      <c r="W157" s="202"/>
      <c r="X157" s="202"/>
      <c r="Y157" s="202"/>
      <c r="Z157" s="202"/>
    </row>
    <row r="158" spans="1:26" ht="19.5" customHeight="1">
      <c r="A158" s="199" t="str">
        <f t="shared" si="0"/>
        <v>분전반(SUS)거치대형 W300xD180xH400 ￠100EA</v>
      </c>
      <c r="B158" s="227" t="s">
        <v>165</v>
      </c>
      <c r="C158" s="229" t="s">
        <v>168</v>
      </c>
      <c r="D158" s="237" t="s">
        <v>104</v>
      </c>
      <c r="E158" s="229"/>
      <c r="F158" s="230"/>
      <c r="G158" s="231"/>
      <c r="H158" s="230"/>
      <c r="I158" s="229"/>
      <c r="J158" s="230"/>
      <c r="K158" s="229"/>
      <c r="L158" s="230"/>
      <c r="M158" s="229"/>
      <c r="N158" s="231"/>
      <c r="O158" s="231"/>
      <c r="P158" s="229">
        <f t="shared" si="1"/>
        <v>0</v>
      </c>
      <c r="Q158" s="233">
        <f t="shared" si="2"/>
        <v>0</v>
      </c>
      <c r="R158" s="234"/>
      <c r="S158" s="222"/>
      <c r="T158" s="215"/>
      <c r="U158" s="209"/>
      <c r="V158" s="202"/>
      <c r="W158" s="202"/>
      <c r="X158" s="202"/>
      <c r="Y158" s="202"/>
      <c r="Z158" s="202"/>
    </row>
    <row r="159" spans="1:26" ht="19.5" customHeight="1">
      <c r="A159" s="199" t="str">
        <f t="shared" si="0"/>
        <v>분전반(SUS)벽부형 W400xD200xH500EA</v>
      </c>
      <c r="B159" s="227" t="s">
        <v>165</v>
      </c>
      <c r="C159" s="229" t="s">
        <v>169</v>
      </c>
      <c r="D159" s="237" t="s">
        <v>104</v>
      </c>
      <c r="E159" s="229"/>
      <c r="F159" s="230"/>
      <c r="G159" s="231"/>
      <c r="H159" s="230"/>
      <c r="I159" s="229"/>
      <c r="J159" s="230"/>
      <c r="K159" s="229"/>
      <c r="L159" s="230"/>
      <c r="M159" s="229"/>
      <c r="N159" s="231">
        <v>439000</v>
      </c>
      <c r="O159" s="231">
        <v>447780</v>
      </c>
      <c r="P159" s="229">
        <f t="shared" si="1"/>
        <v>439000</v>
      </c>
      <c r="Q159" s="233">
        <f t="shared" si="2"/>
        <v>373150</v>
      </c>
      <c r="R159" s="235"/>
      <c r="S159" s="221"/>
      <c r="T159" s="214"/>
      <c r="U159" s="209"/>
      <c r="V159" s="202"/>
      <c r="W159" s="202"/>
      <c r="X159" s="202"/>
      <c r="Y159" s="202"/>
      <c r="Z159" s="202"/>
    </row>
    <row r="160" spans="1:26" ht="19.5" customHeight="1">
      <c r="A160" s="199" t="str">
        <f t="shared" si="0"/>
        <v>분전반(SUS)벽부형 W550xD200xH1000EA</v>
      </c>
      <c r="B160" s="227" t="s">
        <v>165</v>
      </c>
      <c r="C160" s="229" t="s">
        <v>170</v>
      </c>
      <c r="D160" s="237" t="s">
        <v>104</v>
      </c>
      <c r="E160" s="229"/>
      <c r="F160" s="230"/>
      <c r="G160" s="231"/>
      <c r="H160" s="230"/>
      <c r="I160" s="229"/>
      <c r="J160" s="230"/>
      <c r="K160" s="229"/>
      <c r="L160" s="230"/>
      <c r="M160" s="229"/>
      <c r="N160" s="231">
        <v>604000</v>
      </c>
      <c r="O160" s="231">
        <v>616080</v>
      </c>
      <c r="P160" s="229">
        <f t="shared" si="1"/>
        <v>604000</v>
      </c>
      <c r="Q160" s="233">
        <f t="shared" si="2"/>
        <v>513400</v>
      </c>
      <c r="R160" s="235"/>
      <c r="S160" s="221"/>
      <c r="T160" s="214"/>
      <c r="U160" s="209"/>
      <c r="V160" s="202"/>
      <c r="W160" s="202"/>
      <c r="X160" s="202"/>
      <c r="Y160" s="202"/>
      <c r="Z160" s="202"/>
    </row>
    <row r="161" spans="1:26" ht="19.5" customHeight="1">
      <c r="A161" s="199" t="str">
        <f t="shared" si="0"/>
        <v>분전반(SUS)스탠드형 W550xD200xH1200EA</v>
      </c>
      <c r="B161" s="227" t="s">
        <v>165</v>
      </c>
      <c r="C161" s="229" t="s">
        <v>171</v>
      </c>
      <c r="D161" s="237" t="s">
        <v>104</v>
      </c>
      <c r="E161" s="229"/>
      <c r="F161" s="230"/>
      <c r="G161" s="231"/>
      <c r="H161" s="230"/>
      <c r="I161" s="229"/>
      <c r="J161" s="230"/>
      <c r="K161" s="229"/>
      <c r="L161" s="230"/>
      <c r="M161" s="229"/>
      <c r="N161" s="231">
        <v>440000</v>
      </c>
      <c r="O161" s="231">
        <v>462000</v>
      </c>
      <c r="P161" s="229">
        <f t="shared" si="1"/>
        <v>440000</v>
      </c>
      <c r="Q161" s="233">
        <f t="shared" si="2"/>
        <v>374000</v>
      </c>
      <c r="R161" s="234"/>
      <c r="S161" s="221"/>
      <c r="T161" s="214"/>
      <c r="U161" s="209"/>
      <c r="V161" s="202"/>
      <c r="W161" s="202"/>
      <c r="X161" s="202"/>
      <c r="Y161" s="202"/>
      <c r="Z161" s="202"/>
    </row>
    <row r="162" spans="1:26" ht="19.5" customHeight="1">
      <c r="A162" s="199" t="str">
        <f t="shared" si="0"/>
        <v>분전반(SUS)스탠드형 W800xD250xH1200EA</v>
      </c>
      <c r="B162" s="227" t="s">
        <v>165</v>
      </c>
      <c r="C162" s="229" t="s">
        <v>771</v>
      </c>
      <c r="D162" s="237" t="s">
        <v>104</v>
      </c>
      <c r="E162" s="229"/>
      <c r="F162" s="230"/>
      <c r="G162" s="231"/>
      <c r="H162" s="230"/>
      <c r="I162" s="229"/>
      <c r="J162" s="230"/>
      <c r="K162" s="229"/>
      <c r="L162" s="230"/>
      <c r="M162" s="229"/>
      <c r="N162" s="231">
        <v>660000</v>
      </c>
      <c r="O162" s="231">
        <v>693000</v>
      </c>
      <c r="P162" s="229">
        <f t="shared" si="1"/>
        <v>660000</v>
      </c>
      <c r="Q162" s="233">
        <f t="shared" si="2"/>
        <v>561000</v>
      </c>
      <c r="R162" s="234"/>
      <c r="S162" s="221"/>
      <c r="T162" s="214"/>
      <c r="U162" s="209"/>
      <c r="V162" s="202"/>
      <c r="W162" s="202"/>
      <c r="X162" s="202"/>
      <c r="Y162" s="202"/>
      <c r="Z162" s="202"/>
    </row>
    <row r="163" spans="1:26" ht="19.5" customHeight="1">
      <c r="A163" s="199" t="str">
        <f t="shared" si="0"/>
        <v>부스닥트PLUG IN BOX, 4P  75AFEA</v>
      </c>
      <c r="B163" s="227" t="s">
        <v>177</v>
      </c>
      <c r="C163" s="229" t="s">
        <v>178</v>
      </c>
      <c r="D163" s="237" t="s">
        <v>104</v>
      </c>
      <c r="E163" s="229"/>
      <c r="F163" s="230"/>
      <c r="G163" s="231"/>
      <c r="H163" s="230"/>
      <c r="I163" s="229"/>
      <c r="J163" s="230"/>
      <c r="K163" s="229"/>
      <c r="L163" s="230"/>
      <c r="M163" s="229"/>
      <c r="N163" s="231">
        <v>920000</v>
      </c>
      <c r="O163" s="231">
        <v>980000</v>
      </c>
      <c r="P163" s="229">
        <f t="shared" si="1"/>
        <v>920000</v>
      </c>
      <c r="Q163" s="233">
        <f t="shared" si="2"/>
        <v>782000</v>
      </c>
      <c r="R163" s="234"/>
      <c r="S163" s="208"/>
      <c r="T163" s="208"/>
      <c r="U163" s="209"/>
      <c r="V163" s="202"/>
      <c r="W163" s="202"/>
      <c r="X163" s="202"/>
      <c r="Y163" s="202"/>
      <c r="Z163" s="202"/>
    </row>
    <row r="164" spans="1:26" ht="19.5" customHeight="1">
      <c r="A164" s="199" t="str">
        <f t="shared" si="0"/>
        <v>화인박스W150xD130xH200개</v>
      </c>
      <c r="B164" s="227" t="s">
        <v>220</v>
      </c>
      <c r="C164" s="229" t="s">
        <v>221</v>
      </c>
      <c r="D164" s="237" t="s">
        <v>205</v>
      </c>
      <c r="E164" s="229"/>
      <c r="F164" s="230"/>
      <c r="G164" s="231"/>
      <c r="H164" s="230"/>
      <c r="I164" s="229"/>
      <c r="J164" s="230"/>
      <c r="K164" s="229"/>
      <c r="L164" s="230"/>
      <c r="M164" s="229"/>
      <c r="N164" s="231">
        <v>15400</v>
      </c>
      <c r="O164" s="231">
        <v>15700</v>
      </c>
      <c r="P164" s="229">
        <f t="shared" si="1"/>
        <v>15400</v>
      </c>
      <c r="Q164" s="233">
        <f t="shared" si="2"/>
        <v>13090</v>
      </c>
      <c r="R164" s="234"/>
      <c r="S164" s="221"/>
      <c r="T164" s="214"/>
      <c r="U164" s="209"/>
      <c r="V164" s="202"/>
      <c r="W164" s="202"/>
      <c r="X164" s="202"/>
      <c r="Y164" s="202"/>
      <c r="Z164" s="202"/>
    </row>
    <row r="165" spans="1:26" ht="19.5" customHeight="1">
      <c r="A165" s="199" t="str">
        <f t="shared" si="0"/>
        <v>화인박스W300xD170xH400개</v>
      </c>
      <c r="B165" s="227" t="s">
        <v>220</v>
      </c>
      <c r="C165" s="229" t="s">
        <v>222</v>
      </c>
      <c r="D165" s="237" t="s">
        <v>205</v>
      </c>
      <c r="E165" s="229"/>
      <c r="F165" s="230"/>
      <c r="G165" s="231"/>
      <c r="H165" s="230"/>
      <c r="I165" s="229"/>
      <c r="J165" s="230"/>
      <c r="K165" s="229"/>
      <c r="L165" s="230"/>
      <c r="M165" s="229"/>
      <c r="N165" s="231">
        <v>35200</v>
      </c>
      <c r="O165" s="231">
        <v>35900</v>
      </c>
      <c r="P165" s="229">
        <f t="shared" si="1"/>
        <v>35200</v>
      </c>
      <c r="Q165" s="233">
        <f t="shared" si="2"/>
        <v>29920</v>
      </c>
      <c r="R165" s="234"/>
      <c r="S165" s="221"/>
      <c r="T165" s="214"/>
      <c r="U165" s="209"/>
      <c r="V165" s="202"/>
      <c r="W165" s="202"/>
      <c r="X165" s="202"/>
      <c r="Y165" s="202"/>
      <c r="Z165" s="202"/>
    </row>
    <row r="166" spans="1:26" ht="19.5" customHeight="1">
      <c r="A166" s="199" t="str">
        <f t="shared" si="0"/>
        <v>스토퍼W760xD180xH110EA</v>
      </c>
      <c r="B166" s="227" t="s">
        <v>185</v>
      </c>
      <c r="C166" s="229" t="s">
        <v>186</v>
      </c>
      <c r="D166" s="237" t="s">
        <v>104</v>
      </c>
      <c r="E166" s="229">
        <v>20000</v>
      </c>
      <c r="F166" s="230">
        <v>219</v>
      </c>
      <c r="G166" s="231"/>
      <c r="H166" s="230"/>
      <c r="I166" s="229"/>
      <c r="J166" s="230"/>
      <c r="K166" s="229">
        <v>21000</v>
      </c>
      <c r="L166" s="230">
        <v>204</v>
      </c>
      <c r="M166" s="229"/>
      <c r="N166" s="231"/>
      <c r="O166" s="231"/>
      <c r="P166" s="229">
        <f t="shared" si="1"/>
        <v>20000</v>
      </c>
      <c r="Q166" s="233">
        <f t="shared" si="2"/>
        <v>17000</v>
      </c>
      <c r="R166" s="235"/>
      <c r="S166" s="210"/>
      <c r="T166" s="210"/>
      <c r="U166" s="209"/>
      <c r="V166" s="202"/>
      <c r="W166" s="202"/>
      <c r="X166" s="202"/>
      <c r="Y166" s="202"/>
      <c r="Z166" s="202"/>
    </row>
    <row r="167" spans="1:26" ht="19.5" customHeight="1">
      <c r="A167" s="199" t="str">
        <f t="shared" si="0"/>
        <v>볼라드U형, SUS Φ100xD800xH600EA</v>
      </c>
      <c r="B167" s="227" t="s">
        <v>188</v>
      </c>
      <c r="C167" s="229" t="s">
        <v>189</v>
      </c>
      <c r="D167" s="237" t="s">
        <v>104</v>
      </c>
      <c r="E167" s="229"/>
      <c r="F167" s="230"/>
      <c r="G167" s="231"/>
      <c r="H167" s="230"/>
      <c r="I167" s="229"/>
      <c r="J167" s="230"/>
      <c r="K167" s="229"/>
      <c r="L167" s="230"/>
      <c r="M167" s="229"/>
      <c r="N167" s="231">
        <v>120000</v>
      </c>
      <c r="O167" s="231">
        <v>122400</v>
      </c>
      <c r="P167" s="229">
        <f t="shared" si="1"/>
        <v>120000</v>
      </c>
      <c r="Q167" s="233">
        <f t="shared" si="2"/>
        <v>102000</v>
      </c>
      <c r="R167" s="235"/>
      <c r="S167" s="221"/>
      <c r="T167" s="214"/>
      <c r="U167" s="209"/>
      <c r="V167" s="202"/>
      <c r="W167" s="202"/>
      <c r="X167" s="202"/>
      <c r="Y167" s="202"/>
      <c r="Z167" s="202"/>
    </row>
    <row r="168" spans="1:26" ht="19.5" customHeight="1">
      <c r="A168" s="199" t="str">
        <f t="shared" si="0"/>
        <v>볼라드U형, SUS Φ100xD1200xH600EA</v>
      </c>
      <c r="B168" s="227" t="s">
        <v>188</v>
      </c>
      <c r="C168" s="229" t="s">
        <v>190</v>
      </c>
      <c r="D168" s="237" t="s">
        <v>104</v>
      </c>
      <c r="E168" s="229">
        <v>248000</v>
      </c>
      <c r="F168" s="230">
        <v>218</v>
      </c>
      <c r="G168" s="231"/>
      <c r="H168" s="230"/>
      <c r="I168" s="229">
        <v>250000</v>
      </c>
      <c r="J168" s="230">
        <v>242</v>
      </c>
      <c r="K168" s="229">
        <v>330000</v>
      </c>
      <c r="L168" s="230">
        <v>206</v>
      </c>
      <c r="M168" s="229"/>
      <c r="N168" s="231"/>
      <c r="O168" s="231"/>
      <c r="P168" s="229">
        <f t="shared" si="1"/>
        <v>248000</v>
      </c>
      <c r="Q168" s="233">
        <f t="shared" si="2"/>
        <v>210800</v>
      </c>
      <c r="R168" s="234"/>
      <c r="S168" s="208"/>
      <c r="T168" s="208"/>
      <c r="U168" s="209"/>
      <c r="V168" s="202"/>
      <c r="W168" s="202"/>
      <c r="X168" s="202"/>
      <c r="Y168" s="202"/>
      <c r="Z168" s="202"/>
    </row>
    <row r="169" spans="1:26" ht="19.5" customHeight="1">
      <c r="A169" s="199" t="str">
        <f t="shared" si="0"/>
        <v>볼라드I형, steel Φ101xH1000 앙카식EA</v>
      </c>
      <c r="B169" s="227" t="s">
        <v>188</v>
      </c>
      <c r="C169" s="229" t="s">
        <v>191</v>
      </c>
      <c r="D169" s="237" t="s">
        <v>104</v>
      </c>
      <c r="E169" s="229"/>
      <c r="F169" s="230"/>
      <c r="G169" s="231"/>
      <c r="H169" s="230"/>
      <c r="I169" s="229"/>
      <c r="J169" s="230"/>
      <c r="K169" s="229">
        <v>300000</v>
      </c>
      <c r="L169" s="230">
        <v>206</v>
      </c>
      <c r="M169" s="229"/>
      <c r="N169" s="231">
        <v>65000</v>
      </c>
      <c r="O169" s="231">
        <v>66300</v>
      </c>
      <c r="P169" s="229">
        <f t="shared" si="1"/>
        <v>65000</v>
      </c>
      <c r="Q169" s="233">
        <f t="shared" si="2"/>
        <v>55250</v>
      </c>
      <c r="R169" s="235"/>
      <c r="S169" s="221"/>
      <c r="T169" s="214"/>
      <c r="U169" s="209"/>
      <c r="V169" s="202"/>
      <c r="W169" s="202"/>
      <c r="X169" s="202"/>
      <c r="Y169" s="202"/>
      <c r="Z169" s="202"/>
    </row>
    <row r="170" spans="1:26" ht="19.5" customHeight="1">
      <c r="A170" s="213" t="str">
        <f t="shared" si="0"/>
        <v>볼라드U형, SUS Φ100xD1200xH500EA</v>
      </c>
      <c r="B170" s="227" t="s">
        <v>188</v>
      </c>
      <c r="C170" s="229" t="s">
        <v>192</v>
      </c>
      <c r="D170" s="237" t="s">
        <v>104</v>
      </c>
      <c r="E170" s="229">
        <v>248000</v>
      </c>
      <c r="F170" s="230">
        <v>218</v>
      </c>
      <c r="G170" s="231"/>
      <c r="H170" s="230"/>
      <c r="I170" s="229">
        <v>250000</v>
      </c>
      <c r="J170" s="230">
        <v>242</v>
      </c>
      <c r="K170" s="229">
        <v>330000</v>
      </c>
      <c r="L170" s="230">
        <v>206</v>
      </c>
      <c r="M170" s="229"/>
      <c r="N170" s="231"/>
      <c r="O170" s="231"/>
      <c r="P170" s="229">
        <f t="shared" si="1"/>
        <v>248000</v>
      </c>
      <c r="Q170" s="229">
        <f t="shared" si="2"/>
        <v>210800</v>
      </c>
      <c r="R170" s="234"/>
      <c r="S170" s="208"/>
      <c r="T170" s="208"/>
      <c r="U170" s="209"/>
      <c r="V170" s="202"/>
      <c r="W170" s="202"/>
      <c r="X170" s="202"/>
      <c r="Y170" s="202"/>
      <c r="Z170" s="202"/>
    </row>
    <row r="171" spans="1:26" ht="19.5" customHeight="1">
      <c r="A171" s="199" t="str">
        <f t="shared" si="0"/>
        <v>6각너트3/8,M10EA</v>
      </c>
      <c r="B171" s="227" t="s">
        <v>384</v>
      </c>
      <c r="C171" s="229" t="s">
        <v>385</v>
      </c>
      <c r="D171" s="237" t="s">
        <v>104</v>
      </c>
      <c r="E171" s="244">
        <v>24.2</v>
      </c>
      <c r="F171" s="230">
        <v>56</v>
      </c>
      <c r="G171" s="245">
        <v>28.5</v>
      </c>
      <c r="H171" s="230">
        <v>98</v>
      </c>
      <c r="I171" s="244">
        <v>24.5</v>
      </c>
      <c r="J171" s="230">
        <v>41</v>
      </c>
      <c r="K171" s="244">
        <v>21.09</v>
      </c>
      <c r="L171" s="230">
        <v>90</v>
      </c>
      <c r="M171" s="229"/>
      <c r="N171" s="231"/>
      <c r="O171" s="231"/>
      <c r="P171" s="229">
        <f t="shared" si="1"/>
        <v>21.09</v>
      </c>
      <c r="Q171" s="233">
        <f t="shared" si="2"/>
        <v>10</v>
      </c>
      <c r="R171" s="234"/>
      <c r="S171" s="208"/>
      <c r="T171" s="208"/>
      <c r="U171" s="209"/>
      <c r="V171" s="202"/>
      <c r="W171" s="202"/>
      <c r="X171" s="202"/>
      <c r="Y171" s="202"/>
      <c r="Z171" s="202"/>
    </row>
    <row r="172" spans="1:26" ht="19.5" customHeight="1">
      <c r="A172" s="199" t="str">
        <f t="shared" si="0"/>
        <v>스프링와샤D10EA</v>
      </c>
      <c r="B172" s="227" t="s">
        <v>386</v>
      </c>
      <c r="C172" s="229" t="s">
        <v>387</v>
      </c>
      <c r="D172" s="237" t="s">
        <v>104</v>
      </c>
      <c r="E172" s="244">
        <v>8.5</v>
      </c>
      <c r="F172" s="230">
        <v>56</v>
      </c>
      <c r="G172" s="245">
        <v>8.3000000000000007</v>
      </c>
      <c r="H172" s="230">
        <v>96</v>
      </c>
      <c r="I172" s="244"/>
      <c r="J172" s="230"/>
      <c r="K172" s="244">
        <v>8.7100000000000009</v>
      </c>
      <c r="L172" s="230">
        <v>91</v>
      </c>
      <c r="M172" s="229"/>
      <c r="N172" s="231"/>
      <c r="O172" s="231"/>
      <c r="P172" s="229">
        <f t="shared" si="1"/>
        <v>8.3000000000000007</v>
      </c>
      <c r="Q172" s="233">
        <f>+TRUNC(P172*$R$6,0)</f>
        <v>7</v>
      </c>
      <c r="R172" s="234"/>
      <c r="S172" s="208"/>
      <c r="T172" s="208"/>
      <c r="U172" s="209"/>
      <c r="V172" s="202"/>
      <c r="W172" s="202"/>
      <c r="X172" s="202"/>
      <c r="Y172" s="202"/>
      <c r="Z172" s="202"/>
    </row>
    <row r="173" spans="1:26" ht="19.5" customHeight="1">
      <c r="A173" s="199" t="str">
        <f t="shared" si="0"/>
        <v>컷팅날D320-400mm  t =3.2mm개</v>
      </c>
      <c r="B173" s="227" t="s">
        <v>365</v>
      </c>
      <c r="C173" s="229" t="s">
        <v>366</v>
      </c>
      <c r="D173" s="237" t="s">
        <v>205</v>
      </c>
      <c r="E173" s="229">
        <v>152000</v>
      </c>
      <c r="F173" s="230">
        <v>1166</v>
      </c>
      <c r="G173" s="231">
        <v>175000</v>
      </c>
      <c r="H173" s="230">
        <v>1338</v>
      </c>
      <c r="I173" s="229">
        <v>152000</v>
      </c>
      <c r="J173" s="230">
        <v>1108</v>
      </c>
      <c r="K173" s="229">
        <v>152000</v>
      </c>
      <c r="L173" s="230">
        <v>1438</v>
      </c>
      <c r="M173" s="229"/>
      <c r="N173" s="231"/>
      <c r="O173" s="231"/>
      <c r="P173" s="229">
        <f t="shared" si="1"/>
        <v>152000</v>
      </c>
      <c r="Q173" s="233">
        <f t="shared" ref="Q173:Q187" si="3">+TRUNC(P173*$R$6,-1)</f>
        <v>129200</v>
      </c>
      <c r="R173" s="234"/>
      <c r="S173" s="208"/>
      <c r="T173" s="208"/>
      <c r="U173" s="209"/>
      <c r="V173" s="202"/>
      <c r="W173" s="202"/>
      <c r="X173" s="202"/>
      <c r="Y173" s="202"/>
      <c r="Z173" s="202"/>
    </row>
    <row r="174" spans="1:26" ht="19.5" customHeight="1">
      <c r="A174" s="199" t="str">
        <f t="shared" si="0"/>
        <v>신나KSM5319,2종ℓ</v>
      </c>
      <c r="B174" s="227" t="s">
        <v>492</v>
      </c>
      <c r="C174" s="229" t="s">
        <v>493</v>
      </c>
      <c r="D174" s="237" t="s">
        <v>491</v>
      </c>
      <c r="E174" s="229">
        <f>63000/18</f>
        <v>3500</v>
      </c>
      <c r="F174" s="230">
        <v>470</v>
      </c>
      <c r="G174" s="231">
        <f>56000/18</f>
        <v>3111.1111111111113</v>
      </c>
      <c r="H174" s="230">
        <v>620</v>
      </c>
      <c r="I174" s="229">
        <f>58000/18</f>
        <v>3222.2222222222222</v>
      </c>
      <c r="J174" s="230">
        <v>514</v>
      </c>
      <c r="K174" s="229">
        <f>40500/18</f>
        <v>2250</v>
      </c>
      <c r="L174" s="230">
        <v>634</v>
      </c>
      <c r="M174" s="229"/>
      <c r="N174" s="231"/>
      <c r="O174" s="231"/>
      <c r="P174" s="229">
        <f t="shared" si="1"/>
        <v>2250</v>
      </c>
      <c r="Q174" s="233">
        <f t="shared" si="3"/>
        <v>1910</v>
      </c>
      <c r="R174" s="234"/>
      <c r="S174" s="208"/>
      <c r="T174" s="208"/>
      <c r="U174" s="209"/>
      <c r="V174" s="202"/>
      <c r="W174" s="202"/>
      <c r="X174" s="202"/>
      <c r="Y174" s="202"/>
      <c r="Z174" s="202"/>
    </row>
    <row r="175" spans="1:26" ht="19.5" customHeight="1">
      <c r="A175" s="199" t="str">
        <f t="shared" si="0"/>
        <v>조합 페인트KSM5312(1급), 백색ℓ</v>
      </c>
      <c r="B175" s="227" t="s">
        <v>489</v>
      </c>
      <c r="C175" s="229" t="s">
        <v>490</v>
      </c>
      <c r="D175" s="237" t="s">
        <v>491</v>
      </c>
      <c r="E175" s="229">
        <f>113500/18</f>
        <v>6305.5555555555557</v>
      </c>
      <c r="F175" s="230">
        <v>437</v>
      </c>
      <c r="G175" s="229">
        <f>99000/18</f>
        <v>5500</v>
      </c>
      <c r="H175" s="230">
        <v>616</v>
      </c>
      <c r="I175" s="229">
        <f>113600/18</f>
        <v>6311.1111111111113</v>
      </c>
      <c r="J175" s="230">
        <v>511</v>
      </c>
      <c r="K175" s="229">
        <f>76600/18</f>
        <v>4255.5555555555557</v>
      </c>
      <c r="L175" s="246" t="s">
        <v>772</v>
      </c>
      <c r="M175" s="229"/>
      <c r="N175" s="231"/>
      <c r="O175" s="231"/>
      <c r="P175" s="229">
        <f t="shared" si="1"/>
        <v>4255.5555555555557</v>
      </c>
      <c r="Q175" s="233">
        <f t="shared" si="3"/>
        <v>3610</v>
      </c>
      <c r="R175" s="235"/>
      <c r="S175" s="210"/>
      <c r="T175" s="210"/>
      <c r="U175" s="209"/>
      <c r="V175" s="202"/>
      <c r="W175" s="202"/>
      <c r="X175" s="202"/>
      <c r="Y175" s="202"/>
      <c r="Z175" s="202"/>
    </row>
    <row r="176" spans="1:26" ht="19.5" customHeight="1">
      <c r="A176" s="199" t="str">
        <f t="shared" si="0"/>
        <v>대리석W400xD400㎡</v>
      </c>
      <c r="B176" s="227" t="s">
        <v>199</v>
      </c>
      <c r="C176" s="229" t="s">
        <v>200</v>
      </c>
      <c r="D176" s="237" t="s">
        <v>138</v>
      </c>
      <c r="E176" s="229">
        <v>40000</v>
      </c>
      <c r="F176" s="230">
        <v>367</v>
      </c>
      <c r="G176" s="231">
        <v>30000</v>
      </c>
      <c r="H176" s="230">
        <v>561</v>
      </c>
      <c r="I176" s="229">
        <v>40000</v>
      </c>
      <c r="J176" s="230">
        <v>446</v>
      </c>
      <c r="K176" s="229">
        <v>40000</v>
      </c>
      <c r="L176" s="230">
        <v>495</v>
      </c>
      <c r="M176" s="229"/>
      <c r="N176" s="231">
        <v>40000</v>
      </c>
      <c r="O176" s="231">
        <v>45000</v>
      </c>
      <c r="P176" s="229">
        <f t="shared" si="1"/>
        <v>30000</v>
      </c>
      <c r="Q176" s="233">
        <f t="shared" si="3"/>
        <v>25500</v>
      </c>
      <c r="R176" s="234"/>
      <c r="S176" s="208"/>
      <c r="T176" s="208"/>
      <c r="U176" s="209"/>
      <c r="V176" s="202"/>
      <c r="W176" s="202"/>
      <c r="X176" s="202"/>
      <c r="Y176" s="202"/>
      <c r="Z176" s="202"/>
    </row>
    <row r="177" spans="1:26" ht="19.5" customHeight="1">
      <c r="A177" s="199" t="str">
        <f t="shared" si="0"/>
        <v>대리석W800xD400㎡</v>
      </c>
      <c r="B177" s="227" t="s">
        <v>199</v>
      </c>
      <c r="C177" s="229" t="s">
        <v>201</v>
      </c>
      <c r="D177" s="237" t="s">
        <v>138</v>
      </c>
      <c r="E177" s="229">
        <v>80000</v>
      </c>
      <c r="F177" s="230">
        <v>367</v>
      </c>
      <c r="G177" s="231">
        <v>60000</v>
      </c>
      <c r="H177" s="230">
        <v>561</v>
      </c>
      <c r="I177" s="229">
        <v>80000</v>
      </c>
      <c r="J177" s="230">
        <v>446</v>
      </c>
      <c r="K177" s="229">
        <v>80000</v>
      </c>
      <c r="L177" s="230">
        <v>495</v>
      </c>
      <c r="M177" s="229"/>
      <c r="N177" s="231">
        <v>80000</v>
      </c>
      <c r="O177" s="231">
        <v>98000</v>
      </c>
      <c r="P177" s="229">
        <f t="shared" si="1"/>
        <v>60000</v>
      </c>
      <c r="Q177" s="233">
        <f t="shared" si="3"/>
        <v>51000</v>
      </c>
      <c r="R177" s="234"/>
      <c r="S177" s="208"/>
      <c r="T177" s="208"/>
      <c r="U177" s="209"/>
      <c r="V177" s="202"/>
      <c r="W177" s="202"/>
      <c r="X177" s="202"/>
      <c r="Y177" s="202"/>
      <c r="Z177" s="202"/>
    </row>
    <row r="178" spans="1:26" ht="19.5" customHeight="1">
      <c r="A178" s="199" t="str">
        <f t="shared" si="0"/>
        <v>입간판EA</v>
      </c>
      <c r="B178" s="227" t="s">
        <v>202</v>
      </c>
      <c r="C178" s="229"/>
      <c r="D178" s="237" t="s">
        <v>104</v>
      </c>
      <c r="E178" s="229"/>
      <c r="F178" s="230"/>
      <c r="G178" s="231"/>
      <c r="H178" s="230"/>
      <c r="I178" s="229"/>
      <c r="J178" s="230"/>
      <c r="K178" s="229"/>
      <c r="L178" s="230"/>
      <c r="M178" s="229"/>
      <c r="N178" s="231">
        <v>30000</v>
      </c>
      <c r="O178" s="231">
        <v>65000</v>
      </c>
      <c r="P178" s="229">
        <f t="shared" si="1"/>
        <v>30000</v>
      </c>
      <c r="Q178" s="233">
        <f t="shared" si="3"/>
        <v>25500</v>
      </c>
      <c r="R178" s="234"/>
      <c r="S178" s="208"/>
      <c r="T178" s="208"/>
      <c r="U178" s="209"/>
      <c r="V178" s="202"/>
      <c r="W178" s="202"/>
      <c r="X178" s="202"/>
      <c r="Y178" s="202"/>
      <c r="Z178" s="202"/>
    </row>
    <row r="179" spans="1:26" ht="19.5" customHeight="1">
      <c r="A179" s="199" t="str">
        <f t="shared" si="0"/>
        <v>인입지지봉Φ28x5M개소</v>
      </c>
      <c r="B179" s="227" t="s">
        <v>195</v>
      </c>
      <c r="C179" s="229" t="s">
        <v>196</v>
      </c>
      <c r="D179" s="237" t="s">
        <v>182</v>
      </c>
      <c r="E179" s="229"/>
      <c r="F179" s="230"/>
      <c r="G179" s="231"/>
      <c r="H179" s="230"/>
      <c r="I179" s="229"/>
      <c r="J179" s="230"/>
      <c r="K179" s="229"/>
      <c r="L179" s="230"/>
      <c r="M179" s="229"/>
      <c r="N179" s="231">
        <v>70000</v>
      </c>
      <c r="O179" s="231">
        <v>71400</v>
      </c>
      <c r="P179" s="229">
        <f t="shared" si="1"/>
        <v>70000</v>
      </c>
      <c r="Q179" s="233">
        <f t="shared" si="3"/>
        <v>59500</v>
      </c>
      <c r="R179" s="234"/>
      <c r="S179" s="221"/>
      <c r="T179" s="214"/>
      <c r="U179" s="209"/>
      <c r="V179" s="202"/>
      <c r="W179" s="202"/>
      <c r="X179" s="202"/>
      <c r="Y179" s="202"/>
      <c r="Z179" s="202"/>
    </row>
    <row r="180" spans="1:26" ht="19.5" customHeight="1">
      <c r="A180" s="199" t="str">
        <f t="shared" si="0"/>
        <v>인입지지봉Φ54x5M개소</v>
      </c>
      <c r="B180" s="227" t="s">
        <v>195</v>
      </c>
      <c r="C180" s="229" t="s">
        <v>197</v>
      </c>
      <c r="D180" s="237" t="s">
        <v>182</v>
      </c>
      <c r="E180" s="229"/>
      <c r="F180" s="230"/>
      <c r="G180" s="231"/>
      <c r="H180" s="230"/>
      <c r="I180" s="229"/>
      <c r="J180" s="230"/>
      <c r="K180" s="229"/>
      <c r="L180" s="230"/>
      <c r="M180" s="229"/>
      <c r="N180" s="231">
        <v>90000</v>
      </c>
      <c r="O180" s="231">
        <v>91800</v>
      </c>
      <c r="P180" s="229">
        <f t="shared" si="1"/>
        <v>90000</v>
      </c>
      <c r="Q180" s="233">
        <f t="shared" si="3"/>
        <v>76500</v>
      </c>
      <c r="R180" s="234"/>
      <c r="S180" s="221"/>
      <c r="T180" s="214"/>
      <c r="U180" s="209"/>
      <c r="V180" s="202"/>
      <c r="W180" s="202"/>
      <c r="X180" s="202"/>
      <c r="Y180" s="202"/>
      <c r="Z180" s="202"/>
    </row>
    <row r="181" spans="1:26" ht="19.5" customHeight="1">
      <c r="A181" s="199" t="str">
        <f t="shared" si="0"/>
        <v>IP전주8M개소</v>
      </c>
      <c r="B181" s="227" t="s">
        <v>198</v>
      </c>
      <c r="C181" s="229" t="s">
        <v>500</v>
      </c>
      <c r="D181" s="237" t="s">
        <v>182</v>
      </c>
      <c r="E181" s="229"/>
      <c r="F181" s="230"/>
      <c r="G181" s="231"/>
      <c r="H181" s="230"/>
      <c r="I181" s="229"/>
      <c r="J181" s="230"/>
      <c r="K181" s="229">
        <v>360000</v>
      </c>
      <c r="L181" s="230">
        <v>1260</v>
      </c>
      <c r="M181" s="229"/>
      <c r="N181" s="231">
        <v>241000</v>
      </c>
      <c r="O181" s="231">
        <v>249300</v>
      </c>
      <c r="P181" s="229">
        <f t="shared" si="1"/>
        <v>241000</v>
      </c>
      <c r="Q181" s="233">
        <f t="shared" si="3"/>
        <v>204850</v>
      </c>
      <c r="R181" s="235"/>
      <c r="S181" s="221"/>
      <c r="T181" s="214"/>
      <c r="U181" s="209"/>
      <c r="V181" s="202"/>
      <c r="W181" s="202"/>
      <c r="X181" s="202"/>
      <c r="Y181" s="202"/>
      <c r="Z181" s="202"/>
    </row>
    <row r="182" spans="1:26" ht="19.5" customHeight="1">
      <c r="A182" s="199" t="str">
        <f t="shared" si="0"/>
        <v>IP전주6M개소</v>
      </c>
      <c r="B182" s="227" t="s">
        <v>198</v>
      </c>
      <c r="C182" s="229" t="s">
        <v>504</v>
      </c>
      <c r="D182" s="237" t="s">
        <v>182</v>
      </c>
      <c r="E182" s="229"/>
      <c r="F182" s="230"/>
      <c r="G182" s="231"/>
      <c r="H182" s="230"/>
      <c r="I182" s="229"/>
      <c r="J182" s="230"/>
      <c r="K182" s="229">
        <v>180000</v>
      </c>
      <c r="L182" s="230">
        <v>1260</v>
      </c>
      <c r="M182" s="229"/>
      <c r="N182" s="231">
        <v>229800</v>
      </c>
      <c r="O182" s="231">
        <v>236800</v>
      </c>
      <c r="P182" s="229">
        <f t="shared" si="1"/>
        <v>180000</v>
      </c>
      <c r="Q182" s="233">
        <f t="shared" si="3"/>
        <v>153000</v>
      </c>
      <c r="R182" s="235"/>
      <c r="S182" s="221"/>
      <c r="T182" s="214"/>
      <c r="U182" s="209"/>
      <c r="V182" s="202"/>
      <c r="W182" s="202"/>
      <c r="X182" s="202"/>
      <c r="Y182" s="202"/>
      <c r="Z182" s="202"/>
    </row>
    <row r="183" spans="1:26" ht="19.5" customHeight="1">
      <c r="A183" s="199" t="str">
        <f t="shared" si="0"/>
        <v>IP전주 기초400x400x600개소</v>
      </c>
      <c r="B183" s="227" t="s">
        <v>501</v>
      </c>
      <c r="C183" s="229" t="s">
        <v>502</v>
      </c>
      <c r="D183" s="237" t="s">
        <v>182</v>
      </c>
      <c r="E183" s="229"/>
      <c r="F183" s="230"/>
      <c r="G183" s="231"/>
      <c r="H183" s="230"/>
      <c r="I183" s="229"/>
      <c r="J183" s="230"/>
      <c r="K183" s="229"/>
      <c r="L183" s="230"/>
      <c r="M183" s="229"/>
      <c r="N183" s="231">
        <v>27400</v>
      </c>
      <c r="O183" s="231">
        <v>28300</v>
      </c>
      <c r="P183" s="229">
        <f t="shared" si="1"/>
        <v>27400</v>
      </c>
      <c r="Q183" s="233">
        <f t="shared" si="3"/>
        <v>23290</v>
      </c>
      <c r="R183" s="234"/>
      <c r="S183" s="221"/>
      <c r="T183" s="214"/>
      <c r="U183" s="209"/>
      <c r="V183" s="202"/>
      <c r="W183" s="202"/>
      <c r="X183" s="202"/>
      <c r="Y183" s="202"/>
      <c r="Z183" s="202"/>
    </row>
    <row r="184" spans="1:26" ht="19.5" customHeight="1">
      <c r="A184" s="199" t="str">
        <f t="shared" si="0"/>
        <v>휴즈 홀더4P 100A개</v>
      </c>
      <c r="B184" s="227" t="s">
        <v>773</v>
      </c>
      <c r="C184" s="229" t="s">
        <v>774</v>
      </c>
      <c r="D184" s="237" t="s">
        <v>205</v>
      </c>
      <c r="E184" s="229">
        <v>67400</v>
      </c>
      <c r="F184" s="230">
        <v>924</v>
      </c>
      <c r="G184" s="231"/>
      <c r="H184" s="230"/>
      <c r="I184" s="229">
        <v>67400</v>
      </c>
      <c r="J184" s="230">
        <v>1307</v>
      </c>
      <c r="K184" s="229"/>
      <c r="L184" s="230"/>
      <c r="M184" s="229"/>
      <c r="N184" s="231">
        <v>120000</v>
      </c>
      <c r="O184" s="231">
        <v>140000</v>
      </c>
      <c r="P184" s="229">
        <f t="shared" si="1"/>
        <v>67400</v>
      </c>
      <c r="Q184" s="233">
        <f t="shared" si="3"/>
        <v>57290</v>
      </c>
      <c r="R184" s="234"/>
      <c r="S184" s="208"/>
      <c r="T184" s="208"/>
      <c r="U184" s="209"/>
      <c r="V184" s="202"/>
      <c r="W184" s="202"/>
      <c r="X184" s="202"/>
      <c r="Y184" s="202"/>
      <c r="Z184" s="202"/>
    </row>
    <row r="185" spans="1:26" ht="19.5" customHeight="1">
      <c r="A185" s="199" t="str">
        <f t="shared" si="0"/>
        <v>아스콘포장MC-1m2</v>
      </c>
      <c r="B185" s="227" t="s">
        <v>375</v>
      </c>
      <c r="C185" s="229" t="s">
        <v>376</v>
      </c>
      <c r="D185" s="237" t="s">
        <v>377</v>
      </c>
      <c r="E185" s="229"/>
      <c r="F185" s="230"/>
      <c r="G185" s="231"/>
      <c r="H185" s="230"/>
      <c r="I185" s="229"/>
      <c r="J185" s="230"/>
      <c r="K185" s="229"/>
      <c r="L185" s="230"/>
      <c r="M185" s="229"/>
      <c r="N185" s="231">
        <v>55000</v>
      </c>
      <c r="O185" s="231">
        <v>60500</v>
      </c>
      <c r="P185" s="229">
        <f t="shared" si="1"/>
        <v>55000</v>
      </c>
      <c r="Q185" s="233">
        <f t="shared" si="3"/>
        <v>46750</v>
      </c>
      <c r="R185" s="234"/>
      <c r="S185" s="221"/>
      <c r="T185" s="214"/>
      <c r="U185" s="209"/>
      <c r="V185" s="202"/>
      <c r="W185" s="202"/>
      <c r="X185" s="202"/>
      <c r="Y185" s="202"/>
      <c r="Z185" s="202"/>
    </row>
    <row r="186" spans="1:26" ht="19.5" customHeight="1">
      <c r="A186" s="199" t="str">
        <f t="shared" si="0"/>
        <v>모르터르㎥</v>
      </c>
      <c r="B186" s="227" t="s">
        <v>372</v>
      </c>
      <c r="C186" s="229"/>
      <c r="D186" s="237" t="s">
        <v>134</v>
      </c>
      <c r="E186" s="229">
        <v>84910</v>
      </c>
      <c r="F186" s="230">
        <v>66</v>
      </c>
      <c r="G186" s="231">
        <v>79410</v>
      </c>
      <c r="H186" s="230">
        <v>109</v>
      </c>
      <c r="I186" s="229">
        <v>84910</v>
      </c>
      <c r="J186" s="230">
        <v>58</v>
      </c>
      <c r="K186" s="229">
        <v>96740</v>
      </c>
      <c r="L186" s="230">
        <v>111</v>
      </c>
      <c r="M186" s="229"/>
      <c r="N186" s="231"/>
      <c r="O186" s="231"/>
      <c r="P186" s="229">
        <f t="shared" si="1"/>
        <v>79410</v>
      </c>
      <c r="Q186" s="233">
        <f t="shared" si="3"/>
        <v>67490</v>
      </c>
      <c r="R186" s="234"/>
      <c r="S186" s="208"/>
      <c r="T186" s="208"/>
      <c r="U186" s="209"/>
      <c r="V186" s="202"/>
      <c r="W186" s="202"/>
      <c r="X186" s="202"/>
      <c r="Y186" s="202"/>
      <c r="Z186" s="202"/>
    </row>
    <row r="187" spans="1:26" ht="19.5" customHeight="1">
      <c r="A187" s="199" t="str">
        <f t="shared" si="0"/>
        <v>계량기함(pvc)옥외형 W200xH300xD130EA</v>
      </c>
      <c r="B187" s="227" t="s">
        <v>223</v>
      </c>
      <c r="C187" s="229" t="s">
        <v>224</v>
      </c>
      <c r="D187" s="237" t="s">
        <v>104</v>
      </c>
      <c r="E187" s="229"/>
      <c r="F187" s="230"/>
      <c r="G187" s="231"/>
      <c r="H187" s="230"/>
      <c r="I187" s="229"/>
      <c r="J187" s="230"/>
      <c r="K187" s="229"/>
      <c r="L187" s="230"/>
      <c r="M187" s="229"/>
      <c r="N187" s="231">
        <v>10890</v>
      </c>
      <c r="O187" s="231">
        <v>11200</v>
      </c>
      <c r="P187" s="229">
        <f t="shared" si="1"/>
        <v>10890</v>
      </c>
      <c r="Q187" s="233">
        <f t="shared" si="3"/>
        <v>9250</v>
      </c>
      <c r="R187" s="234"/>
      <c r="S187" s="208"/>
      <c r="T187" s="208"/>
      <c r="U187" s="209"/>
      <c r="V187" s="202"/>
      <c r="W187" s="202"/>
      <c r="X187" s="202"/>
      <c r="Y187" s="202"/>
      <c r="Z187" s="202"/>
    </row>
    <row r="188" spans="1:26" ht="19.5" customHeight="1">
      <c r="A188" s="199" t="str">
        <f t="shared" ref="A188:A200" si="4">+CONCATENATE(B188)</f>
        <v>내선전공</v>
      </c>
      <c r="B188" s="227" t="s">
        <v>242</v>
      </c>
      <c r="C188" s="229"/>
      <c r="D188" s="237" t="s">
        <v>243</v>
      </c>
      <c r="E188" s="231">
        <v>258917</v>
      </c>
      <c r="F188" s="230"/>
      <c r="G188" s="231"/>
      <c r="H188" s="230"/>
      <c r="I188" s="229"/>
      <c r="J188" s="230"/>
      <c r="K188" s="229"/>
      <c r="L188" s="230"/>
      <c r="M188" s="229"/>
      <c r="N188" s="231"/>
      <c r="O188" s="231"/>
      <c r="P188" s="229">
        <f t="shared" si="1"/>
        <v>258917</v>
      </c>
      <c r="Q188" s="233">
        <f t="shared" ref="Q188:Q199" si="5">+TRUNC(P188*$U$6,0)</f>
        <v>220079</v>
      </c>
      <c r="R188" s="234"/>
      <c r="S188" s="208"/>
      <c r="T188" s="208"/>
      <c r="U188" s="209"/>
      <c r="V188" s="202"/>
      <c r="W188" s="202"/>
      <c r="X188" s="202"/>
      <c r="Y188" s="202"/>
      <c r="Z188" s="202"/>
    </row>
    <row r="189" spans="1:26" ht="19.5" customHeight="1">
      <c r="A189" s="199" t="str">
        <f t="shared" si="4"/>
        <v>저압케이블전공</v>
      </c>
      <c r="B189" s="227" t="s">
        <v>292</v>
      </c>
      <c r="C189" s="229"/>
      <c r="D189" s="237" t="s">
        <v>243</v>
      </c>
      <c r="E189" s="231">
        <v>271717</v>
      </c>
      <c r="F189" s="230"/>
      <c r="G189" s="231"/>
      <c r="H189" s="230"/>
      <c r="I189" s="229"/>
      <c r="J189" s="230"/>
      <c r="K189" s="229"/>
      <c r="L189" s="230"/>
      <c r="M189" s="229"/>
      <c r="N189" s="231"/>
      <c r="O189" s="231"/>
      <c r="P189" s="229">
        <f t="shared" si="1"/>
        <v>271717</v>
      </c>
      <c r="Q189" s="233">
        <f t="shared" si="5"/>
        <v>230959</v>
      </c>
      <c r="R189" s="234"/>
      <c r="S189" s="208"/>
      <c r="T189" s="208"/>
      <c r="U189" s="209"/>
      <c r="V189" s="202"/>
      <c r="W189" s="202"/>
      <c r="X189" s="202"/>
      <c r="Y189" s="202"/>
      <c r="Z189" s="202"/>
    </row>
    <row r="190" spans="1:26" ht="19.5" customHeight="1">
      <c r="A190" s="199" t="str">
        <f t="shared" si="4"/>
        <v>배전전공</v>
      </c>
      <c r="B190" s="227" t="s">
        <v>260</v>
      </c>
      <c r="C190" s="229"/>
      <c r="D190" s="237" t="s">
        <v>243</v>
      </c>
      <c r="E190" s="231">
        <v>379666</v>
      </c>
      <c r="F190" s="230"/>
      <c r="G190" s="231"/>
      <c r="H190" s="230"/>
      <c r="I190" s="229"/>
      <c r="J190" s="230"/>
      <c r="K190" s="229"/>
      <c r="L190" s="230"/>
      <c r="M190" s="229"/>
      <c r="N190" s="231"/>
      <c r="O190" s="231"/>
      <c r="P190" s="229">
        <f t="shared" si="1"/>
        <v>379666</v>
      </c>
      <c r="Q190" s="233">
        <f t="shared" si="5"/>
        <v>322716</v>
      </c>
      <c r="R190" s="234"/>
      <c r="S190" s="208"/>
      <c r="T190" s="208"/>
      <c r="U190" s="209"/>
      <c r="V190" s="202"/>
      <c r="W190" s="202"/>
      <c r="X190" s="202"/>
      <c r="Y190" s="202"/>
      <c r="Z190" s="202"/>
    </row>
    <row r="191" spans="1:26" ht="19.5" customHeight="1">
      <c r="A191" s="199" t="str">
        <f t="shared" si="4"/>
        <v>보통인부</v>
      </c>
      <c r="B191" s="227" t="s">
        <v>261</v>
      </c>
      <c r="C191" s="229"/>
      <c r="D191" s="237" t="s">
        <v>243</v>
      </c>
      <c r="E191" s="231">
        <v>148510</v>
      </c>
      <c r="F191" s="230"/>
      <c r="G191" s="231"/>
      <c r="H191" s="230"/>
      <c r="I191" s="229"/>
      <c r="J191" s="230"/>
      <c r="K191" s="229"/>
      <c r="L191" s="230"/>
      <c r="M191" s="229"/>
      <c r="N191" s="231"/>
      <c r="O191" s="231"/>
      <c r="P191" s="229">
        <f t="shared" si="1"/>
        <v>148510</v>
      </c>
      <c r="Q191" s="233">
        <f t="shared" si="5"/>
        <v>126233</v>
      </c>
      <c r="R191" s="234"/>
      <c r="S191" s="208"/>
      <c r="T191" s="208"/>
      <c r="U191" s="209"/>
      <c r="V191" s="202"/>
      <c r="W191" s="202"/>
      <c r="X191" s="202"/>
      <c r="Y191" s="202"/>
      <c r="Z191" s="202"/>
    </row>
    <row r="192" spans="1:26" ht="19.5" customHeight="1">
      <c r="A192" s="199" t="str">
        <f t="shared" si="4"/>
        <v>특별인부</v>
      </c>
      <c r="B192" s="227" t="s">
        <v>369</v>
      </c>
      <c r="C192" s="229"/>
      <c r="D192" s="237" t="s">
        <v>243</v>
      </c>
      <c r="E192" s="231">
        <v>187435</v>
      </c>
      <c r="F192" s="230"/>
      <c r="G192" s="231"/>
      <c r="H192" s="230"/>
      <c r="I192" s="229"/>
      <c r="J192" s="230"/>
      <c r="K192" s="229"/>
      <c r="L192" s="230"/>
      <c r="M192" s="229"/>
      <c r="N192" s="231"/>
      <c r="O192" s="231"/>
      <c r="P192" s="229">
        <f t="shared" si="1"/>
        <v>187435</v>
      </c>
      <c r="Q192" s="233">
        <f t="shared" si="5"/>
        <v>159319</v>
      </c>
      <c r="R192" s="234"/>
      <c r="S192" s="208"/>
      <c r="T192" s="208"/>
      <c r="U192" s="209"/>
      <c r="V192" s="202"/>
      <c r="W192" s="202"/>
      <c r="X192" s="202"/>
      <c r="Y192" s="202"/>
      <c r="Z192" s="202"/>
    </row>
    <row r="193" spans="1:26" ht="19.5" customHeight="1">
      <c r="A193" s="199" t="str">
        <f t="shared" si="4"/>
        <v>석공</v>
      </c>
      <c r="B193" s="227" t="s">
        <v>506</v>
      </c>
      <c r="C193" s="229"/>
      <c r="D193" s="237" t="s">
        <v>243</v>
      </c>
      <c r="E193" s="231">
        <v>226394</v>
      </c>
      <c r="F193" s="230"/>
      <c r="G193" s="231"/>
      <c r="H193" s="230"/>
      <c r="I193" s="229"/>
      <c r="J193" s="230"/>
      <c r="K193" s="229"/>
      <c r="L193" s="230"/>
      <c r="M193" s="229"/>
      <c r="N193" s="231"/>
      <c r="O193" s="231"/>
      <c r="P193" s="229">
        <f t="shared" si="1"/>
        <v>226394</v>
      </c>
      <c r="Q193" s="233">
        <f t="shared" si="5"/>
        <v>192434</v>
      </c>
      <c r="R193" s="234"/>
      <c r="S193" s="208"/>
      <c r="T193" s="208"/>
      <c r="U193" s="209"/>
      <c r="V193" s="202"/>
      <c r="W193" s="202"/>
      <c r="X193" s="202"/>
      <c r="Y193" s="202"/>
      <c r="Z193" s="202"/>
    </row>
    <row r="194" spans="1:26" ht="19.5" customHeight="1">
      <c r="A194" s="199" t="str">
        <f t="shared" si="4"/>
        <v>콘크리트공</v>
      </c>
      <c r="B194" s="227" t="s">
        <v>373</v>
      </c>
      <c r="C194" s="229"/>
      <c r="D194" s="237" t="s">
        <v>243</v>
      </c>
      <c r="E194" s="231">
        <v>227269</v>
      </c>
      <c r="F194" s="230"/>
      <c r="G194" s="231"/>
      <c r="H194" s="230"/>
      <c r="I194" s="229"/>
      <c r="J194" s="230"/>
      <c r="K194" s="229"/>
      <c r="L194" s="230"/>
      <c r="M194" s="229"/>
      <c r="N194" s="231"/>
      <c r="O194" s="231"/>
      <c r="P194" s="229">
        <f t="shared" si="1"/>
        <v>227269</v>
      </c>
      <c r="Q194" s="233">
        <f t="shared" si="5"/>
        <v>193178</v>
      </c>
      <c r="R194" s="234"/>
      <c r="S194" s="208"/>
      <c r="T194" s="208"/>
      <c r="U194" s="209"/>
      <c r="V194" s="202"/>
      <c r="W194" s="202"/>
      <c r="X194" s="202"/>
      <c r="Y194" s="202"/>
      <c r="Z194" s="202"/>
    </row>
    <row r="195" spans="1:26" ht="19.5" customHeight="1">
      <c r="A195" s="199" t="str">
        <f t="shared" si="4"/>
        <v>도장공</v>
      </c>
      <c r="B195" s="227" t="s">
        <v>494</v>
      </c>
      <c r="C195" s="229"/>
      <c r="D195" s="237" t="s">
        <v>243</v>
      </c>
      <c r="E195" s="231">
        <v>229273</v>
      </c>
      <c r="F195" s="230"/>
      <c r="G195" s="231"/>
      <c r="H195" s="230"/>
      <c r="I195" s="229"/>
      <c r="J195" s="230"/>
      <c r="K195" s="229"/>
      <c r="L195" s="230"/>
      <c r="M195" s="229"/>
      <c r="N195" s="231"/>
      <c r="O195" s="231"/>
      <c r="P195" s="229">
        <f t="shared" si="1"/>
        <v>229273</v>
      </c>
      <c r="Q195" s="233">
        <f t="shared" si="5"/>
        <v>194882</v>
      </c>
      <c r="R195" s="234"/>
      <c r="S195" s="208"/>
      <c r="T195" s="208"/>
      <c r="U195" s="209"/>
      <c r="V195" s="202"/>
      <c r="W195" s="202"/>
      <c r="X195" s="202"/>
      <c r="Y195" s="202"/>
      <c r="Z195" s="202"/>
    </row>
    <row r="196" spans="1:26" ht="19.5" customHeight="1">
      <c r="A196" s="199" t="str">
        <f t="shared" si="4"/>
        <v>통신케이블공</v>
      </c>
      <c r="B196" s="227" t="s">
        <v>290</v>
      </c>
      <c r="C196" s="229"/>
      <c r="D196" s="237" t="s">
        <v>243</v>
      </c>
      <c r="E196" s="231">
        <v>364905</v>
      </c>
      <c r="F196" s="230"/>
      <c r="G196" s="231"/>
      <c r="H196" s="230"/>
      <c r="I196" s="229"/>
      <c r="J196" s="230"/>
      <c r="K196" s="229"/>
      <c r="L196" s="230"/>
      <c r="M196" s="229"/>
      <c r="N196" s="231"/>
      <c r="O196" s="231"/>
      <c r="P196" s="229">
        <f t="shared" si="1"/>
        <v>364905</v>
      </c>
      <c r="Q196" s="233">
        <f t="shared" si="5"/>
        <v>310169</v>
      </c>
      <c r="R196" s="234"/>
      <c r="S196" s="208"/>
      <c r="T196" s="208"/>
      <c r="U196" s="209"/>
      <c r="V196" s="202"/>
      <c r="W196" s="202"/>
      <c r="X196" s="202"/>
      <c r="Y196" s="202"/>
      <c r="Z196" s="202"/>
    </row>
    <row r="197" spans="1:26" ht="19.5" customHeight="1">
      <c r="A197" s="199" t="str">
        <f t="shared" si="4"/>
        <v>착암공</v>
      </c>
      <c r="B197" s="227" t="s">
        <v>511</v>
      </c>
      <c r="C197" s="229"/>
      <c r="D197" s="237" t="s">
        <v>243</v>
      </c>
      <c r="E197" s="231">
        <v>185264</v>
      </c>
      <c r="F197" s="230"/>
      <c r="G197" s="231"/>
      <c r="H197" s="230"/>
      <c r="I197" s="229"/>
      <c r="J197" s="230"/>
      <c r="K197" s="229"/>
      <c r="L197" s="230"/>
      <c r="M197" s="229"/>
      <c r="N197" s="231"/>
      <c r="O197" s="231"/>
      <c r="P197" s="229">
        <f t="shared" si="1"/>
        <v>185264</v>
      </c>
      <c r="Q197" s="233">
        <f t="shared" si="5"/>
        <v>157474</v>
      </c>
      <c r="R197" s="234"/>
      <c r="S197" s="208"/>
      <c r="T197" s="208"/>
      <c r="U197" s="209"/>
      <c r="V197" s="202"/>
      <c r="W197" s="202"/>
      <c r="X197" s="202"/>
      <c r="Y197" s="202"/>
      <c r="Z197" s="202"/>
    </row>
    <row r="198" spans="1:26" ht="19.5" customHeight="1">
      <c r="A198" s="199" t="str">
        <f t="shared" si="4"/>
        <v>통신외선공</v>
      </c>
      <c r="B198" s="227" t="s">
        <v>535</v>
      </c>
      <c r="C198" s="229"/>
      <c r="D198" s="237" t="s">
        <v>243</v>
      </c>
      <c r="E198" s="231">
        <v>339610</v>
      </c>
      <c r="F198" s="230"/>
      <c r="G198" s="231"/>
      <c r="H198" s="230"/>
      <c r="I198" s="229"/>
      <c r="J198" s="230"/>
      <c r="K198" s="229"/>
      <c r="L198" s="230"/>
      <c r="M198" s="229"/>
      <c r="N198" s="231"/>
      <c r="O198" s="231"/>
      <c r="P198" s="229">
        <f t="shared" si="1"/>
        <v>339610</v>
      </c>
      <c r="Q198" s="233">
        <f t="shared" si="5"/>
        <v>288668</v>
      </c>
      <c r="R198" s="234"/>
      <c r="S198" s="208"/>
      <c r="T198" s="208"/>
      <c r="U198" s="209"/>
      <c r="V198" s="202"/>
      <c r="W198" s="202"/>
      <c r="X198" s="202"/>
      <c r="Y198" s="202"/>
      <c r="Z198" s="202"/>
    </row>
    <row r="199" spans="1:26" ht="19.5" customHeight="1">
      <c r="A199" s="199" t="str">
        <f t="shared" si="4"/>
        <v>고급기술자</v>
      </c>
      <c r="B199" s="227" t="s">
        <v>538</v>
      </c>
      <c r="C199" s="229" t="s">
        <v>775</v>
      </c>
      <c r="D199" s="237" t="s">
        <v>243</v>
      </c>
      <c r="E199" s="231">
        <v>254591</v>
      </c>
      <c r="F199" s="230"/>
      <c r="G199" s="231"/>
      <c r="H199" s="230"/>
      <c r="I199" s="229"/>
      <c r="J199" s="230"/>
      <c r="K199" s="229"/>
      <c r="L199" s="230"/>
      <c r="M199" s="229"/>
      <c r="N199" s="231"/>
      <c r="O199" s="231"/>
      <c r="P199" s="229">
        <f t="shared" si="1"/>
        <v>254591</v>
      </c>
      <c r="Q199" s="233">
        <f t="shared" si="5"/>
        <v>216402</v>
      </c>
      <c r="R199" s="234"/>
      <c r="S199" s="208"/>
      <c r="T199" s="208"/>
      <c r="U199" s="209"/>
      <c r="V199" s="202"/>
      <c r="W199" s="202"/>
      <c r="X199" s="202"/>
      <c r="Y199" s="202"/>
      <c r="Z199" s="202"/>
    </row>
    <row r="200" spans="1:26" ht="19.5" customHeight="1">
      <c r="A200" s="199" t="str">
        <f t="shared" si="4"/>
        <v>-  추가자재</v>
      </c>
      <c r="B200" s="247" t="s">
        <v>776</v>
      </c>
      <c r="C200" s="229"/>
      <c r="D200" s="237"/>
      <c r="E200" s="231"/>
      <c r="F200" s="230"/>
      <c r="G200" s="231"/>
      <c r="H200" s="230"/>
      <c r="I200" s="229"/>
      <c r="J200" s="230"/>
      <c r="K200" s="229"/>
      <c r="L200" s="230"/>
      <c r="M200" s="229"/>
      <c r="N200" s="231"/>
      <c r="O200" s="231"/>
      <c r="P200" s="229"/>
      <c r="Q200" s="233"/>
      <c r="R200" s="234"/>
      <c r="S200" s="208"/>
      <c r="T200" s="208"/>
      <c r="U200" s="209"/>
      <c r="V200" s="202"/>
      <c r="W200" s="202"/>
      <c r="X200" s="202"/>
      <c r="Y200" s="202"/>
      <c r="Z200" s="202"/>
    </row>
    <row r="201" spans="1:26" ht="19.5" customHeight="1">
      <c r="A201" s="199" t="str">
        <f t="shared" ref="A201:A255" si="6">+CONCATENATE(B201,C201,D201)</f>
        <v>강제전선관용 부품노말밴드 16cEA</v>
      </c>
      <c r="B201" s="227" t="s">
        <v>804</v>
      </c>
      <c r="C201" s="229" t="s">
        <v>777</v>
      </c>
      <c r="D201" s="237" t="s">
        <v>104</v>
      </c>
      <c r="E201" s="231">
        <v>2396</v>
      </c>
      <c r="F201" s="230">
        <v>864</v>
      </c>
      <c r="G201" s="231">
        <v>2152</v>
      </c>
      <c r="H201" s="230">
        <v>1028</v>
      </c>
      <c r="I201" s="231">
        <v>2396</v>
      </c>
      <c r="J201" s="230">
        <v>1231</v>
      </c>
      <c r="K201" s="231">
        <v>2800</v>
      </c>
      <c r="L201" s="230">
        <v>1123</v>
      </c>
      <c r="M201" s="229"/>
      <c r="N201" s="231"/>
      <c r="O201" s="231"/>
      <c r="P201" s="229">
        <f t="shared" ref="P201:P255" si="7">+MIN(E201,G201,I201,K201,M201,N201,O201)</f>
        <v>2152</v>
      </c>
      <c r="Q201" s="233">
        <f t="shared" ref="Q201:Q255" si="8">+TRUNC(P201*$R$6,-1)</f>
        <v>1820</v>
      </c>
      <c r="R201" s="234"/>
      <c r="S201" s="208"/>
      <c r="T201" s="208"/>
      <c r="U201" s="209"/>
      <c r="V201" s="202"/>
      <c r="W201" s="202"/>
      <c r="X201" s="202"/>
      <c r="Y201" s="202"/>
      <c r="Z201" s="202"/>
    </row>
    <row r="202" spans="1:26" ht="19.5" customHeight="1">
      <c r="A202" s="199" t="str">
        <f t="shared" si="6"/>
        <v>강제전선관용 부품노말밴드 22cEA</v>
      </c>
      <c r="B202" s="227" t="s">
        <v>804</v>
      </c>
      <c r="C202" s="229" t="s">
        <v>778</v>
      </c>
      <c r="D202" s="237" t="s">
        <v>104</v>
      </c>
      <c r="E202" s="231">
        <v>2777</v>
      </c>
      <c r="F202" s="230">
        <v>864</v>
      </c>
      <c r="G202" s="231">
        <v>2668</v>
      </c>
      <c r="H202" s="230">
        <v>1028</v>
      </c>
      <c r="I202" s="231">
        <v>2777</v>
      </c>
      <c r="J202" s="230">
        <v>1231</v>
      </c>
      <c r="K202" s="231">
        <v>3500</v>
      </c>
      <c r="L202" s="230">
        <v>1123</v>
      </c>
      <c r="M202" s="229"/>
      <c r="N202" s="231"/>
      <c r="O202" s="231"/>
      <c r="P202" s="229">
        <f t="shared" si="7"/>
        <v>2668</v>
      </c>
      <c r="Q202" s="233">
        <f t="shared" si="8"/>
        <v>2260</v>
      </c>
      <c r="R202" s="234"/>
      <c r="S202" s="208"/>
      <c r="T202" s="208"/>
      <c r="U202" s="209"/>
      <c r="V202" s="202"/>
      <c r="W202" s="202"/>
      <c r="X202" s="202"/>
      <c r="Y202" s="202"/>
      <c r="Z202" s="202"/>
    </row>
    <row r="203" spans="1:26" ht="19.5" customHeight="1">
      <c r="A203" s="199" t="str">
        <f t="shared" si="6"/>
        <v>강제전선관용 부품노말밴드 28cEA</v>
      </c>
      <c r="B203" s="227" t="s">
        <v>804</v>
      </c>
      <c r="C203" s="229" t="s">
        <v>779</v>
      </c>
      <c r="D203" s="237" t="s">
        <v>104</v>
      </c>
      <c r="E203" s="231">
        <v>4031</v>
      </c>
      <c r="F203" s="230">
        <v>864</v>
      </c>
      <c r="G203" s="231">
        <v>3286</v>
      </c>
      <c r="H203" s="230">
        <v>1028</v>
      </c>
      <c r="I203" s="231">
        <v>4031</v>
      </c>
      <c r="J203" s="230">
        <v>1231</v>
      </c>
      <c r="K203" s="231">
        <v>4500</v>
      </c>
      <c r="L203" s="230">
        <v>1123</v>
      </c>
      <c r="M203" s="232">
        <v>3091</v>
      </c>
      <c r="N203" s="231"/>
      <c r="O203" s="231"/>
      <c r="P203" s="229">
        <f t="shared" si="7"/>
        <v>3091</v>
      </c>
      <c r="Q203" s="233">
        <f t="shared" si="8"/>
        <v>2620</v>
      </c>
      <c r="R203" s="234"/>
      <c r="S203" s="208"/>
      <c r="T203" s="208"/>
      <c r="U203" s="209"/>
      <c r="V203" s="202"/>
      <c r="W203" s="202"/>
      <c r="X203" s="202"/>
      <c r="Y203" s="202"/>
      <c r="Z203" s="202"/>
    </row>
    <row r="204" spans="1:26" ht="19.5" customHeight="1">
      <c r="A204" s="199" t="str">
        <f t="shared" si="6"/>
        <v>강제전선관용 부품노말밴드 36cEA</v>
      </c>
      <c r="B204" s="227" t="s">
        <v>804</v>
      </c>
      <c r="C204" s="229" t="s">
        <v>780</v>
      </c>
      <c r="D204" s="237" t="s">
        <v>104</v>
      </c>
      <c r="E204" s="231">
        <v>5412</v>
      </c>
      <c r="F204" s="230">
        <v>864</v>
      </c>
      <c r="G204" s="231">
        <v>4625</v>
      </c>
      <c r="H204" s="230">
        <v>1028</v>
      </c>
      <c r="I204" s="231">
        <v>5412</v>
      </c>
      <c r="J204" s="230">
        <v>1231</v>
      </c>
      <c r="K204" s="231">
        <v>5400</v>
      </c>
      <c r="L204" s="230">
        <v>1123</v>
      </c>
      <c r="M204" s="232">
        <v>4347</v>
      </c>
      <c r="N204" s="231"/>
      <c r="O204" s="231"/>
      <c r="P204" s="229">
        <f t="shared" si="7"/>
        <v>4347</v>
      </c>
      <c r="Q204" s="233">
        <f t="shared" si="8"/>
        <v>3690</v>
      </c>
      <c r="R204" s="234"/>
      <c r="S204" s="208"/>
      <c r="T204" s="208"/>
      <c r="U204" s="209"/>
      <c r="V204" s="202"/>
      <c r="W204" s="202"/>
      <c r="X204" s="202"/>
      <c r="Y204" s="202"/>
      <c r="Z204" s="202"/>
    </row>
    <row r="205" spans="1:26" ht="19.5" customHeight="1">
      <c r="A205" s="199" t="str">
        <f t="shared" si="6"/>
        <v>강제전선관용 부품노말밴드 42cEA</v>
      </c>
      <c r="B205" s="227" t="s">
        <v>804</v>
      </c>
      <c r="C205" s="229" t="s">
        <v>781</v>
      </c>
      <c r="D205" s="237" t="s">
        <v>104</v>
      </c>
      <c r="E205" s="231">
        <v>6800</v>
      </c>
      <c r="F205" s="230">
        <v>864</v>
      </c>
      <c r="G205" s="231">
        <v>5655</v>
      </c>
      <c r="H205" s="230">
        <v>1028</v>
      </c>
      <c r="I205" s="231">
        <v>6800</v>
      </c>
      <c r="J205" s="230">
        <v>1231</v>
      </c>
      <c r="K205" s="231">
        <v>9700</v>
      </c>
      <c r="L205" s="230">
        <v>1123</v>
      </c>
      <c r="M205" s="232">
        <v>5313</v>
      </c>
      <c r="N205" s="231"/>
      <c r="O205" s="231"/>
      <c r="P205" s="229">
        <f t="shared" si="7"/>
        <v>5313</v>
      </c>
      <c r="Q205" s="233">
        <f t="shared" si="8"/>
        <v>4510</v>
      </c>
      <c r="R205" s="234"/>
      <c r="S205" s="208"/>
      <c r="T205" s="208"/>
      <c r="U205" s="209"/>
      <c r="V205" s="202"/>
      <c r="W205" s="202"/>
      <c r="X205" s="202"/>
      <c r="Y205" s="202"/>
      <c r="Z205" s="202"/>
    </row>
    <row r="206" spans="1:26" ht="19.5" customHeight="1">
      <c r="A206" s="199" t="str">
        <f t="shared" si="6"/>
        <v>강제전선관용 부품노말밴드 54cEA</v>
      </c>
      <c r="B206" s="227" t="s">
        <v>804</v>
      </c>
      <c r="C206" s="229" t="s">
        <v>782</v>
      </c>
      <c r="D206" s="237" t="s">
        <v>104</v>
      </c>
      <c r="E206" s="231">
        <v>10696</v>
      </c>
      <c r="F206" s="230">
        <v>864</v>
      </c>
      <c r="G206" s="231">
        <v>8848</v>
      </c>
      <c r="H206" s="230">
        <v>1028</v>
      </c>
      <c r="I206" s="231">
        <v>10696</v>
      </c>
      <c r="J206" s="230">
        <v>1231</v>
      </c>
      <c r="K206" s="231">
        <v>10700</v>
      </c>
      <c r="L206" s="230">
        <v>1123</v>
      </c>
      <c r="M206" s="232">
        <v>8308</v>
      </c>
      <c r="N206" s="231"/>
      <c r="O206" s="231"/>
      <c r="P206" s="229">
        <f t="shared" si="7"/>
        <v>8308</v>
      </c>
      <c r="Q206" s="233">
        <f t="shared" si="8"/>
        <v>7060</v>
      </c>
      <c r="R206" s="234"/>
      <c r="S206" s="208"/>
      <c r="T206" s="208"/>
      <c r="U206" s="209"/>
      <c r="V206" s="202"/>
      <c r="W206" s="202"/>
      <c r="X206" s="202"/>
      <c r="Y206" s="202"/>
      <c r="Z206" s="202"/>
    </row>
    <row r="207" spans="1:26" ht="19.5" customHeight="1">
      <c r="A207" s="199" t="str">
        <f t="shared" si="6"/>
        <v>강제전선관용 부품노말밴드 70cEA</v>
      </c>
      <c r="B207" s="227" t="s">
        <v>804</v>
      </c>
      <c r="C207" s="229" t="s">
        <v>783</v>
      </c>
      <c r="D207" s="237" t="s">
        <v>104</v>
      </c>
      <c r="E207" s="231">
        <v>17615</v>
      </c>
      <c r="F207" s="230">
        <v>864</v>
      </c>
      <c r="G207" s="231">
        <v>14925</v>
      </c>
      <c r="H207" s="230">
        <v>1028</v>
      </c>
      <c r="I207" s="231">
        <v>17615</v>
      </c>
      <c r="J207" s="230">
        <v>1231</v>
      </c>
      <c r="K207" s="231">
        <v>16800</v>
      </c>
      <c r="L207" s="230">
        <v>1123</v>
      </c>
      <c r="M207" s="232">
        <v>14009</v>
      </c>
      <c r="N207" s="231"/>
      <c r="O207" s="231"/>
      <c r="P207" s="229">
        <f t="shared" si="7"/>
        <v>14009</v>
      </c>
      <c r="Q207" s="233">
        <f t="shared" si="8"/>
        <v>11900</v>
      </c>
      <c r="R207" s="234"/>
      <c r="S207" s="208"/>
      <c r="T207" s="208"/>
      <c r="U207" s="209"/>
      <c r="V207" s="202"/>
      <c r="W207" s="202"/>
      <c r="X207" s="202"/>
      <c r="Y207" s="202"/>
      <c r="Z207" s="202"/>
    </row>
    <row r="208" spans="1:26" ht="19.5" customHeight="1">
      <c r="A208" s="199" t="str">
        <f t="shared" si="6"/>
        <v>강제전선관용 부품노말밴드 82cEA</v>
      </c>
      <c r="B208" s="227" t="s">
        <v>804</v>
      </c>
      <c r="C208" s="229" t="s">
        <v>784</v>
      </c>
      <c r="D208" s="237" t="s">
        <v>104</v>
      </c>
      <c r="E208" s="231">
        <v>23932</v>
      </c>
      <c r="F208" s="230">
        <v>864</v>
      </c>
      <c r="G208" s="231">
        <v>19869</v>
      </c>
      <c r="H208" s="230">
        <v>1028</v>
      </c>
      <c r="I208" s="231">
        <v>23932</v>
      </c>
      <c r="J208" s="230">
        <v>1231</v>
      </c>
      <c r="K208" s="231">
        <v>23300</v>
      </c>
      <c r="L208" s="230">
        <v>1123</v>
      </c>
      <c r="M208" s="232">
        <v>18647</v>
      </c>
      <c r="N208" s="231"/>
      <c r="O208" s="231"/>
      <c r="P208" s="229">
        <f t="shared" si="7"/>
        <v>18647</v>
      </c>
      <c r="Q208" s="233">
        <f t="shared" si="8"/>
        <v>15840</v>
      </c>
      <c r="R208" s="234"/>
      <c r="S208" s="208"/>
      <c r="T208" s="208"/>
      <c r="U208" s="209"/>
      <c r="V208" s="202"/>
      <c r="W208" s="202"/>
      <c r="X208" s="202"/>
      <c r="Y208" s="202"/>
      <c r="Z208" s="202"/>
    </row>
    <row r="209" spans="1:26" ht="19.5" customHeight="1">
      <c r="A209" s="199" t="str">
        <f t="shared" si="6"/>
        <v>강제전선관용 부품노말밴드 104cEA</v>
      </c>
      <c r="B209" s="227" t="s">
        <v>804</v>
      </c>
      <c r="C209" s="229" t="s">
        <v>785</v>
      </c>
      <c r="D209" s="237" t="s">
        <v>104</v>
      </c>
      <c r="E209" s="231">
        <v>47880</v>
      </c>
      <c r="F209" s="230">
        <v>864</v>
      </c>
      <c r="G209" s="231">
        <v>40160</v>
      </c>
      <c r="H209" s="230">
        <v>1028</v>
      </c>
      <c r="I209" s="231">
        <v>47880</v>
      </c>
      <c r="J209" s="230">
        <v>1231</v>
      </c>
      <c r="K209" s="231">
        <v>45500</v>
      </c>
      <c r="L209" s="230">
        <v>1123</v>
      </c>
      <c r="M209" s="232">
        <v>37683</v>
      </c>
      <c r="N209" s="231"/>
      <c r="O209" s="231"/>
      <c r="P209" s="229">
        <f t="shared" si="7"/>
        <v>37683</v>
      </c>
      <c r="Q209" s="233">
        <f t="shared" si="8"/>
        <v>32030</v>
      </c>
      <c r="R209" s="234"/>
      <c r="S209" s="208"/>
      <c r="T209" s="208"/>
      <c r="U209" s="209"/>
      <c r="V209" s="202"/>
      <c r="W209" s="202"/>
      <c r="X209" s="202"/>
      <c r="Y209" s="202"/>
      <c r="Z209" s="202"/>
    </row>
    <row r="210" spans="1:26" ht="19.5" customHeight="1">
      <c r="A210" s="199" t="str">
        <f t="shared" si="6"/>
        <v>강제전선관용 부품TPP 콘넥타EA</v>
      </c>
      <c r="B210" s="227" t="s">
        <v>804</v>
      </c>
      <c r="C210" s="229" t="s">
        <v>786</v>
      </c>
      <c r="D210" s="237" t="s">
        <v>104</v>
      </c>
      <c r="E210" s="231"/>
      <c r="F210" s="230"/>
      <c r="G210" s="229"/>
      <c r="H210" s="230"/>
      <c r="I210" s="229"/>
      <c r="J210" s="230"/>
      <c r="K210" s="229">
        <v>1279</v>
      </c>
      <c r="L210" s="230">
        <v>1124</v>
      </c>
      <c r="M210" s="229"/>
      <c r="N210" s="231">
        <v>2200</v>
      </c>
      <c r="O210" s="231">
        <v>2300</v>
      </c>
      <c r="P210" s="229">
        <f t="shared" si="7"/>
        <v>1279</v>
      </c>
      <c r="Q210" s="233">
        <f t="shared" si="8"/>
        <v>1080</v>
      </c>
      <c r="R210" s="234"/>
      <c r="S210" s="208"/>
      <c r="T210" s="208"/>
      <c r="U210" s="209"/>
      <c r="V210" s="202"/>
      <c r="W210" s="202"/>
      <c r="X210" s="202"/>
      <c r="Y210" s="202"/>
      <c r="Z210" s="202"/>
    </row>
    <row r="211" spans="1:26" ht="19.5" customHeight="1">
      <c r="A211" s="199" t="str">
        <f t="shared" si="6"/>
        <v>강제전선관용 부품TPB 콘넥타EA</v>
      </c>
      <c r="B211" s="227" t="s">
        <v>804</v>
      </c>
      <c r="C211" s="229" t="s">
        <v>787</v>
      </c>
      <c r="D211" s="237" t="s">
        <v>104</v>
      </c>
      <c r="E211" s="231"/>
      <c r="F211" s="230"/>
      <c r="G211" s="231"/>
      <c r="H211" s="230"/>
      <c r="I211" s="229"/>
      <c r="J211" s="230"/>
      <c r="K211" s="229">
        <v>1279</v>
      </c>
      <c r="L211" s="230">
        <v>1124</v>
      </c>
      <c r="M211" s="229"/>
      <c r="N211" s="231">
        <v>2200</v>
      </c>
      <c r="O211" s="231">
        <v>2300</v>
      </c>
      <c r="P211" s="229">
        <f t="shared" si="7"/>
        <v>1279</v>
      </c>
      <c r="Q211" s="233">
        <f t="shared" si="8"/>
        <v>1080</v>
      </c>
      <c r="R211" s="234"/>
      <c r="S211" s="208"/>
      <c r="T211" s="208"/>
      <c r="U211" s="209"/>
      <c r="V211" s="202"/>
      <c r="W211" s="202"/>
      <c r="X211" s="202"/>
      <c r="Y211" s="202"/>
      <c r="Z211" s="202"/>
    </row>
    <row r="212" spans="1:26" ht="19.5" customHeight="1">
      <c r="A212" s="199" t="str">
        <f t="shared" si="6"/>
        <v>강제전선관용 부품U CHANNELEA</v>
      </c>
      <c r="B212" s="227" t="s">
        <v>804</v>
      </c>
      <c r="C212" s="229" t="s">
        <v>788</v>
      </c>
      <c r="D212" s="237" t="s">
        <v>104</v>
      </c>
      <c r="E212" s="231">
        <v>158</v>
      </c>
      <c r="F212" s="230">
        <v>864</v>
      </c>
      <c r="G212" s="231">
        <v>144</v>
      </c>
      <c r="H212" s="230">
        <v>1028</v>
      </c>
      <c r="I212" s="229"/>
      <c r="J212" s="230"/>
      <c r="K212" s="229"/>
      <c r="L212" s="230"/>
      <c r="M212" s="229"/>
      <c r="N212" s="231"/>
      <c r="O212" s="231"/>
      <c r="P212" s="229">
        <f t="shared" si="7"/>
        <v>144</v>
      </c>
      <c r="Q212" s="233">
        <f t="shared" si="8"/>
        <v>120</v>
      </c>
      <c r="R212" s="234"/>
      <c r="S212" s="208"/>
      <c r="T212" s="208"/>
      <c r="U212" s="209"/>
      <c r="V212" s="202"/>
      <c r="W212" s="202"/>
      <c r="X212" s="202"/>
      <c r="Y212" s="202"/>
      <c r="Z212" s="202"/>
    </row>
    <row r="213" spans="1:26" ht="19.5" customHeight="1">
      <c r="A213" s="199" t="str">
        <f t="shared" si="6"/>
        <v>강제전선관용 부품U CHANNEL 클램프EA</v>
      </c>
      <c r="B213" s="227" t="s">
        <v>804</v>
      </c>
      <c r="C213" s="229" t="s">
        <v>789</v>
      </c>
      <c r="D213" s="237" t="s">
        <v>104</v>
      </c>
      <c r="E213" s="231">
        <v>209</v>
      </c>
      <c r="F213" s="230">
        <v>864</v>
      </c>
      <c r="G213" s="231">
        <v>175</v>
      </c>
      <c r="H213" s="230">
        <v>1028</v>
      </c>
      <c r="I213" s="229"/>
      <c r="J213" s="230"/>
      <c r="K213" s="229">
        <v>160</v>
      </c>
      <c r="L213" s="230">
        <v>1123</v>
      </c>
      <c r="M213" s="229"/>
      <c r="N213" s="231"/>
      <c r="O213" s="231"/>
      <c r="P213" s="229">
        <f t="shared" si="7"/>
        <v>160</v>
      </c>
      <c r="Q213" s="233">
        <f t="shared" si="8"/>
        <v>130</v>
      </c>
      <c r="R213" s="234"/>
      <c r="S213" s="208"/>
      <c r="T213" s="208"/>
      <c r="U213" s="209"/>
      <c r="V213" s="202"/>
      <c r="W213" s="202"/>
      <c r="X213" s="202"/>
      <c r="Y213" s="202"/>
      <c r="Z213" s="202"/>
    </row>
    <row r="214" spans="1:26" ht="19.5" customHeight="1">
      <c r="A214" s="199" t="str">
        <f t="shared" si="6"/>
        <v>강제전선관용 부품칼블럭 6*12EA</v>
      </c>
      <c r="B214" s="227" t="s">
        <v>804</v>
      </c>
      <c r="C214" s="229" t="s">
        <v>790</v>
      </c>
      <c r="D214" s="237" t="s">
        <v>104</v>
      </c>
      <c r="E214" s="231">
        <v>170</v>
      </c>
      <c r="F214" s="230">
        <v>373</v>
      </c>
      <c r="G214" s="231"/>
      <c r="H214" s="230"/>
      <c r="I214" s="229"/>
      <c r="J214" s="230"/>
      <c r="K214" s="229">
        <v>150</v>
      </c>
      <c r="L214" s="230">
        <v>477</v>
      </c>
      <c r="M214" s="229"/>
      <c r="N214" s="231"/>
      <c r="O214" s="231"/>
      <c r="P214" s="229">
        <f t="shared" si="7"/>
        <v>150</v>
      </c>
      <c r="Q214" s="233">
        <f t="shared" si="8"/>
        <v>120</v>
      </c>
      <c r="R214" s="234"/>
      <c r="S214" s="208"/>
      <c r="T214" s="208"/>
      <c r="U214" s="209"/>
      <c r="V214" s="202"/>
      <c r="W214" s="202"/>
      <c r="X214" s="202"/>
      <c r="Y214" s="202"/>
      <c r="Z214" s="202"/>
    </row>
    <row r="215" spans="1:26" ht="19.5" customHeight="1">
      <c r="A215" s="199" t="str">
        <f t="shared" si="6"/>
        <v>강제전선관용 부품터미널 16sq*8EA</v>
      </c>
      <c r="B215" s="227" t="s">
        <v>804</v>
      </c>
      <c r="C215" s="229" t="s">
        <v>791</v>
      </c>
      <c r="D215" s="237" t="s">
        <v>104</v>
      </c>
      <c r="E215" s="229">
        <v>256</v>
      </c>
      <c r="F215" s="230">
        <v>857</v>
      </c>
      <c r="G215" s="231">
        <v>166</v>
      </c>
      <c r="H215" s="230">
        <v>1018</v>
      </c>
      <c r="I215" s="229"/>
      <c r="J215" s="230"/>
      <c r="K215" s="229">
        <v>270</v>
      </c>
      <c r="L215" s="230">
        <v>1118</v>
      </c>
      <c r="M215" s="229"/>
      <c r="N215" s="231"/>
      <c r="O215" s="231"/>
      <c r="P215" s="229">
        <f t="shared" si="7"/>
        <v>166</v>
      </c>
      <c r="Q215" s="233">
        <f t="shared" si="8"/>
        <v>140</v>
      </c>
      <c r="R215" s="234"/>
      <c r="S215" s="208"/>
      <c r="T215" s="208"/>
      <c r="U215" s="209"/>
      <c r="V215" s="202"/>
      <c r="W215" s="202"/>
      <c r="X215" s="202"/>
      <c r="Y215" s="202"/>
      <c r="Z215" s="202"/>
    </row>
    <row r="216" spans="1:26" ht="19.5" customHeight="1">
      <c r="A216" s="199" t="str">
        <f t="shared" si="6"/>
        <v>누전차단기(102c)2P 100AF 75ATEA</v>
      </c>
      <c r="B216" s="227" t="s">
        <v>792</v>
      </c>
      <c r="C216" s="229" t="s">
        <v>110</v>
      </c>
      <c r="D216" s="237" t="s">
        <v>104</v>
      </c>
      <c r="E216" s="231">
        <v>117500</v>
      </c>
      <c r="F216" s="230">
        <v>901</v>
      </c>
      <c r="G216" s="231">
        <v>117500</v>
      </c>
      <c r="H216" s="230">
        <v>1065</v>
      </c>
      <c r="I216" s="229"/>
      <c r="J216" s="230"/>
      <c r="K216" s="229"/>
      <c r="L216" s="230"/>
      <c r="M216" s="229"/>
      <c r="N216" s="231"/>
      <c r="O216" s="231"/>
      <c r="P216" s="229">
        <f t="shared" si="7"/>
        <v>117500</v>
      </c>
      <c r="Q216" s="233">
        <f t="shared" si="8"/>
        <v>99870</v>
      </c>
      <c r="R216" s="234"/>
      <c r="S216" s="208"/>
      <c r="T216" s="208"/>
      <c r="U216" s="209"/>
      <c r="V216" s="202"/>
      <c r="W216" s="202"/>
      <c r="X216" s="202"/>
      <c r="Y216" s="202"/>
      <c r="Z216" s="202"/>
    </row>
    <row r="217" spans="1:26" ht="19.5" customHeight="1">
      <c r="A217" s="199" t="str">
        <f t="shared" si="6"/>
        <v>전선휴즈100AEA</v>
      </c>
      <c r="B217" s="227" t="s">
        <v>793</v>
      </c>
      <c r="C217" s="229" t="s">
        <v>794</v>
      </c>
      <c r="D217" s="237" t="s">
        <v>104</v>
      </c>
      <c r="E217" s="231"/>
      <c r="F217" s="230"/>
      <c r="G217" s="231"/>
      <c r="H217" s="230"/>
      <c r="I217" s="229"/>
      <c r="J217" s="230"/>
      <c r="K217" s="229"/>
      <c r="L217" s="230"/>
      <c r="M217" s="229"/>
      <c r="N217" s="231">
        <v>14000</v>
      </c>
      <c r="O217" s="231">
        <v>24000</v>
      </c>
      <c r="P217" s="229">
        <f t="shared" si="7"/>
        <v>14000</v>
      </c>
      <c r="Q217" s="233">
        <f t="shared" si="8"/>
        <v>11900</v>
      </c>
      <c r="R217" s="234"/>
      <c r="S217" s="208"/>
      <c r="T217" s="208"/>
      <c r="U217" s="209"/>
      <c r="V217" s="202"/>
      <c r="W217" s="202"/>
      <c r="X217" s="202"/>
      <c r="Y217" s="202"/>
      <c r="Z217" s="202"/>
    </row>
    <row r="218" spans="1:26" ht="19.5" customHeight="1">
      <c r="A218" s="199" t="str">
        <f t="shared" si="6"/>
        <v>전선휴즈50AEA</v>
      </c>
      <c r="B218" s="227" t="s">
        <v>793</v>
      </c>
      <c r="C218" s="229" t="s">
        <v>795</v>
      </c>
      <c r="D218" s="237" t="s">
        <v>104</v>
      </c>
      <c r="E218" s="231"/>
      <c r="F218" s="230"/>
      <c r="G218" s="231"/>
      <c r="H218" s="230"/>
      <c r="I218" s="229"/>
      <c r="J218" s="230"/>
      <c r="K218" s="229"/>
      <c r="L218" s="230"/>
      <c r="M218" s="229"/>
      <c r="N218" s="231">
        <v>5636</v>
      </c>
      <c r="O218" s="231">
        <v>5727</v>
      </c>
      <c r="P218" s="229">
        <f t="shared" si="7"/>
        <v>5636</v>
      </c>
      <c r="Q218" s="233">
        <f t="shared" si="8"/>
        <v>4790</v>
      </c>
      <c r="R218" s="234"/>
      <c r="S218" s="208"/>
      <c r="T218" s="208"/>
      <c r="U218" s="209"/>
      <c r="V218" s="202"/>
      <c r="W218" s="202"/>
      <c r="X218" s="202"/>
      <c r="Y218" s="202"/>
      <c r="Z218" s="202"/>
    </row>
    <row r="219" spans="1:26" ht="19.5" customHeight="1">
      <c r="A219" s="199" t="str">
        <f t="shared" si="6"/>
        <v>필름밴드중EA</v>
      </c>
      <c r="B219" s="227" t="s">
        <v>796</v>
      </c>
      <c r="C219" s="229" t="s">
        <v>797</v>
      </c>
      <c r="D219" s="237" t="s">
        <v>104</v>
      </c>
      <c r="E219" s="231"/>
      <c r="F219" s="230"/>
      <c r="G219" s="231"/>
      <c r="H219" s="230"/>
      <c r="I219" s="229"/>
      <c r="J219" s="230"/>
      <c r="K219" s="229"/>
      <c r="L219" s="230"/>
      <c r="M219" s="229"/>
      <c r="N219" s="231">
        <v>2100</v>
      </c>
      <c r="O219" s="231">
        <v>2142</v>
      </c>
      <c r="P219" s="229">
        <f t="shared" si="7"/>
        <v>2100</v>
      </c>
      <c r="Q219" s="233">
        <f t="shared" si="8"/>
        <v>1780</v>
      </c>
      <c r="R219" s="234"/>
      <c r="S219" s="221"/>
      <c r="T219" s="214"/>
      <c r="U219" s="209"/>
      <c r="V219" s="202"/>
      <c r="W219" s="202"/>
      <c r="X219" s="202"/>
      <c r="Y219" s="202"/>
      <c r="Z219" s="202"/>
    </row>
    <row r="220" spans="1:26" ht="19.5" customHeight="1">
      <c r="A220" s="199" t="str">
        <f t="shared" si="6"/>
        <v>누전차단기4P 50AF 40ATEA</v>
      </c>
      <c r="B220" s="227" t="s">
        <v>129</v>
      </c>
      <c r="C220" s="229" t="s">
        <v>798</v>
      </c>
      <c r="D220" s="237" t="s">
        <v>104</v>
      </c>
      <c r="E220" s="231">
        <v>213900</v>
      </c>
      <c r="F220" s="230">
        <v>901</v>
      </c>
      <c r="G220" s="231">
        <v>213900</v>
      </c>
      <c r="H220" s="230">
        <v>1065</v>
      </c>
      <c r="I220" s="229"/>
      <c r="J220" s="230"/>
      <c r="K220" s="231">
        <v>213900</v>
      </c>
      <c r="L220" s="230">
        <v>1185</v>
      </c>
      <c r="M220" s="229"/>
      <c r="N220" s="231"/>
      <c r="O220" s="231"/>
      <c r="P220" s="229">
        <f t="shared" si="7"/>
        <v>213900</v>
      </c>
      <c r="Q220" s="233">
        <f t="shared" si="8"/>
        <v>181810</v>
      </c>
      <c r="R220" s="234"/>
      <c r="S220" s="208"/>
      <c r="T220" s="208"/>
      <c r="U220" s="209"/>
      <c r="V220" s="202"/>
      <c r="W220" s="202"/>
      <c r="X220" s="202"/>
      <c r="Y220" s="202"/>
      <c r="Z220" s="202"/>
    </row>
    <row r="221" spans="1:26" ht="19.5" customHeight="1">
      <c r="A221" s="199" t="str">
        <f t="shared" si="6"/>
        <v>누전차단기4P 125AF 125ATEA</v>
      </c>
      <c r="B221" s="227" t="s">
        <v>129</v>
      </c>
      <c r="C221" s="229" t="s">
        <v>799</v>
      </c>
      <c r="D221" s="237" t="s">
        <v>104</v>
      </c>
      <c r="E221" s="231"/>
      <c r="F221" s="230"/>
      <c r="G221" s="231"/>
      <c r="H221" s="230"/>
      <c r="I221" s="229"/>
      <c r="J221" s="230"/>
      <c r="K221" s="229"/>
      <c r="L221" s="230"/>
      <c r="M221" s="229"/>
      <c r="N221" s="231">
        <v>220000</v>
      </c>
      <c r="O221" s="231">
        <v>224400</v>
      </c>
      <c r="P221" s="229">
        <f t="shared" si="7"/>
        <v>220000</v>
      </c>
      <c r="Q221" s="233">
        <f t="shared" si="8"/>
        <v>187000</v>
      </c>
      <c r="R221" s="234"/>
      <c r="S221" s="208"/>
      <c r="T221" s="208"/>
      <c r="U221" s="209"/>
      <c r="V221" s="202"/>
      <c r="W221" s="202"/>
      <c r="X221" s="202"/>
      <c r="Y221" s="202"/>
      <c r="Z221" s="202"/>
    </row>
    <row r="222" spans="1:26" ht="16.5" customHeight="1">
      <c r="A222" s="199" t="str">
        <f t="shared" si="6"/>
        <v>누전차단기(102Fb)2P 100AF 75ATEA</v>
      </c>
      <c r="B222" s="248" t="s">
        <v>124</v>
      </c>
      <c r="C222" s="248" t="s">
        <v>110</v>
      </c>
      <c r="D222" s="237" t="s">
        <v>104</v>
      </c>
      <c r="E222" s="231">
        <v>91700</v>
      </c>
      <c r="F222" s="230">
        <v>901</v>
      </c>
      <c r="G222" s="231">
        <v>91700</v>
      </c>
      <c r="H222" s="230">
        <v>1065</v>
      </c>
      <c r="I222" s="231">
        <v>91700</v>
      </c>
      <c r="J222" s="230">
        <v>1262</v>
      </c>
      <c r="K222" s="229">
        <v>91700</v>
      </c>
      <c r="L222" s="230">
        <v>1185</v>
      </c>
      <c r="M222" s="242"/>
      <c r="N222" s="231"/>
      <c r="O222" s="231"/>
      <c r="P222" s="229">
        <f t="shared" si="7"/>
        <v>91700</v>
      </c>
      <c r="Q222" s="233">
        <f t="shared" si="8"/>
        <v>77940</v>
      </c>
      <c r="R222" s="235"/>
      <c r="S222" s="210"/>
      <c r="T222" s="210"/>
      <c r="U222" s="198"/>
      <c r="V222" s="202"/>
      <c r="W222" s="202"/>
      <c r="X222" s="202"/>
      <c r="Y222" s="202"/>
      <c r="Z222" s="202"/>
    </row>
    <row r="223" spans="1:26" ht="16.5" customHeight="1">
      <c r="A223" s="199" t="str">
        <f t="shared" si="6"/>
        <v>접지용비닐절연전선(F-GV)95㎟M</v>
      </c>
      <c r="B223" s="248" t="s">
        <v>61</v>
      </c>
      <c r="C223" s="248" t="s">
        <v>71</v>
      </c>
      <c r="D223" s="237" t="s">
        <v>22</v>
      </c>
      <c r="E223" s="231">
        <v>13627</v>
      </c>
      <c r="F223" s="230">
        <v>833</v>
      </c>
      <c r="G223" s="231">
        <v>14881</v>
      </c>
      <c r="H223" s="230">
        <v>994</v>
      </c>
      <c r="I223" s="229">
        <v>15094</v>
      </c>
      <c r="J223" s="230">
        <v>1193</v>
      </c>
      <c r="K223" s="229">
        <v>17082</v>
      </c>
      <c r="L223" s="230">
        <v>1099</v>
      </c>
      <c r="M223" s="242"/>
      <c r="N223" s="231"/>
      <c r="O223" s="231"/>
      <c r="P223" s="229">
        <f t="shared" si="7"/>
        <v>13627</v>
      </c>
      <c r="Q223" s="233">
        <f t="shared" si="8"/>
        <v>11580</v>
      </c>
      <c r="R223" s="235"/>
      <c r="S223" s="210"/>
      <c r="T223" s="210"/>
      <c r="U223" s="198"/>
      <c r="V223" s="202"/>
      <c r="W223" s="202"/>
      <c r="X223" s="202"/>
      <c r="Y223" s="202"/>
      <c r="Z223" s="202"/>
    </row>
    <row r="224" spans="1:26" ht="16.5" customHeight="1">
      <c r="A224" s="199" t="str">
        <f t="shared" si="6"/>
        <v>폴리에틸렌 난연케이블0.6/1kv F-CV 4C×70㎟M</v>
      </c>
      <c r="B224" s="248" t="s">
        <v>74</v>
      </c>
      <c r="C224" s="248" t="s">
        <v>6</v>
      </c>
      <c r="D224" s="237" t="s">
        <v>22</v>
      </c>
      <c r="E224" s="231">
        <v>39293</v>
      </c>
      <c r="F224" s="230">
        <v>834</v>
      </c>
      <c r="G224" s="231">
        <v>49370</v>
      </c>
      <c r="H224" s="230">
        <v>993</v>
      </c>
      <c r="I224" s="229">
        <v>47991</v>
      </c>
      <c r="J224" s="230">
        <v>1209</v>
      </c>
      <c r="K224" s="229">
        <v>48995</v>
      </c>
      <c r="L224" s="230">
        <v>1099</v>
      </c>
      <c r="M224" s="249" t="s">
        <v>800</v>
      </c>
      <c r="N224" s="231"/>
      <c r="O224" s="231"/>
      <c r="P224" s="229">
        <f t="shared" si="7"/>
        <v>39293</v>
      </c>
      <c r="Q224" s="233">
        <f t="shared" si="8"/>
        <v>33390</v>
      </c>
      <c r="R224" s="235"/>
      <c r="S224" s="210"/>
      <c r="T224" s="210"/>
      <c r="U224" s="198"/>
      <c r="V224" s="202"/>
      <c r="W224" s="202"/>
      <c r="X224" s="202"/>
      <c r="Y224" s="202"/>
      <c r="Z224" s="202"/>
    </row>
    <row r="225" spans="1:26" ht="16.5" customHeight="1">
      <c r="A225" s="199" t="str">
        <f t="shared" si="6"/>
        <v>폴리에틸렌 난연케이블0.6/1kv F-CV 4C×95㎟M</v>
      </c>
      <c r="B225" s="248" t="s">
        <v>74</v>
      </c>
      <c r="C225" s="248" t="s">
        <v>7</v>
      </c>
      <c r="D225" s="237" t="s">
        <v>22</v>
      </c>
      <c r="E225" s="231">
        <v>50770</v>
      </c>
      <c r="F225" s="230">
        <v>834</v>
      </c>
      <c r="G225" s="231">
        <v>68591</v>
      </c>
      <c r="H225" s="230">
        <v>993</v>
      </c>
      <c r="I225" s="229">
        <v>64671</v>
      </c>
      <c r="J225" s="230">
        <v>1209</v>
      </c>
      <c r="K225" s="229">
        <v>66387</v>
      </c>
      <c r="L225" s="230">
        <v>1099</v>
      </c>
      <c r="M225" s="249" t="s">
        <v>801</v>
      </c>
      <c r="N225" s="231"/>
      <c r="O225" s="231"/>
      <c r="P225" s="229">
        <f t="shared" si="7"/>
        <v>50770</v>
      </c>
      <c r="Q225" s="233">
        <f t="shared" si="8"/>
        <v>43150</v>
      </c>
      <c r="R225" s="235"/>
      <c r="S225" s="210"/>
      <c r="T225" s="210"/>
      <c r="U225" s="198"/>
      <c r="V225" s="202"/>
      <c r="W225" s="202"/>
      <c r="X225" s="202"/>
      <c r="Y225" s="202"/>
      <c r="Z225" s="202"/>
    </row>
    <row r="226" spans="1:26" ht="16.5" customHeight="1">
      <c r="A226" s="199" t="str">
        <f t="shared" si="6"/>
        <v>배선용차단기(ABS-204)4P 204S (MBE204b 150A)EA</v>
      </c>
      <c r="B226" s="248" t="s">
        <v>119</v>
      </c>
      <c r="C226" s="248" t="s">
        <v>120</v>
      </c>
      <c r="D226" s="237" t="s">
        <v>104</v>
      </c>
      <c r="E226" s="231">
        <v>287900</v>
      </c>
      <c r="F226" s="230">
        <v>895</v>
      </c>
      <c r="G226" s="231">
        <v>287900</v>
      </c>
      <c r="H226" s="230">
        <v>1069</v>
      </c>
      <c r="I226" s="231">
        <v>287900</v>
      </c>
      <c r="J226" s="230">
        <v>1263</v>
      </c>
      <c r="K226" s="229">
        <v>287900</v>
      </c>
      <c r="L226" s="230">
        <v>1178</v>
      </c>
      <c r="M226" s="242"/>
      <c r="N226" s="231"/>
      <c r="O226" s="231"/>
      <c r="P226" s="229">
        <f t="shared" si="7"/>
        <v>287900</v>
      </c>
      <c r="Q226" s="233">
        <f t="shared" si="8"/>
        <v>244710</v>
      </c>
      <c r="R226" s="235"/>
      <c r="S226" s="210"/>
      <c r="T226" s="210"/>
      <c r="U226" s="198"/>
      <c r="V226" s="202"/>
      <c r="W226" s="202"/>
      <c r="X226" s="202"/>
      <c r="Y226" s="202"/>
      <c r="Z226" s="202"/>
    </row>
    <row r="227" spans="1:26" ht="16.5" customHeight="1">
      <c r="A227" s="199" t="str">
        <f t="shared" si="6"/>
        <v>배선용차단기(ABS-204)4P 300AEA</v>
      </c>
      <c r="B227" s="248" t="s">
        <v>119</v>
      </c>
      <c r="C227" s="248" t="s">
        <v>121</v>
      </c>
      <c r="D227" s="237" t="s">
        <v>104</v>
      </c>
      <c r="E227" s="231"/>
      <c r="F227" s="230"/>
      <c r="G227" s="231"/>
      <c r="H227" s="230"/>
      <c r="I227" s="229"/>
      <c r="J227" s="230"/>
      <c r="K227" s="229"/>
      <c r="L227" s="230"/>
      <c r="M227" s="242"/>
      <c r="N227" s="231">
        <v>290000</v>
      </c>
      <c r="O227" s="231">
        <v>295800</v>
      </c>
      <c r="P227" s="229">
        <f t="shared" si="7"/>
        <v>290000</v>
      </c>
      <c r="Q227" s="233">
        <f t="shared" si="8"/>
        <v>246500</v>
      </c>
      <c r="R227" s="235"/>
      <c r="S227" s="210"/>
      <c r="T227" s="210"/>
      <c r="U227" s="198"/>
      <c r="V227" s="202"/>
      <c r="W227" s="202"/>
      <c r="X227" s="202"/>
      <c r="Y227" s="202"/>
      <c r="Z227" s="202"/>
    </row>
    <row r="228" spans="1:26" ht="16.5" customHeight="1">
      <c r="A228" s="199" t="str">
        <f t="shared" si="6"/>
        <v>스토퍼W750xD150xH120EA</v>
      </c>
      <c r="B228" s="248" t="s">
        <v>185</v>
      </c>
      <c r="C228" s="248" t="s">
        <v>187</v>
      </c>
      <c r="D228" s="237" t="s">
        <v>104</v>
      </c>
      <c r="E228" s="231">
        <v>45000</v>
      </c>
      <c r="F228" s="230">
        <v>219</v>
      </c>
      <c r="G228" s="231"/>
      <c r="H228" s="230"/>
      <c r="I228" s="229"/>
      <c r="J228" s="230"/>
      <c r="K228" s="229">
        <v>39000</v>
      </c>
      <c r="L228" s="230">
        <v>204</v>
      </c>
      <c r="M228" s="242"/>
      <c r="N228" s="231"/>
      <c r="O228" s="231"/>
      <c r="P228" s="229">
        <f t="shared" si="7"/>
        <v>39000</v>
      </c>
      <c r="Q228" s="233">
        <f t="shared" si="8"/>
        <v>33150</v>
      </c>
      <c r="R228" s="235"/>
      <c r="S228" s="210"/>
      <c r="T228" s="210"/>
      <c r="U228" s="198"/>
      <c r="V228" s="202"/>
      <c r="W228" s="202"/>
      <c r="X228" s="202"/>
      <c r="Y228" s="202"/>
      <c r="Z228" s="202"/>
    </row>
    <row r="229" spans="1:26" ht="16.5" customHeight="1">
      <c r="A229" s="199" t="str">
        <f t="shared" si="6"/>
        <v>덕트형 케이블트레이DUCT, W 100 x H 50M</v>
      </c>
      <c r="B229" s="248" t="s">
        <v>209</v>
      </c>
      <c r="C229" s="248" t="s">
        <v>214</v>
      </c>
      <c r="D229" s="250" t="s">
        <v>22</v>
      </c>
      <c r="E229" s="229"/>
      <c r="F229" s="230"/>
      <c r="G229" s="231"/>
      <c r="H229" s="230"/>
      <c r="I229" s="229"/>
      <c r="J229" s="230"/>
      <c r="K229" s="229"/>
      <c r="L229" s="230"/>
      <c r="M229" s="242"/>
      <c r="N229" s="231">
        <v>16000</v>
      </c>
      <c r="O229" s="231">
        <v>16320</v>
      </c>
      <c r="P229" s="229">
        <f t="shared" si="7"/>
        <v>16000</v>
      </c>
      <c r="Q229" s="233">
        <f t="shared" si="8"/>
        <v>13600</v>
      </c>
      <c r="R229" s="235"/>
      <c r="S229" s="210"/>
      <c r="T229" s="210"/>
      <c r="U229" s="198"/>
      <c r="V229" s="202"/>
      <c r="W229" s="202"/>
      <c r="X229" s="202"/>
      <c r="Y229" s="202"/>
      <c r="Z229" s="202"/>
    </row>
    <row r="230" spans="1:26" ht="16.5" customHeight="1">
      <c r="A230" s="199" t="str">
        <f t="shared" si="6"/>
        <v>배선용차단기(ABS-52)2P 50AF 50ATEA</v>
      </c>
      <c r="B230" s="248" t="s">
        <v>102</v>
      </c>
      <c r="C230" s="248" t="s">
        <v>107</v>
      </c>
      <c r="D230" s="250" t="s">
        <v>104</v>
      </c>
      <c r="E230" s="231">
        <v>40100</v>
      </c>
      <c r="F230" s="230">
        <v>895</v>
      </c>
      <c r="G230" s="231">
        <v>40100</v>
      </c>
      <c r="H230" s="230">
        <v>1069</v>
      </c>
      <c r="I230" s="231">
        <v>40100</v>
      </c>
      <c r="J230" s="230">
        <v>1263</v>
      </c>
      <c r="K230" s="231">
        <v>40100</v>
      </c>
      <c r="L230" s="230">
        <v>1178</v>
      </c>
      <c r="M230" s="242"/>
      <c r="N230" s="231"/>
      <c r="O230" s="231"/>
      <c r="P230" s="229">
        <f t="shared" si="7"/>
        <v>40100</v>
      </c>
      <c r="Q230" s="233">
        <f t="shared" si="8"/>
        <v>34080</v>
      </c>
      <c r="R230" s="251"/>
      <c r="S230" s="216"/>
      <c r="T230" s="216"/>
      <c r="U230" s="198"/>
      <c r="V230" s="202"/>
      <c r="W230" s="202"/>
      <c r="X230" s="202"/>
      <c r="Y230" s="202"/>
      <c r="Z230" s="202"/>
    </row>
    <row r="231" spans="1:26" ht="16.5" customHeight="1">
      <c r="A231" s="199" t="str">
        <f t="shared" si="6"/>
        <v>배선용차단기(ABS-52)2P 50AF 60ATEA</v>
      </c>
      <c r="B231" s="248" t="s">
        <v>102</v>
      </c>
      <c r="C231" s="248" t="s">
        <v>108</v>
      </c>
      <c r="D231" s="250" t="s">
        <v>104</v>
      </c>
      <c r="E231" s="231">
        <v>40100</v>
      </c>
      <c r="F231" s="230">
        <v>895</v>
      </c>
      <c r="G231" s="231">
        <v>40100</v>
      </c>
      <c r="H231" s="230">
        <v>1069</v>
      </c>
      <c r="I231" s="231">
        <v>40100</v>
      </c>
      <c r="J231" s="230">
        <v>1263</v>
      </c>
      <c r="K231" s="231">
        <v>40100</v>
      </c>
      <c r="L231" s="230">
        <v>1178</v>
      </c>
      <c r="M231" s="242"/>
      <c r="N231" s="231"/>
      <c r="O231" s="231"/>
      <c r="P231" s="229">
        <f t="shared" si="7"/>
        <v>40100</v>
      </c>
      <c r="Q231" s="233">
        <f t="shared" si="8"/>
        <v>34080</v>
      </c>
      <c r="R231" s="251"/>
      <c r="S231" s="216"/>
      <c r="T231" s="216"/>
      <c r="U231" s="198"/>
      <c r="V231" s="202"/>
      <c r="W231" s="202"/>
      <c r="X231" s="202"/>
      <c r="Y231" s="202"/>
      <c r="Z231" s="202"/>
    </row>
    <row r="232" spans="1:26" ht="16.5" customHeight="1">
      <c r="A232" s="199" t="str">
        <f t="shared" si="6"/>
        <v>배선용차단기(ABS-54)4P 50AF 60ATEA</v>
      </c>
      <c r="B232" s="248" t="s">
        <v>113</v>
      </c>
      <c r="C232" s="236" t="s">
        <v>117</v>
      </c>
      <c r="D232" s="252" t="s">
        <v>104</v>
      </c>
      <c r="E232" s="231">
        <v>66900</v>
      </c>
      <c r="F232" s="230">
        <v>895</v>
      </c>
      <c r="G232" s="231">
        <v>66900</v>
      </c>
      <c r="H232" s="230">
        <v>1069</v>
      </c>
      <c r="I232" s="231">
        <v>66900</v>
      </c>
      <c r="J232" s="230">
        <v>1263</v>
      </c>
      <c r="K232" s="231">
        <v>66900</v>
      </c>
      <c r="L232" s="230">
        <v>1178</v>
      </c>
      <c r="M232" s="242"/>
      <c r="N232" s="231"/>
      <c r="O232" s="231"/>
      <c r="P232" s="229">
        <f t="shared" si="7"/>
        <v>66900</v>
      </c>
      <c r="Q232" s="233">
        <f t="shared" si="8"/>
        <v>56860</v>
      </c>
      <c r="R232" s="251"/>
      <c r="S232" s="216"/>
      <c r="T232" s="216"/>
      <c r="U232" s="198"/>
      <c r="V232" s="202"/>
      <c r="W232" s="202"/>
      <c r="X232" s="202"/>
      <c r="Y232" s="202"/>
      <c r="Z232" s="202"/>
    </row>
    <row r="233" spans="1:26" ht="16.5" customHeight="1">
      <c r="A233" s="199" t="str">
        <f t="shared" si="6"/>
        <v>누전차단기(52Fb)2P 50AF 50ATEA</v>
      </c>
      <c r="B233" s="248" t="s">
        <v>123</v>
      </c>
      <c r="C233" s="236" t="s">
        <v>107</v>
      </c>
      <c r="D233" s="237" t="s">
        <v>104</v>
      </c>
      <c r="E233" s="231">
        <v>42200</v>
      </c>
      <c r="F233" s="230">
        <v>901</v>
      </c>
      <c r="G233" s="231">
        <v>43700</v>
      </c>
      <c r="H233" s="230">
        <v>1065</v>
      </c>
      <c r="I233" s="231">
        <v>42200</v>
      </c>
      <c r="J233" s="230">
        <v>1262</v>
      </c>
      <c r="K233" s="231">
        <v>42200</v>
      </c>
      <c r="L233" s="230">
        <v>1185</v>
      </c>
      <c r="M233" s="242"/>
      <c r="N233" s="231"/>
      <c r="O233" s="231"/>
      <c r="P233" s="229">
        <f t="shared" si="7"/>
        <v>42200</v>
      </c>
      <c r="Q233" s="233">
        <f t="shared" si="8"/>
        <v>35870</v>
      </c>
      <c r="R233" s="251"/>
      <c r="S233" s="216"/>
      <c r="T233" s="216"/>
      <c r="U233" s="198"/>
      <c r="V233" s="202"/>
      <c r="W233" s="202"/>
      <c r="X233" s="202"/>
      <c r="Y233" s="202"/>
      <c r="Z233" s="202"/>
    </row>
    <row r="234" spans="1:26" ht="16.5" customHeight="1">
      <c r="A234" s="199" t="str">
        <f t="shared" si="6"/>
        <v>누전차단기(52Fb)2P 50AF 60ATEA</v>
      </c>
      <c r="B234" s="248" t="s">
        <v>123</v>
      </c>
      <c r="C234" s="236" t="s">
        <v>108</v>
      </c>
      <c r="D234" s="252" t="s">
        <v>104</v>
      </c>
      <c r="E234" s="231">
        <v>42200</v>
      </c>
      <c r="F234" s="230">
        <v>901</v>
      </c>
      <c r="G234" s="231">
        <v>43700</v>
      </c>
      <c r="H234" s="230">
        <v>1065</v>
      </c>
      <c r="I234" s="231">
        <v>42200</v>
      </c>
      <c r="J234" s="230">
        <v>1262</v>
      </c>
      <c r="K234" s="231">
        <v>42200</v>
      </c>
      <c r="L234" s="230">
        <v>1185</v>
      </c>
      <c r="M234" s="242"/>
      <c r="N234" s="231"/>
      <c r="O234" s="231"/>
      <c r="P234" s="229">
        <f t="shared" si="7"/>
        <v>42200</v>
      </c>
      <c r="Q234" s="233">
        <f t="shared" si="8"/>
        <v>35870</v>
      </c>
      <c r="R234" s="251"/>
      <c r="S234" s="216"/>
      <c r="T234" s="216"/>
      <c r="U234" s="198"/>
      <c r="V234" s="202"/>
      <c r="W234" s="202"/>
      <c r="X234" s="202"/>
      <c r="Y234" s="202"/>
      <c r="Z234" s="202"/>
    </row>
    <row r="235" spans="1:26" ht="16.5" customHeight="1">
      <c r="A235" s="199" t="str">
        <f t="shared" si="6"/>
        <v>RACE WAYW 70 x H 40M</v>
      </c>
      <c r="B235" s="248" t="s">
        <v>215</v>
      </c>
      <c r="C235" s="248" t="s">
        <v>216</v>
      </c>
      <c r="D235" s="250" t="s">
        <v>22</v>
      </c>
      <c r="E235" s="231"/>
      <c r="F235" s="230"/>
      <c r="G235" s="231"/>
      <c r="H235" s="230"/>
      <c r="I235" s="229"/>
      <c r="J235" s="230"/>
      <c r="K235" s="229"/>
      <c r="L235" s="230"/>
      <c r="M235" s="242"/>
      <c r="N235" s="231">
        <v>19000</v>
      </c>
      <c r="O235" s="231">
        <v>21000</v>
      </c>
      <c r="P235" s="229">
        <f t="shared" si="7"/>
        <v>19000</v>
      </c>
      <c r="Q235" s="233">
        <f t="shared" si="8"/>
        <v>16150</v>
      </c>
      <c r="R235" s="253"/>
      <c r="S235" s="198"/>
      <c r="T235" s="198"/>
      <c r="U235" s="198"/>
      <c r="V235" s="202"/>
      <c r="W235" s="202"/>
      <c r="X235" s="202"/>
      <c r="Y235" s="202"/>
      <c r="Z235" s="202"/>
    </row>
    <row r="236" spans="1:26" ht="16.5" customHeight="1">
      <c r="A236" s="199" t="str">
        <f t="shared" si="6"/>
        <v>RACE WAYW 110 x H 50M</v>
      </c>
      <c r="B236" s="248" t="s">
        <v>215</v>
      </c>
      <c r="C236" s="248" t="s">
        <v>217</v>
      </c>
      <c r="D236" s="250" t="s">
        <v>22</v>
      </c>
      <c r="E236" s="231"/>
      <c r="F236" s="230"/>
      <c r="G236" s="231"/>
      <c r="H236" s="230"/>
      <c r="I236" s="229"/>
      <c r="J236" s="230"/>
      <c r="K236" s="229"/>
      <c r="L236" s="230"/>
      <c r="M236" s="242"/>
      <c r="N236" s="231">
        <v>23000</v>
      </c>
      <c r="O236" s="231">
        <v>24000</v>
      </c>
      <c r="P236" s="229">
        <f t="shared" si="7"/>
        <v>23000</v>
      </c>
      <c r="Q236" s="233">
        <f t="shared" si="8"/>
        <v>19550</v>
      </c>
      <c r="R236" s="253"/>
      <c r="S236" s="198"/>
      <c r="T236" s="198"/>
      <c r="U236" s="198"/>
      <c r="V236" s="202"/>
      <c r="W236" s="202"/>
      <c r="X236" s="202"/>
      <c r="Y236" s="202"/>
      <c r="Z236" s="202"/>
    </row>
    <row r="237" spans="1:26" ht="16.5" customHeight="1">
      <c r="A237" s="199" t="str">
        <f t="shared" si="6"/>
        <v>나사없는전선관E-25M</v>
      </c>
      <c r="B237" s="248" t="s">
        <v>57</v>
      </c>
      <c r="C237" s="248" t="s">
        <v>58</v>
      </c>
      <c r="D237" s="252" t="s">
        <v>22</v>
      </c>
      <c r="E237" s="231"/>
      <c r="F237" s="230"/>
      <c r="G237" s="231"/>
      <c r="H237" s="230"/>
      <c r="I237" s="229"/>
      <c r="J237" s="230"/>
      <c r="K237" s="229"/>
      <c r="L237" s="230"/>
      <c r="M237" s="242"/>
      <c r="N237" s="231">
        <v>3100</v>
      </c>
      <c r="O237" s="231">
        <v>3200</v>
      </c>
      <c r="P237" s="229">
        <f t="shared" si="7"/>
        <v>3100</v>
      </c>
      <c r="Q237" s="233">
        <f t="shared" si="8"/>
        <v>2630</v>
      </c>
      <c r="R237" s="253"/>
      <c r="S237" s="198"/>
      <c r="T237" s="198"/>
      <c r="U237" s="198"/>
      <c r="V237" s="202"/>
      <c r="W237" s="202"/>
      <c r="X237" s="202"/>
      <c r="Y237" s="202"/>
      <c r="Z237" s="202"/>
    </row>
    <row r="238" spans="1:26" ht="16.5" customHeight="1">
      <c r="A238" s="199" t="str">
        <f t="shared" si="6"/>
        <v>나사없는전선관E-31M</v>
      </c>
      <c r="B238" s="248" t="s">
        <v>57</v>
      </c>
      <c r="C238" s="248" t="s">
        <v>59</v>
      </c>
      <c r="D238" s="252" t="s">
        <v>22</v>
      </c>
      <c r="E238" s="231"/>
      <c r="F238" s="230"/>
      <c r="G238" s="231"/>
      <c r="H238" s="230"/>
      <c r="I238" s="229"/>
      <c r="J238" s="230"/>
      <c r="K238" s="229"/>
      <c r="L238" s="230"/>
      <c r="M238" s="242"/>
      <c r="N238" s="231">
        <v>4500</v>
      </c>
      <c r="O238" s="231">
        <v>4550</v>
      </c>
      <c r="P238" s="229">
        <f t="shared" si="7"/>
        <v>4500</v>
      </c>
      <c r="Q238" s="233">
        <f t="shared" si="8"/>
        <v>3820</v>
      </c>
      <c r="R238" s="253"/>
      <c r="S238" s="198"/>
      <c r="T238" s="198"/>
      <c r="U238" s="198"/>
      <c r="V238" s="202"/>
      <c r="W238" s="202"/>
      <c r="X238" s="202"/>
      <c r="Y238" s="202"/>
      <c r="Z238" s="202"/>
    </row>
    <row r="239" spans="1:26" ht="16.5" customHeight="1">
      <c r="A239" s="199" t="str">
        <f t="shared" si="6"/>
        <v>나사없는전선관E-39M</v>
      </c>
      <c r="B239" s="248" t="s">
        <v>57</v>
      </c>
      <c r="C239" s="248" t="s">
        <v>60</v>
      </c>
      <c r="D239" s="252" t="s">
        <v>22</v>
      </c>
      <c r="E239" s="231"/>
      <c r="F239" s="230"/>
      <c r="G239" s="231"/>
      <c r="H239" s="230"/>
      <c r="I239" s="229"/>
      <c r="J239" s="230"/>
      <c r="K239" s="229"/>
      <c r="L239" s="230"/>
      <c r="M239" s="242"/>
      <c r="N239" s="231">
        <v>5800</v>
      </c>
      <c r="O239" s="231">
        <v>5900</v>
      </c>
      <c r="P239" s="229">
        <f t="shared" si="7"/>
        <v>5800</v>
      </c>
      <c r="Q239" s="233">
        <f t="shared" si="8"/>
        <v>4930</v>
      </c>
      <c r="R239" s="253"/>
      <c r="S239" s="198"/>
      <c r="T239" s="198"/>
      <c r="U239" s="198"/>
      <c r="V239" s="202"/>
      <c r="W239" s="202"/>
      <c r="X239" s="202"/>
      <c r="Y239" s="202"/>
      <c r="Z239" s="202"/>
    </row>
    <row r="240" spans="1:26" ht="16.5" customHeight="1">
      <c r="A240" s="199" t="str">
        <f t="shared" si="6"/>
        <v>누전차단기4P 204AF 150-200ATEA</v>
      </c>
      <c r="B240" s="248" t="s">
        <v>129</v>
      </c>
      <c r="C240" s="248" t="s">
        <v>130</v>
      </c>
      <c r="D240" s="250" t="s">
        <v>104</v>
      </c>
      <c r="E240" s="243"/>
      <c r="F240" s="242"/>
      <c r="G240" s="242"/>
      <c r="H240" s="242"/>
      <c r="I240" s="243"/>
      <c r="J240" s="242"/>
      <c r="K240" s="243"/>
      <c r="L240" s="242"/>
      <c r="M240" s="242"/>
      <c r="N240" s="231">
        <v>274100</v>
      </c>
      <c r="O240" s="231">
        <v>260000</v>
      </c>
      <c r="P240" s="229">
        <f t="shared" si="7"/>
        <v>260000</v>
      </c>
      <c r="Q240" s="233">
        <f t="shared" si="8"/>
        <v>221000</v>
      </c>
      <c r="R240" s="253"/>
      <c r="S240" s="198"/>
      <c r="T240" s="198"/>
      <c r="U240" s="202"/>
      <c r="V240" s="202"/>
      <c r="W240" s="202"/>
      <c r="X240" s="202"/>
      <c r="Y240" s="202"/>
      <c r="Z240" s="202"/>
    </row>
    <row r="241" spans="1:26" ht="16.5" customHeight="1">
      <c r="A241" s="199" t="str">
        <f t="shared" si="6"/>
        <v>배선용차단기2P 100AF 75ATEA</v>
      </c>
      <c r="B241" s="248" t="s">
        <v>112</v>
      </c>
      <c r="C241" s="248" t="s">
        <v>110</v>
      </c>
      <c r="D241" s="250" t="s">
        <v>104</v>
      </c>
      <c r="E241" s="243"/>
      <c r="F241" s="242"/>
      <c r="G241" s="242"/>
      <c r="H241" s="242"/>
      <c r="I241" s="243"/>
      <c r="J241" s="242"/>
      <c r="K241" s="243"/>
      <c r="L241" s="242"/>
      <c r="M241" s="242"/>
      <c r="N241" s="231">
        <v>76000</v>
      </c>
      <c r="O241" s="231">
        <v>70000</v>
      </c>
      <c r="P241" s="229">
        <f t="shared" si="7"/>
        <v>70000</v>
      </c>
      <c r="Q241" s="233">
        <f t="shared" si="8"/>
        <v>59500</v>
      </c>
      <c r="R241" s="253"/>
      <c r="S241" s="198"/>
      <c r="T241" s="198"/>
      <c r="U241" s="202"/>
      <c r="V241" s="202"/>
      <c r="W241" s="202"/>
      <c r="X241" s="202"/>
      <c r="Y241" s="202"/>
      <c r="Z241" s="202"/>
    </row>
    <row r="242" spans="1:26" ht="16.5" customHeight="1">
      <c r="A242" s="199" t="str">
        <f t="shared" si="6"/>
        <v>풀박스200×200×100개</v>
      </c>
      <c r="B242" s="227" t="s">
        <v>203</v>
      </c>
      <c r="C242" s="229" t="s">
        <v>208</v>
      </c>
      <c r="D242" s="237" t="s">
        <v>205</v>
      </c>
      <c r="E242" s="243"/>
      <c r="F242" s="242"/>
      <c r="G242" s="242"/>
      <c r="H242" s="242"/>
      <c r="I242" s="243"/>
      <c r="J242" s="242"/>
      <c r="K242" s="243"/>
      <c r="L242" s="242"/>
      <c r="M242" s="242"/>
      <c r="N242" s="231">
        <v>6150</v>
      </c>
      <c r="O242" s="231">
        <v>8974</v>
      </c>
      <c r="P242" s="229">
        <f t="shared" si="7"/>
        <v>6150</v>
      </c>
      <c r="Q242" s="233">
        <f t="shared" si="8"/>
        <v>5220</v>
      </c>
      <c r="R242" s="253"/>
      <c r="S242" s="198"/>
      <c r="T242" s="198"/>
      <c r="U242" s="202"/>
      <c r="V242" s="202"/>
      <c r="W242" s="202"/>
      <c r="X242" s="202"/>
      <c r="Y242" s="202"/>
      <c r="Z242" s="202"/>
    </row>
    <row r="243" spans="1:26" ht="16.5" customHeight="1">
      <c r="A243" s="199" t="str">
        <f t="shared" si="6"/>
        <v>알루미늄덕트100x50M</v>
      </c>
      <c r="B243" s="227" t="s">
        <v>218</v>
      </c>
      <c r="C243" s="229" t="s">
        <v>219</v>
      </c>
      <c r="D243" s="237" t="s">
        <v>22</v>
      </c>
      <c r="E243" s="243"/>
      <c r="F243" s="242"/>
      <c r="G243" s="242"/>
      <c r="H243" s="242"/>
      <c r="I243" s="243"/>
      <c r="J243" s="242"/>
      <c r="K243" s="243"/>
      <c r="L243" s="242"/>
      <c r="M243" s="242"/>
      <c r="N243" s="231">
        <v>9541</v>
      </c>
      <c r="O243" s="231">
        <v>10450</v>
      </c>
      <c r="P243" s="229">
        <f t="shared" si="7"/>
        <v>9541</v>
      </c>
      <c r="Q243" s="233">
        <f t="shared" si="8"/>
        <v>8100</v>
      </c>
      <c r="R243" s="253"/>
      <c r="S243" s="198"/>
      <c r="T243" s="198"/>
      <c r="U243" s="202"/>
      <c r="V243" s="202"/>
      <c r="W243" s="202"/>
      <c r="X243" s="202"/>
      <c r="Y243" s="202"/>
      <c r="Z243" s="202"/>
    </row>
    <row r="244" spans="1:26" ht="16.5" customHeight="1">
      <c r="A244" s="199" t="str">
        <f t="shared" si="6"/>
        <v>분전반W350xH450xD150EA</v>
      </c>
      <c r="B244" s="227" t="s">
        <v>160</v>
      </c>
      <c r="C244" s="229" t="s">
        <v>179</v>
      </c>
      <c r="D244" s="237" t="s">
        <v>104</v>
      </c>
      <c r="E244" s="243"/>
      <c r="F244" s="242"/>
      <c r="G244" s="242"/>
      <c r="H244" s="242"/>
      <c r="I244" s="243"/>
      <c r="J244" s="242"/>
      <c r="K244" s="243"/>
      <c r="L244" s="242"/>
      <c r="M244" s="242"/>
      <c r="N244" s="231">
        <v>38300</v>
      </c>
      <c r="O244" s="231">
        <v>44872</v>
      </c>
      <c r="P244" s="229">
        <f t="shared" si="7"/>
        <v>38300</v>
      </c>
      <c r="Q244" s="233">
        <f t="shared" si="8"/>
        <v>32550</v>
      </c>
      <c r="R244" s="253"/>
      <c r="S244" s="198"/>
      <c r="T244" s="198"/>
      <c r="U244" s="202"/>
      <c r="V244" s="202"/>
      <c r="W244" s="202"/>
      <c r="X244" s="202"/>
      <c r="Y244" s="202"/>
      <c r="Z244" s="202"/>
    </row>
    <row r="245" spans="1:26" ht="16.5" customHeight="1">
      <c r="A245" s="199" t="str">
        <f t="shared" si="6"/>
        <v>분전반400x500x150EA</v>
      </c>
      <c r="B245" s="227" t="s">
        <v>160</v>
      </c>
      <c r="C245" s="229" t="s">
        <v>180</v>
      </c>
      <c r="D245" s="237" t="s">
        <v>104</v>
      </c>
      <c r="E245" s="243"/>
      <c r="F245" s="242"/>
      <c r="G245" s="242"/>
      <c r="H245" s="242"/>
      <c r="I245" s="243"/>
      <c r="J245" s="242"/>
      <c r="K245" s="243"/>
      <c r="L245" s="242"/>
      <c r="M245" s="242"/>
      <c r="N245" s="231">
        <v>47560</v>
      </c>
      <c r="O245" s="231">
        <v>57692</v>
      </c>
      <c r="P245" s="229">
        <f t="shared" si="7"/>
        <v>47560</v>
      </c>
      <c r="Q245" s="233">
        <f t="shared" si="8"/>
        <v>40420</v>
      </c>
      <c r="R245" s="253"/>
      <c r="S245" s="198"/>
      <c r="T245" s="198"/>
      <c r="U245" s="202"/>
      <c r="V245" s="202"/>
      <c r="W245" s="202"/>
      <c r="X245" s="202"/>
      <c r="Y245" s="202"/>
      <c r="Z245" s="202"/>
    </row>
    <row r="246" spans="1:26" ht="16.5" customHeight="1">
      <c r="A246" s="199" t="str">
        <f t="shared" si="6"/>
        <v>계량기함400x500x150EA</v>
      </c>
      <c r="B246" s="227" t="s">
        <v>225</v>
      </c>
      <c r="C246" s="229" t="s">
        <v>180</v>
      </c>
      <c r="D246" s="237" t="s">
        <v>104</v>
      </c>
      <c r="E246" s="243"/>
      <c r="F246" s="242"/>
      <c r="G246" s="242"/>
      <c r="H246" s="242"/>
      <c r="I246" s="243"/>
      <c r="J246" s="242"/>
      <c r="K246" s="243"/>
      <c r="L246" s="242"/>
      <c r="M246" s="242"/>
      <c r="N246" s="231">
        <v>39530</v>
      </c>
      <c r="O246" s="231">
        <v>49679</v>
      </c>
      <c r="P246" s="229">
        <f t="shared" si="7"/>
        <v>39530</v>
      </c>
      <c r="Q246" s="233">
        <f t="shared" si="8"/>
        <v>33600</v>
      </c>
      <c r="R246" s="253"/>
      <c r="S246" s="198"/>
      <c r="T246" s="198"/>
      <c r="U246" s="202"/>
      <c r="V246" s="202"/>
      <c r="W246" s="202"/>
      <c r="X246" s="202"/>
      <c r="Y246" s="202"/>
      <c r="Z246" s="202"/>
    </row>
    <row r="247" spans="1:26" ht="16.5" customHeight="1">
      <c r="A247" s="199" t="str">
        <f t="shared" si="6"/>
        <v>계량기함500x600x150EA</v>
      </c>
      <c r="B247" s="227" t="s">
        <v>225</v>
      </c>
      <c r="C247" s="229" t="s">
        <v>226</v>
      </c>
      <c r="D247" s="237" t="s">
        <v>104</v>
      </c>
      <c r="E247" s="243"/>
      <c r="F247" s="242"/>
      <c r="G247" s="242"/>
      <c r="H247" s="242"/>
      <c r="I247" s="243"/>
      <c r="J247" s="242"/>
      <c r="K247" s="243"/>
      <c r="L247" s="242"/>
      <c r="M247" s="242"/>
      <c r="N247" s="231">
        <v>44872</v>
      </c>
      <c r="O247" s="231">
        <v>76816</v>
      </c>
      <c r="P247" s="229">
        <f t="shared" si="7"/>
        <v>44872</v>
      </c>
      <c r="Q247" s="233">
        <f t="shared" si="8"/>
        <v>38140</v>
      </c>
      <c r="R247" s="253"/>
      <c r="S247" s="198"/>
      <c r="T247" s="198"/>
      <c r="U247" s="202"/>
      <c r="V247" s="202"/>
      <c r="W247" s="202"/>
      <c r="X247" s="202"/>
      <c r="Y247" s="202"/>
      <c r="Z247" s="202"/>
    </row>
    <row r="248" spans="1:26" ht="16.5" customHeight="1">
      <c r="A248" s="199" t="str">
        <f t="shared" si="6"/>
        <v>계량기함600x700x150EA</v>
      </c>
      <c r="B248" s="227" t="s">
        <v>225</v>
      </c>
      <c r="C248" s="229" t="s">
        <v>227</v>
      </c>
      <c r="D248" s="237" t="s">
        <v>104</v>
      </c>
      <c r="E248" s="243"/>
      <c r="F248" s="242"/>
      <c r="G248" s="242"/>
      <c r="H248" s="242"/>
      <c r="I248" s="243"/>
      <c r="J248" s="242"/>
      <c r="K248" s="243"/>
      <c r="L248" s="242"/>
      <c r="M248" s="242"/>
      <c r="N248" s="231">
        <v>63034</v>
      </c>
      <c r="O248" s="231">
        <v>97222</v>
      </c>
      <c r="P248" s="229">
        <f t="shared" si="7"/>
        <v>63034</v>
      </c>
      <c r="Q248" s="233">
        <f t="shared" si="8"/>
        <v>53570</v>
      </c>
      <c r="R248" s="253"/>
      <c r="S248" s="198"/>
      <c r="T248" s="198"/>
      <c r="U248" s="202"/>
      <c r="V248" s="202"/>
      <c r="W248" s="202"/>
      <c r="X248" s="202"/>
      <c r="Y248" s="202"/>
      <c r="Z248" s="202"/>
    </row>
    <row r="249" spans="1:26" ht="16.5" customHeight="1">
      <c r="A249" s="199" t="str">
        <f t="shared" si="6"/>
        <v>계량기함(sus)350x420x170EA</v>
      </c>
      <c r="B249" s="227" t="s">
        <v>228</v>
      </c>
      <c r="C249" s="229" t="s">
        <v>229</v>
      </c>
      <c r="D249" s="237" t="s">
        <v>104</v>
      </c>
      <c r="E249" s="243"/>
      <c r="F249" s="242"/>
      <c r="G249" s="242"/>
      <c r="H249" s="242"/>
      <c r="I249" s="243"/>
      <c r="J249" s="242"/>
      <c r="K249" s="243"/>
      <c r="L249" s="242"/>
      <c r="M249" s="242"/>
      <c r="N249" s="231">
        <v>147436</v>
      </c>
      <c r="O249" s="231">
        <v>162927</v>
      </c>
      <c r="P249" s="229">
        <f t="shared" si="7"/>
        <v>147436</v>
      </c>
      <c r="Q249" s="233">
        <f t="shared" si="8"/>
        <v>125320</v>
      </c>
      <c r="R249" s="253"/>
      <c r="S249" s="198"/>
      <c r="T249" s="198"/>
      <c r="U249" s="202"/>
      <c r="V249" s="202"/>
      <c r="W249" s="202"/>
      <c r="X249" s="202"/>
      <c r="Y249" s="202"/>
      <c r="Z249" s="202"/>
    </row>
    <row r="250" spans="1:26" ht="16.5" customHeight="1">
      <c r="A250" s="199" t="str">
        <f t="shared" si="6"/>
        <v>계량기함(sus)550x420x180EA</v>
      </c>
      <c r="B250" s="227" t="s">
        <v>228</v>
      </c>
      <c r="C250" s="229" t="s">
        <v>230</v>
      </c>
      <c r="D250" s="237" t="s">
        <v>104</v>
      </c>
      <c r="E250" s="243"/>
      <c r="F250" s="242"/>
      <c r="G250" s="242"/>
      <c r="H250" s="242"/>
      <c r="I250" s="243"/>
      <c r="J250" s="242"/>
      <c r="K250" s="243"/>
      <c r="L250" s="242"/>
      <c r="M250" s="242"/>
      <c r="N250" s="231">
        <v>183761</v>
      </c>
      <c r="O250" s="231">
        <v>211111</v>
      </c>
      <c r="P250" s="229">
        <f t="shared" si="7"/>
        <v>183761</v>
      </c>
      <c r="Q250" s="233">
        <f t="shared" si="8"/>
        <v>156190</v>
      </c>
      <c r="R250" s="253"/>
      <c r="S250" s="198"/>
      <c r="T250" s="198"/>
      <c r="U250" s="202"/>
      <c r="V250" s="202"/>
      <c r="W250" s="202"/>
      <c r="X250" s="202"/>
      <c r="Y250" s="202"/>
      <c r="Z250" s="202"/>
    </row>
    <row r="251" spans="1:26" ht="16.5" customHeight="1">
      <c r="A251" s="199" t="str">
        <f t="shared" si="6"/>
        <v>계량기함(sus)650x520x180EA</v>
      </c>
      <c r="B251" s="227" t="s">
        <v>228</v>
      </c>
      <c r="C251" s="229" t="s">
        <v>231</v>
      </c>
      <c r="D251" s="237" t="s">
        <v>104</v>
      </c>
      <c r="E251" s="243"/>
      <c r="F251" s="242"/>
      <c r="G251" s="242"/>
      <c r="H251" s="242"/>
      <c r="I251" s="243"/>
      <c r="J251" s="242"/>
      <c r="K251" s="243"/>
      <c r="L251" s="242"/>
      <c r="M251" s="242"/>
      <c r="N251" s="231">
        <v>302350</v>
      </c>
      <c r="O251" s="231">
        <v>302350</v>
      </c>
      <c r="P251" s="229">
        <f t="shared" si="7"/>
        <v>302350</v>
      </c>
      <c r="Q251" s="233">
        <f t="shared" si="8"/>
        <v>256990</v>
      </c>
      <c r="R251" s="253"/>
      <c r="S251" s="198"/>
      <c r="T251" s="198"/>
      <c r="U251" s="202"/>
      <c r="V251" s="202"/>
      <c r="W251" s="202"/>
      <c r="X251" s="202"/>
      <c r="Y251" s="202"/>
      <c r="Z251" s="202"/>
    </row>
    <row r="252" spans="1:26" ht="16.5" customHeight="1">
      <c r="A252" s="199" t="str">
        <f t="shared" si="6"/>
        <v>계량기함 폴대H1000mm, Φ150EA</v>
      </c>
      <c r="B252" s="227" t="s">
        <v>232</v>
      </c>
      <c r="C252" s="229" t="s">
        <v>233</v>
      </c>
      <c r="D252" s="237" t="s">
        <v>104</v>
      </c>
      <c r="E252" s="243"/>
      <c r="F252" s="242"/>
      <c r="G252" s="242"/>
      <c r="H252" s="242"/>
      <c r="I252" s="243"/>
      <c r="J252" s="242"/>
      <c r="K252" s="243"/>
      <c r="L252" s="242"/>
      <c r="M252" s="242"/>
      <c r="N252" s="231">
        <v>257479</v>
      </c>
      <c r="O252" s="231">
        <v>291132</v>
      </c>
      <c r="P252" s="229">
        <f t="shared" si="7"/>
        <v>257479</v>
      </c>
      <c r="Q252" s="233">
        <f t="shared" si="8"/>
        <v>218850</v>
      </c>
      <c r="R252" s="253"/>
      <c r="S252" s="198"/>
      <c r="T252" s="198"/>
      <c r="U252" s="202"/>
      <c r="V252" s="202"/>
      <c r="W252" s="202"/>
      <c r="X252" s="202"/>
      <c r="Y252" s="202"/>
      <c r="Z252" s="202"/>
    </row>
    <row r="253" spans="1:26" ht="16.5" customHeight="1">
      <c r="A253" s="199" t="str">
        <f t="shared" si="6"/>
        <v>계량기함 폴대H1000mm, Φ100EA</v>
      </c>
      <c r="B253" s="227" t="s">
        <v>232</v>
      </c>
      <c r="C253" s="229" t="s">
        <v>234</v>
      </c>
      <c r="D253" s="237" t="s">
        <v>104</v>
      </c>
      <c r="E253" s="243"/>
      <c r="F253" s="242"/>
      <c r="G253" s="242"/>
      <c r="H253" s="242"/>
      <c r="I253" s="243"/>
      <c r="J253" s="242"/>
      <c r="K253" s="243"/>
      <c r="L253" s="242"/>
      <c r="M253" s="242"/>
      <c r="N253" s="231">
        <v>173077</v>
      </c>
      <c r="O253" s="231">
        <v>179487</v>
      </c>
      <c r="P253" s="229">
        <f t="shared" si="7"/>
        <v>173077</v>
      </c>
      <c r="Q253" s="233">
        <f t="shared" si="8"/>
        <v>147110</v>
      </c>
      <c r="R253" s="253"/>
      <c r="S253" s="198"/>
      <c r="T253" s="198"/>
      <c r="U253" s="202"/>
      <c r="V253" s="202"/>
      <c r="W253" s="202"/>
      <c r="X253" s="202"/>
      <c r="Y253" s="202"/>
      <c r="Z253" s="202"/>
    </row>
    <row r="254" spans="1:26" ht="16.5" customHeight="1">
      <c r="A254" s="199" t="str">
        <f t="shared" si="6"/>
        <v>볼라드Ⅰ형, Φ125, 우레탄(스틸) , 앙카식EA</v>
      </c>
      <c r="B254" s="227" t="s">
        <v>188</v>
      </c>
      <c r="C254" s="229" t="s">
        <v>193</v>
      </c>
      <c r="D254" s="237" t="s">
        <v>104</v>
      </c>
      <c r="E254" s="243"/>
      <c r="F254" s="242"/>
      <c r="G254" s="242"/>
      <c r="H254" s="242"/>
      <c r="I254" s="243"/>
      <c r="J254" s="242"/>
      <c r="K254" s="243"/>
      <c r="L254" s="242"/>
      <c r="M254" s="242"/>
      <c r="N254" s="231">
        <v>85470</v>
      </c>
      <c r="O254" s="231">
        <v>94725</v>
      </c>
      <c r="P254" s="229">
        <f t="shared" si="7"/>
        <v>85470</v>
      </c>
      <c r="Q254" s="233">
        <f t="shared" si="8"/>
        <v>72640</v>
      </c>
      <c r="R254" s="253"/>
      <c r="S254" s="198"/>
      <c r="T254" s="198"/>
      <c r="U254" s="202"/>
      <c r="V254" s="202"/>
      <c r="W254" s="202"/>
      <c r="X254" s="202"/>
      <c r="Y254" s="202"/>
      <c r="Z254" s="202"/>
    </row>
    <row r="255" spans="1:26" ht="16.5" customHeight="1">
      <c r="A255" s="199" t="str">
        <f t="shared" si="6"/>
        <v>볼라드U형, Φ76.3, 스틸 , 앙카식EA</v>
      </c>
      <c r="B255" s="227" t="s">
        <v>188</v>
      </c>
      <c r="C255" s="229" t="s">
        <v>194</v>
      </c>
      <c r="D255" s="237" t="s">
        <v>104</v>
      </c>
      <c r="E255" s="243"/>
      <c r="F255" s="242"/>
      <c r="G255" s="242"/>
      <c r="H255" s="242"/>
      <c r="I255" s="243"/>
      <c r="J255" s="242"/>
      <c r="K255" s="243"/>
      <c r="L255" s="242"/>
      <c r="M255" s="242"/>
      <c r="N255" s="231">
        <v>93803</v>
      </c>
      <c r="O255" s="231">
        <v>95681</v>
      </c>
      <c r="P255" s="229">
        <f t="shared" si="7"/>
        <v>93803</v>
      </c>
      <c r="Q255" s="233">
        <f t="shared" si="8"/>
        <v>79730</v>
      </c>
      <c r="R255" s="253"/>
      <c r="S255" s="198"/>
      <c r="T255" s="198"/>
      <c r="U255" s="202"/>
      <c r="V255" s="202"/>
      <c r="W255" s="202"/>
      <c r="X255" s="202"/>
      <c r="Y255" s="202"/>
      <c r="Z255" s="202"/>
    </row>
    <row r="256" spans="1:26" ht="16.5" customHeight="1">
      <c r="A256" s="199"/>
      <c r="B256" s="217"/>
      <c r="C256" s="217"/>
      <c r="D256" s="217"/>
      <c r="E256" s="218"/>
      <c r="F256" s="219"/>
      <c r="G256" s="219"/>
      <c r="H256" s="219"/>
      <c r="I256" s="218"/>
      <c r="J256" s="219"/>
      <c r="K256" s="218"/>
      <c r="L256" s="219"/>
      <c r="M256" s="219"/>
      <c r="N256" s="219"/>
      <c r="O256" s="219"/>
      <c r="P256" s="219"/>
      <c r="Q256" s="218"/>
      <c r="R256" s="198"/>
      <c r="S256" s="198"/>
      <c r="T256" s="198"/>
      <c r="U256" s="202"/>
      <c r="V256" s="202"/>
      <c r="W256" s="202"/>
      <c r="X256" s="202"/>
      <c r="Y256" s="202"/>
      <c r="Z256" s="202"/>
    </row>
    <row r="257" spans="1:26" ht="16.5" customHeight="1">
      <c r="A257" s="199"/>
      <c r="B257" s="217"/>
      <c r="C257" s="217"/>
      <c r="D257" s="217"/>
      <c r="E257" s="218"/>
      <c r="F257" s="219"/>
      <c r="G257" s="219"/>
      <c r="H257" s="219"/>
      <c r="I257" s="218"/>
      <c r="J257" s="219"/>
      <c r="K257" s="218"/>
      <c r="L257" s="219"/>
      <c r="M257" s="219"/>
      <c r="N257" s="219"/>
      <c r="O257" s="219"/>
      <c r="P257" s="219"/>
      <c r="Q257" s="218"/>
      <c r="R257" s="198"/>
      <c r="S257" s="198"/>
      <c r="T257" s="198"/>
      <c r="U257" s="202"/>
      <c r="V257" s="202"/>
      <c r="W257" s="202"/>
      <c r="X257" s="202"/>
      <c r="Y257" s="202"/>
      <c r="Z257" s="202"/>
    </row>
    <row r="258" spans="1:26" ht="16.5" customHeight="1">
      <c r="A258" s="199"/>
      <c r="B258" s="217"/>
      <c r="C258" s="217"/>
      <c r="D258" s="217"/>
      <c r="E258" s="218"/>
      <c r="F258" s="219"/>
      <c r="G258" s="219"/>
      <c r="H258" s="219"/>
      <c r="I258" s="218"/>
      <c r="J258" s="219"/>
      <c r="K258" s="218"/>
      <c r="L258" s="219"/>
      <c r="M258" s="219"/>
      <c r="N258" s="219"/>
      <c r="O258" s="219"/>
      <c r="P258" s="219"/>
      <c r="Q258" s="218"/>
      <c r="R258" s="198"/>
      <c r="S258" s="198"/>
      <c r="T258" s="198"/>
      <c r="U258" s="202"/>
      <c r="V258" s="202"/>
      <c r="W258" s="202"/>
      <c r="X258" s="202"/>
      <c r="Y258" s="202"/>
      <c r="Z258" s="202"/>
    </row>
    <row r="259" spans="1:26" ht="16.5" customHeight="1">
      <c r="A259" s="199"/>
      <c r="B259" s="217"/>
      <c r="C259" s="217"/>
      <c r="D259" s="217"/>
      <c r="E259" s="218"/>
      <c r="F259" s="219"/>
      <c r="G259" s="219"/>
      <c r="H259" s="219"/>
      <c r="I259" s="218"/>
      <c r="J259" s="219"/>
      <c r="K259" s="218"/>
      <c r="L259" s="219"/>
      <c r="M259" s="219"/>
      <c r="N259" s="219"/>
      <c r="O259" s="219"/>
      <c r="P259" s="219"/>
      <c r="Q259" s="218"/>
      <c r="R259" s="198"/>
      <c r="S259" s="198"/>
      <c r="T259" s="198"/>
      <c r="U259" s="202"/>
      <c r="V259" s="202"/>
      <c r="W259" s="202"/>
      <c r="X259" s="202"/>
      <c r="Y259" s="202"/>
      <c r="Z259" s="202"/>
    </row>
    <row r="260" spans="1:26" ht="16.5" customHeight="1">
      <c r="A260" s="199"/>
      <c r="B260" s="217"/>
      <c r="C260" s="217"/>
      <c r="D260" s="217"/>
      <c r="E260" s="218"/>
      <c r="F260" s="219"/>
      <c r="G260" s="219"/>
      <c r="H260" s="219"/>
      <c r="I260" s="218"/>
      <c r="J260" s="219"/>
      <c r="K260" s="218"/>
      <c r="L260" s="219"/>
      <c r="M260" s="219"/>
      <c r="N260" s="219"/>
      <c r="O260" s="219"/>
      <c r="P260" s="219"/>
      <c r="Q260" s="218"/>
      <c r="R260" s="198"/>
      <c r="S260" s="198"/>
      <c r="T260" s="198"/>
      <c r="U260" s="202"/>
      <c r="V260" s="202"/>
      <c r="W260" s="202"/>
      <c r="X260" s="202"/>
      <c r="Y260" s="202"/>
      <c r="Z260" s="202"/>
    </row>
    <row r="261" spans="1:26" ht="16.5" customHeight="1">
      <c r="A261" s="199"/>
      <c r="B261" s="217"/>
      <c r="C261" s="217"/>
      <c r="D261" s="217"/>
      <c r="E261" s="218"/>
      <c r="F261" s="219"/>
      <c r="G261" s="219"/>
      <c r="H261" s="219"/>
      <c r="I261" s="218"/>
      <c r="J261" s="219"/>
      <c r="K261" s="218"/>
      <c r="L261" s="219"/>
      <c r="M261" s="219"/>
      <c r="N261" s="219"/>
      <c r="O261" s="219"/>
      <c r="P261" s="219"/>
      <c r="Q261" s="218"/>
      <c r="R261" s="198"/>
      <c r="S261" s="198"/>
      <c r="T261" s="198"/>
      <c r="U261" s="202"/>
      <c r="V261" s="202"/>
      <c r="W261" s="202"/>
      <c r="X261" s="202"/>
      <c r="Y261" s="202"/>
      <c r="Z261" s="202"/>
    </row>
    <row r="262" spans="1:26" ht="16.5" customHeight="1">
      <c r="A262" s="199"/>
      <c r="B262" s="217"/>
      <c r="C262" s="217"/>
      <c r="D262" s="217"/>
      <c r="E262" s="218"/>
      <c r="F262" s="219"/>
      <c r="G262" s="219"/>
      <c r="H262" s="219"/>
      <c r="I262" s="218"/>
      <c r="J262" s="219"/>
      <c r="K262" s="218"/>
      <c r="L262" s="219"/>
      <c r="M262" s="219"/>
      <c r="N262" s="219"/>
      <c r="O262" s="219"/>
      <c r="P262" s="219"/>
      <c r="Q262" s="218"/>
      <c r="R262" s="198"/>
      <c r="S262" s="198"/>
      <c r="T262" s="198"/>
      <c r="U262" s="202"/>
      <c r="V262" s="202"/>
      <c r="W262" s="202"/>
      <c r="X262" s="202"/>
      <c r="Y262" s="202"/>
      <c r="Z262" s="202"/>
    </row>
    <row r="263" spans="1:26" ht="16.5" customHeight="1">
      <c r="A263" s="199"/>
      <c r="B263" s="217"/>
      <c r="C263" s="217"/>
      <c r="D263" s="217"/>
      <c r="E263" s="218"/>
      <c r="F263" s="219"/>
      <c r="G263" s="219"/>
      <c r="H263" s="219"/>
      <c r="I263" s="218"/>
      <c r="J263" s="219"/>
      <c r="K263" s="218"/>
      <c r="L263" s="219"/>
      <c r="M263" s="219"/>
      <c r="N263" s="219"/>
      <c r="O263" s="219"/>
      <c r="P263" s="219"/>
      <c r="Q263" s="218"/>
      <c r="R263" s="198"/>
      <c r="S263" s="198"/>
      <c r="T263" s="198"/>
      <c r="U263" s="202"/>
      <c r="V263" s="202"/>
      <c r="W263" s="202"/>
      <c r="X263" s="202"/>
      <c r="Y263" s="202"/>
      <c r="Z263" s="202"/>
    </row>
    <row r="264" spans="1:26" ht="16.5" customHeight="1">
      <c r="A264" s="199"/>
      <c r="B264" s="217"/>
      <c r="C264" s="217"/>
      <c r="D264" s="217"/>
      <c r="E264" s="218"/>
      <c r="F264" s="219"/>
      <c r="G264" s="219"/>
      <c r="H264" s="219"/>
      <c r="I264" s="218"/>
      <c r="J264" s="219"/>
      <c r="K264" s="218"/>
      <c r="L264" s="219"/>
      <c r="M264" s="219"/>
      <c r="N264" s="219"/>
      <c r="O264" s="219"/>
      <c r="P264" s="219"/>
      <c r="Q264" s="218"/>
      <c r="R264" s="198"/>
      <c r="S264" s="198"/>
      <c r="T264" s="198"/>
      <c r="U264" s="202"/>
      <c r="V264" s="202"/>
      <c r="W264" s="202"/>
      <c r="X264" s="202"/>
      <c r="Y264" s="202"/>
      <c r="Z264" s="202"/>
    </row>
    <row r="265" spans="1:26" ht="16.5" customHeight="1">
      <c r="A265" s="199"/>
      <c r="B265" s="217"/>
      <c r="C265" s="217"/>
      <c r="D265" s="217"/>
      <c r="E265" s="218"/>
      <c r="F265" s="219"/>
      <c r="G265" s="219"/>
      <c r="H265" s="219"/>
      <c r="I265" s="218"/>
      <c r="J265" s="219"/>
      <c r="K265" s="218"/>
      <c r="L265" s="219"/>
      <c r="M265" s="219"/>
      <c r="N265" s="219"/>
      <c r="O265" s="219"/>
      <c r="P265" s="219"/>
      <c r="Q265" s="218"/>
      <c r="R265" s="198"/>
      <c r="S265" s="198"/>
      <c r="T265" s="198"/>
      <c r="U265" s="202"/>
      <c r="V265" s="202"/>
      <c r="W265" s="202"/>
      <c r="X265" s="202"/>
      <c r="Y265" s="202"/>
      <c r="Z265" s="202"/>
    </row>
    <row r="266" spans="1:26" ht="16.5" customHeight="1">
      <c r="A266" s="199"/>
      <c r="B266" s="217"/>
      <c r="C266" s="217"/>
      <c r="D266" s="217"/>
      <c r="E266" s="218"/>
      <c r="F266" s="219"/>
      <c r="G266" s="219"/>
      <c r="H266" s="219"/>
      <c r="I266" s="218"/>
      <c r="J266" s="219"/>
      <c r="K266" s="218"/>
      <c r="L266" s="219"/>
      <c r="M266" s="219"/>
      <c r="N266" s="219"/>
      <c r="O266" s="219"/>
      <c r="P266" s="219"/>
      <c r="Q266" s="218"/>
      <c r="R266" s="198"/>
      <c r="S266" s="198"/>
      <c r="T266" s="198"/>
      <c r="U266" s="202"/>
      <c r="V266" s="202"/>
      <c r="W266" s="202"/>
      <c r="X266" s="202"/>
      <c r="Y266" s="202"/>
      <c r="Z266" s="202"/>
    </row>
    <row r="267" spans="1:26" ht="16.5" customHeight="1">
      <c r="A267" s="199"/>
      <c r="B267" s="217"/>
      <c r="C267" s="217"/>
      <c r="D267" s="217"/>
      <c r="E267" s="218"/>
      <c r="F267" s="219"/>
      <c r="G267" s="219"/>
      <c r="H267" s="219"/>
      <c r="I267" s="218"/>
      <c r="J267" s="219"/>
      <c r="K267" s="218"/>
      <c r="L267" s="219"/>
      <c r="M267" s="219"/>
      <c r="N267" s="219"/>
      <c r="O267" s="219"/>
      <c r="P267" s="219"/>
      <c r="Q267" s="218"/>
      <c r="R267" s="198"/>
      <c r="S267" s="198"/>
      <c r="T267" s="198"/>
      <c r="U267" s="202"/>
      <c r="V267" s="202"/>
      <c r="W267" s="202"/>
      <c r="X267" s="202"/>
      <c r="Y267" s="202"/>
      <c r="Z267" s="202"/>
    </row>
    <row r="268" spans="1:26" ht="16.5" customHeight="1">
      <c r="A268" s="199"/>
      <c r="B268" s="217"/>
      <c r="C268" s="217"/>
      <c r="D268" s="217"/>
      <c r="E268" s="218"/>
      <c r="F268" s="219"/>
      <c r="G268" s="219"/>
      <c r="H268" s="219"/>
      <c r="I268" s="218"/>
      <c r="J268" s="219"/>
      <c r="K268" s="218"/>
      <c r="L268" s="219"/>
      <c r="M268" s="219"/>
      <c r="N268" s="219"/>
      <c r="O268" s="219"/>
      <c r="P268" s="219"/>
      <c r="Q268" s="218"/>
      <c r="R268" s="198"/>
      <c r="S268" s="198"/>
      <c r="T268" s="198"/>
      <c r="U268" s="202"/>
      <c r="V268" s="202"/>
      <c r="W268" s="202"/>
      <c r="X268" s="202"/>
      <c r="Y268" s="202"/>
      <c r="Z268" s="202"/>
    </row>
    <row r="269" spans="1:26" ht="16.5" customHeight="1">
      <c r="A269" s="199"/>
      <c r="B269" s="217"/>
      <c r="C269" s="217"/>
      <c r="D269" s="217"/>
      <c r="E269" s="218"/>
      <c r="F269" s="219"/>
      <c r="G269" s="219"/>
      <c r="H269" s="219"/>
      <c r="I269" s="218"/>
      <c r="J269" s="219"/>
      <c r="K269" s="218"/>
      <c r="L269" s="219"/>
      <c r="M269" s="219"/>
      <c r="N269" s="219"/>
      <c r="O269" s="219"/>
      <c r="P269" s="219"/>
      <c r="Q269" s="218"/>
      <c r="R269" s="198"/>
      <c r="S269" s="198"/>
      <c r="T269" s="198"/>
      <c r="U269" s="202"/>
      <c r="V269" s="202"/>
      <c r="W269" s="202"/>
      <c r="X269" s="202"/>
      <c r="Y269" s="202"/>
      <c r="Z269" s="202"/>
    </row>
    <row r="270" spans="1:26" ht="16.5" customHeight="1">
      <c r="A270" s="199"/>
      <c r="B270" s="217"/>
      <c r="C270" s="217"/>
      <c r="D270" s="217"/>
      <c r="E270" s="218"/>
      <c r="F270" s="219"/>
      <c r="G270" s="219"/>
      <c r="H270" s="219"/>
      <c r="I270" s="218"/>
      <c r="J270" s="219"/>
      <c r="K270" s="218"/>
      <c r="L270" s="219"/>
      <c r="M270" s="219"/>
      <c r="N270" s="219"/>
      <c r="O270" s="219"/>
      <c r="P270" s="219"/>
      <c r="Q270" s="218"/>
      <c r="R270" s="198"/>
      <c r="S270" s="198"/>
      <c r="T270" s="198"/>
      <c r="U270" s="202"/>
      <c r="V270" s="202"/>
      <c r="W270" s="202"/>
      <c r="X270" s="202"/>
      <c r="Y270" s="202"/>
      <c r="Z270" s="202"/>
    </row>
    <row r="271" spans="1:26" ht="16.5" customHeight="1">
      <c r="A271" s="199"/>
      <c r="B271" s="217"/>
      <c r="C271" s="217"/>
      <c r="D271" s="217"/>
      <c r="E271" s="218"/>
      <c r="F271" s="219"/>
      <c r="G271" s="219"/>
      <c r="H271" s="219"/>
      <c r="I271" s="218"/>
      <c r="J271" s="219"/>
      <c r="K271" s="218"/>
      <c r="L271" s="219"/>
      <c r="M271" s="219"/>
      <c r="N271" s="219"/>
      <c r="O271" s="219"/>
      <c r="P271" s="219"/>
      <c r="Q271" s="218"/>
      <c r="R271" s="198"/>
      <c r="S271" s="198"/>
      <c r="T271" s="198"/>
      <c r="U271" s="202"/>
      <c r="V271" s="202"/>
      <c r="W271" s="202"/>
      <c r="X271" s="202"/>
      <c r="Y271" s="202"/>
      <c r="Z271" s="202"/>
    </row>
    <row r="272" spans="1:26" ht="16.5" customHeight="1">
      <c r="A272" s="199"/>
      <c r="B272" s="217"/>
      <c r="C272" s="217"/>
      <c r="D272" s="217"/>
      <c r="E272" s="218"/>
      <c r="F272" s="219"/>
      <c r="G272" s="219"/>
      <c r="H272" s="219"/>
      <c r="I272" s="218"/>
      <c r="J272" s="219"/>
      <c r="K272" s="218"/>
      <c r="L272" s="219"/>
      <c r="M272" s="219"/>
      <c r="N272" s="219"/>
      <c r="O272" s="219"/>
      <c r="P272" s="219"/>
      <c r="Q272" s="218"/>
      <c r="R272" s="198"/>
      <c r="S272" s="198"/>
      <c r="T272" s="198"/>
      <c r="U272" s="202"/>
      <c r="V272" s="202"/>
      <c r="W272" s="202"/>
      <c r="X272" s="202"/>
      <c r="Y272" s="202"/>
      <c r="Z272" s="202"/>
    </row>
    <row r="273" spans="1:26" ht="16.5" customHeight="1">
      <c r="A273" s="199"/>
      <c r="B273" s="217"/>
      <c r="C273" s="217"/>
      <c r="D273" s="217"/>
      <c r="E273" s="218"/>
      <c r="F273" s="219"/>
      <c r="G273" s="219"/>
      <c r="H273" s="219"/>
      <c r="I273" s="218"/>
      <c r="J273" s="219"/>
      <c r="K273" s="218"/>
      <c r="L273" s="219"/>
      <c r="M273" s="219"/>
      <c r="N273" s="219"/>
      <c r="O273" s="219"/>
      <c r="P273" s="219"/>
      <c r="Q273" s="218"/>
      <c r="R273" s="198"/>
      <c r="S273" s="198"/>
      <c r="T273" s="198"/>
      <c r="U273" s="202"/>
      <c r="V273" s="202"/>
      <c r="W273" s="202"/>
      <c r="X273" s="202"/>
      <c r="Y273" s="202"/>
      <c r="Z273" s="202"/>
    </row>
    <row r="274" spans="1:26" ht="16.5" customHeight="1">
      <c r="A274" s="199"/>
      <c r="B274" s="217"/>
      <c r="C274" s="217"/>
      <c r="D274" s="217"/>
      <c r="E274" s="218"/>
      <c r="F274" s="219"/>
      <c r="G274" s="219"/>
      <c r="H274" s="219"/>
      <c r="I274" s="218"/>
      <c r="J274" s="219"/>
      <c r="K274" s="218"/>
      <c r="L274" s="219"/>
      <c r="M274" s="219"/>
      <c r="N274" s="219"/>
      <c r="O274" s="219"/>
      <c r="P274" s="219"/>
      <c r="Q274" s="218"/>
      <c r="R274" s="198"/>
      <c r="S274" s="198"/>
      <c r="T274" s="198"/>
      <c r="U274" s="202"/>
      <c r="V274" s="202"/>
      <c r="W274" s="202"/>
      <c r="X274" s="202"/>
      <c r="Y274" s="202"/>
      <c r="Z274" s="202"/>
    </row>
    <row r="275" spans="1:26" ht="16.5" customHeight="1">
      <c r="A275" s="199"/>
      <c r="B275" s="217"/>
      <c r="C275" s="217"/>
      <c r="D275" s="217"/>
      <c r="E275" s="218"/>
      <c r="F275" s="219"/>
      <c r="G275" s="219"/>
      <c r="H275" s="219"/>
      <c r="I275" s="218"/>
      <c r="J275" s="219"/>
      <c r="K275" s="218"/>
      <c r="L275" s="219"/>
      <c r="M275" s="219"/>
      <c r="N275" s="219"/>
      <c r="O275" s="219"/>
      <c r="P275" s="219"/>
      <c r="Q275" s="218"/>
      <c r="R275" s="198"/>
      <c r="S275" s="198"/>
      <c r="T275" s="198"/>
      <c r="U275" s="202"/>
      <c r="V275" s="202"/>
      <c r="W275" s="202"/>
      <c r="X275" s="202"/>
      <c r="Y275" s="202"/>
      <c r="Z275" s="202"/>
    </row>
    <row r="276" spans="1:26" ht="16.5" customHeight="1">
      <c r="A276" s="199"/>
      <c r="B276" s="217"/>
      <c r="C276" s="217"/>
      <c r="D276" s="217"/>
      <c r="E276" s="218"/>
      <c r="F276" s="219"/>
      <c r="G276" s="219"/>
      <c r="H276" s="219"/>
      <c r="I276" s="218"/>
      <c r="J276" s="219"/>
      <c r="K276" s="218"/>
      <c r="L276" s="219"/>
      <c r="M276" s="219"/>
      <c r="N276" s="219"/>
      <c r="O276" s="219"/>
      <c r="P276" s="219"/>
      <c r="Q276" s="218"/>
      <c r="R276" s="198"/>
      <c r="S276" s="198"/>
      <c r="T276" s="198"/>
      <c r="U276" s="202"/>
      <c r="V276" s="202"/>
      <c r="W276" s="202"/>
      <c r="X276" s="202"/>
      <c r="Y276" s="202"/>
      <c r="Z276" s="202"/>
    </row>
    <row r="277" spans="1:26" ht="16.5" customHeight="1">
      <c r="A277" s="199"/>
      <c r="B277" s="217"/>
      <c r="C277" s="217"/>
      <c r="D277" s="217"/>
      <c r="E277" s="218"/>
      <c r="F277" s="219"/>
      <c r="G277" s="219"/>
      <c r="H277" s="219"/>
      <c r="I277" s="218"/>
      <c r="J277" s="219"/>
      <c r="K277" s="218"/>
      <c r="L277" s="219"/>
      <c r="M277" s="219"/>
      <c r="N277" s="219"/>
      <c r="O277" s="219"/>
      <c r="P277" s="219"/>
      <c r="Q277" s="218"/>
      <c r="R277" s="198"/>
      <c r="S277" s="198"/>
      <c r="T277" s="198"/>
      <c r="U277" s="202"/>
      <c r="V277" s="202"/>
      <c r="W277" s="202"/>
      <c r="X277" s="202"/>
      <c r="Y277" s="202"/>
      <c r="Z277" s="202"/>
    </row>
    <row r="278" spans="1:26" ht="16.5" customHeight="1">
      <c r="A278" s="199"/>
      <c r="B278" s="217"/>
      <c r="C278" s="217"/>
      <c r="D278" s="217"/>
      <c r="E278" s="218"/>
      <c r="F278" s="219"/>
      <c r="G278" s="219"/>
      <c r="H278" s="219"/>
      <c r="I278" s="218"/>
      <c r="J278" s="219"/>
      <c r="K278" s="218"/>
      <c r="L278" s="219"/>
      <c r="M278" s="219"/>
      <c r="N278" s="219"/>
      <c r="O278" s="219"/>
      <c r="P278" s="219"/>
      <c r="Q278" s="218"/>
      <c r="R278" s="198"/>
      <c r="S278" s="198"/>
      <c r="T278" s="198"/>
      <c r="U278" s="202"/>
      <c r="V278" s="202"/>
      <c r="W278" s="202"/>
      <c r="X278" s="202"/>
      <c r="Y278" s="202"/>
      <c r="Z278" s="202"/>
    </row>
    <row r="279" spans="1:26" ht="16.5" customHeight="1">
      <c r="A279" s="199"/>
      <c r="B279" s="217"/>
      <c r="C279" s="217"/>
      <c r="D279" s="217"/>
      <c r="E279" s="218"/>
      <c r="F279" s="219"/>
      <c r="G279" s="219"/>
      <c r="H279" s="219"/>
      <c r="I279" s="218"/>
      <c r="J279" s="219"/>
      <c r="K279" s="218"/>
      <c r="L279" s="219"/>
      <c r="M279" s="219"/>
      <c r="N279" s="219"/>
      <c r="O279" s="219"/>
      <c r="P279" s="219"/>
      <c r="Q279" s="218"/>
      <c r="R279" s="198"/>
      <c r="S279" s="198"/>
      <c r="T279" s="198"/>
      <c r="U279" s="202"/>
      <c r="V279" s="202"/>
      <c r="W279" s="202"/>
      <c r="X279" s="202"/>
      <c r="Y279" s="202"/>
      <c r="Z279" s="202"/>
    </row>
    <row r="280" spans="1:26" ht="16.5" customHeight="1">
      <c r="A280" s="199"/>
      <c r="B280" s="217"/>
      <c r="C280" s="217"/>
      <c r="D280" s="217"/>
      <c r="E280" s="218"/>
      <c r="F280" s="219"/>
      <c r="G280" s="219"/>
      <c r="H280" s="219"/>
      <c r="I280" s="218"/>
      <c r="J280" s="219"/>
      <c r="K280" s="218"/>
      <c r="L280" s="219"/>
      <c r="M280" s="219"/>
      <c r="N280" s="219"/>
      <c r="O280" s="219"/>
      <c r="P280" s="219"/>
      <c r="Q280" s="218"/>
      <c r="R280" s="198"/>
      <c r="S280" s="198"/>
      <c r="T280" s="198"/>
      <c r="U280" s="202"/>
      <c r="V280" s="202"/>
      <c r="W280" s="202"/>
      <c r="X280" s="202"/>
      <c r="Y280" s="202"/>
      <c r="Z280" s="202"/>
    </row>
    <row r="281" spans="1:26" ht="16.5" customHeight="1">
      <c r="A281" s="199"/>
      <c r="B281" s="217"/>
      <c r="C281" s="217"/>
      <c r="D281" s="217"/>
      <c r="E281" s="218"/>
      <c r="F281" s="219"/>
      <c r="G281" s="219"/>
      <c r="H281" s="219"/>
      <c r="I281" s="218"/>
      <c r="J281" s="219"/>
      <c r="K281" s="218"/>
      <c r="L281" s="219"/>
      <c r="M281" s="219"/>
      <c r="N281" s="219"/>
      <c r="O281" s="219"/>
      <c r="P281" s="219"/>
      <c r="Q281" s="218"/>
      <c r="R281" s="198"/>
      <c r="S281" s="198"/>
      <c r="T281" s="198"/>
      <c r="U281" s="202"/>
      <c r="V281" s="202"/>
      <c r="W281" s="202"/>
      <c r="X281" s="202"/>
      <c r="Y281" s="202"/>
      <c r="Z281" s="202"/>
    </row>
    <row r="282" spans="1:26" ht="16.5" customHeight="1">
      <c r="A282" s="199"/>
      <c r="B282" s="217"/>
      <c r="C282" s="217"/>
      <c r="D282" s="217"/>
      <c r="E282" s="218"/>
      <c r="F282" s="219"/>
      <c r="G282" s="219"/>
      <c r="H282" s="219"/>
      <c r="I282" s="218"/>
      <c r="J282" s="219"/>
      <c r="K282" s="218"/>
      <c r="L282" s="219"/>
      <c r="M282" s="219"/>
      <c r="N282" s="219"/>
      <c r="O282" s="219"/>
      <c r="P282" s="219"/>
      <c r="Q282" s="218"/>
      <c r="R282" s="198"/>
      <c r="S282" s="198"/>
      <c r="T282" s="198"/>
      <c r="U282" s="202"/>
      <c r="V282" s="202"/>
      <c r="W282" s="202"/>
      <c r="X282" s="202"/>
      <c r="Y282" s="202"/>
      <c r="Z282" s="202"/>
    </row>
    <row r="283" spans="1:26" ht="16.5" customHeight="1">
      <c r="A283" s="199"/>
      <c r="B283" s="217"/>
      <c r="C283" s="217"/>
      <c r="D283" s="217"/>
      <c r="E283" s="218"/>
      <c r="F283" s="219"/>
      <c r="G283" s="219"/>
      <c r="H283" s="219"/>
      <c r="I283" s="218"/>
      <c r="J283" s="219"/>
      <c r="K283" s="218"/>
      <c r="L283" s="219"/>
      <c r="M283" s="219"/>
      <c r="N283" s="219"/>
      <c r="O283" s="219"/>
      <c r="P283" s="219"/>
      <c r="Q283" s="218"/>
      <c r="R283" s="198"/>
      <c r="S283" s="198"/>
      <c r="T283" s="198"/>
      <c r="U283" s="202"/>
      <c r="V283" s="202"/>
      <c r="W283" s="202"/>
      <c r="X283" s="202"/>
      <c r="Y283" s="202"/>
      <c r="Z283" s="202"/>
    </row>
    <row r="284" spans="1:26" ht="16.5" customHeight="1">
      <c r="A284" s="199"/>
      <c r="B284" s="217"/>
      <c r="C284" s="217"/>
      <c r="D284" s="217"/>
      <c r="E284" s="218"/>
      <c r="F284" s="219"/>
      <c r="G284" s="219"/>
      <c r="H284" s="219"/>
      <c r="I284" s="218"/>
      <c r="J284" s="219"/>
      <c r="K284" s="218"/>
      <c r="L284" s="219"/>
      <c r="M284" s="219"/>
      <c r="N284" s="219"/>
      <c r="O284" s="219"/>
      <c r="P284" s="219"/>
      <c r="Q284" s="218"/>
      <c r="R284" s="198"/>
      <c r="S284" s="198"/>
      <c r="T284" s="198"/>
      <c r="U284" s="202"/>
      <c r="V284" s="202"/>
      <c r="W284" s="202"/>
      <c r="X284" s="202"/>
      <c r="Y284" s="202"/>
      <c r="Z284" s="202"/>
    </row>
    <row r="285" spans="1:26" ht="16.5" customHeight="1">
      <c r="A285" s="199"/>
      <c r="B285" s="217"/>
      <c r="C285" s="217"/>
      <c r="D285" s="217"/>
      <c r="E285" s="218"/>
      <c r="F285" s="219"/>
      <c r="G285" s="219"/>
      <c r="H285" s="219"/>
      <c r="I285" s="218"/>
      <c r="J285" s="219"/>
      <c r="K285" s="218"/>
      <c r="L285" s="219"/>
      <c r="M285" s="219"/>
      <c r="N285" s="219"/>
      <c r="O285" s="219"/>
      <c r="P285" s="219"/>
      <c r="Q285" s="218"/>
      <c r="R285" s="198"/>
      <c r="S285" s="198"/>
      <c r="T285" s="198"/>
      <c r="U285" s="202"/>
      <c r="V285" s="202"/>
      <c r="W285" s="202"/>
      <c r="X285" s="202"/>
      <c r="Y285" s="202"/>
      <c r="Z285" s="202"/>
    </row>
    <row r="286" spans="1:26" ht="16.5" customHeight="1">
      <c r="A286" s="199"/>
      <c r="B286" s="217"/>
      <c r="C286" s="217"/>
      <c r="D286" s="217"/>
      <c r="E286" s="218"/>
      <c r="F286" s="219"/>
      <c r="G286" s="219"/>
      <c r="H286" s="219"/>
      <c r="I286" s="218"/>
      <c r="J286" s="219"/>
      <c r="K286" s="218"/>
      <c r="L286" s="219"/>
      <c r="M286" s="219"/>
      <c r="N286" s="219"/>
      <c r="O286" s="219"/>
      <c r="P286" s="219"/>
      <c r="Q286" s="218"/>
      <c r="R286" s="198"/>
      <c r="S286" s="198"/>
      <c r="T286" s="198"/>
      <c r="U286" s="202"/>
      <c r="V286" s="202"/>
      <c r="W286" s="202"/>
      <c r="X286" s="202"/>
      <c r="Y286" s="202"/>
      <c r="Z286" s="202"/>
    </row>
    <row r="287" spans="1:26" ht="16.5" customHeight="1">
      <c r="A287" s="199"/>
      <c r="B287" s="217"/>
      <c r="C287" s="217"/>
      <c r="D287" s="217"/>
      <c r="E287" s="218"/>
      <c r="F287" s="219"/>
      <c r="G287" s="219"/>
      <c r="H287" s="219"/>
      <c r="I287" s="218"/>
      <c r="J287" s="219"/>
      <c r="K287" s="218"/>
      <c r="L287" s="219"/>
      <c r="M287" s="219"/>
      <c r="N287" s="219"/>
      <c r="O287" s="219"/>
      <c r="P287" s="219"/>
      <c r="Q287" s="218"/>
      <c r="R287" s="198"/>
      <c r="S287" s="198"/>
      <c r="T287" s="198"/>
      <c r="U287" s="202"/>
      <c r="V287" s="202"/>
      <c r="W287" s="202"/>
      <c r="X287" s="202"/>
      <c r="Y287" s="202"/>
      <c r="Z287" s="202"/>
    </row>
    <row r="288" spans="1:26" ht="16.5" customHeight="1">
      <c r="A288" s="199"/>
      <c r="B288" s="217"/>
      <c r="C288" s="217"/>
      <c r="D288" s="217"/>
      <c r="E288" s="218"/>
      <c r="F288" s="219"/>
      <c r="G288" s="219"/>
      <c r="H288" s="219"/>
      <c r="I288" s="218"/>
      <c r="J288" s="219"/>
      <c r="K288" s="218"/>
      <c r="L288" s="219"/>
      <c r="M288" s="219"/>
      <c r="N288" s="219"/>
      <c r="O288" s="219"/>
      <c r="P288" s="219"/>
      <c r="Q288" s="218"/>
      <c r="R288" s="198"/>
      <c r="S288" s="198"/>
      <c r="T288" s="198"/>
      <c r="U288" s="202"/>
      <c r="V288" s="202"/>
      <c r="W288" s="202"/>
      <c r="X288" s="202"/>
      <c r="Y288" s="202"/>
      <c r="Z288" s="202"/>
    </row>
    <row r="289" spans="1:26" ht="16.5" customHeight="1">
      <c r="A289" s="199"/>
      <c r="B289" s="217"/>
      <c r="C289" s="217"/>
      <c r="D289" s="217"/>
      <c r="E289" s="218"/>
      <c r="F289" s="219"/>
      <c r="G289" s="219"/>
      <c r="H289" s="219"/>
      <c r="I289" s="218"/>
      <c r="J289" s="219"/>
      <c r="K289" s="218"/>
      <c r="L289" s="219"/>
      <c r="M289" s="219"/>
      <c r="N289" s="219"/>
      <c r="O289" s="219"/>
      <c r="P289" s="219"/>
      <c r="Q289" s="218"/>
      <c r="R289" s="198"/>
      <c r="S289" s="198"/>
      <c r="T289" s="198"/>
      <c r="U289" s="202"/>
      <c r="V289" s="202"/>
      <c r="W289" s="202"/>
      <c r="X289" s="202"/>
      <c r="Y289" s="202"/>
      <c r="Z289" s="202"/>
    </row>
    <row r="290" spans="1:26" ht="16.5" customHeight="1">
      <c r="A290" s="199"/>
      <c r="B290" s="217"/>
      <c r="C290" s="217"/>
      <c r="D290" s="217"/>
      <c r="E290" s="218"/>
      <c r="F290" s="219"/>
      <c r="G290" s="219"/>
      <c r="H290" s="219"/>
      <c r="I290" s="218"/>
      <c r="J290" s="219"/>
      <c r="K290" s="218"/>
      <c r="L290" s="219"/>
      <c r="M290" s="219"/>
      <c r="N290" s="219"/>
      <c r="O290" s="219"/>
      <c r="P290" s="219"/>
      <c r="Q290" s="218"/>
      <c r="R290" s="198"/>
      <c r="S290" s="198"/>
      <c r="T290" s="198"/>
      <c r="U290" s="202"/>
      <c r="V290" s="202"/>
      <c r="W290" s="202"/>
      <c r="X290" s="202"/>
      <c r="Y290" s="202"/>
      <c r="Z290" s="202"/>
    </row>
    <row r="291" spans="1:26" ht="16.5" customHeight="1">
      <c r="A291" s="199"/>
      <c r="B291" s="217"/>
      <c r="C291" s="217"/>
      <c r="D291" s="217"/>
      <c r="E291" s="218"/>
      <c r="F291" s="219"/>
      <c r="G291" s="219"/>
      <c r="H291" s="219"/>
      <c r="I291" s="218"/>
      <c r="J291" s="219"/>
      <c r="K291" s="218"/>
      <c r="L291" s="219"/>
      <c r="M291" s="219"/>
      <c r="N291" s="219"/>
      <c r="O291" s="219"/>
      <c r="P291" s="219"/>
      <c r="Q291" s="218"/>
      <c r="R291" s="198"/>
      <c r="S291" s="198"/>
      <c r="T291" s="198"/>
      <c r="U291" s="202"/>
      <c r="V291" s="202"/>
      <c r="W291" s="202"/>
      <c r="X291" s="202"/>
      <c r="Y291" s="202"/>
      <c r="Z291" s="202"/>
    </row>
    <row r="292" spans="1:26" ht="16.5" customHeight="1">
      <c r="A292" s="199"/>
      <c r="B292" s="217"/>
      <c r="C292" s="217"/>
      <c r="D292" s="217"/>
      <c r="E292" s="218"/>
      <c r="F292" s="219"/>
      <c r="G292" s="219"/>
      <c r="H292" s="219"/>
      <c r="I292" s="218"/>
      <c r="J292" s="219"/>
      <c r="K292" s="218"/>
      <c r="L292" s="219"/>
      <c r="M292" s="219"/>
      <c r="N292" s="219"/>
      <c r="O292" s="219"/>
      <c r="P292" s="219"/>
      <c r="Q292" s="218"/>
      <c r="R292" s="198"/>
      <c r="S292" s="198"/>
      <c r="T292" s="198"/>
      <c r="U292" s="202"/>
      <c r="V292" s="202"/>
      <c r="W292" s="202"/>
      <c r="X292" s="202"/>
      <c r="Y292" s="202"/>
      <c r="Z292" s="202"/>
    </row>
    <row r="293" spans="1:26" ht="16.5" customHeight="1">
      <c r="A293" s="199"/>
      <c r="B293" s="217"/>
      <c r="C293" s="217"/>
      <c r="D293" s="217"/>
      <c r="E293" s="218"/>
      <c r="F293" s="219"/>
      <c r="G293" s="219"/>
      <c r="H293" s="219"/>
      <c r="I293" s="218"/>
      <c r="J293" s="219"/>
      <c r="K293" s="218"/>
      <c r="L293" s="219"/>
      <c r="M293" s="219"/>
      <c r="N293" s="219"/>
      <c r="O293" s="219"/>
      <c r="P293" s="219"/>
      <c r="Q293" s="218"/>
      <c r="R293" s="198"/>
      <c r="S293" s="198"/>
      <c r="T293" s="198"/>
      <c r="U293" s="202"/>
      <c r="V293" s="202"/>
      <c r="W293" s="202"/>
      <c r="X293" s="202"/>
      <c r="Y293" s="202"/>
      <c r="Z293" s="202"/>
    </row>
    <row r="294" spans="1:26" ht="16.5" customHeight="1">
      <c r="A294" s="199"/>
      <c r="B294" s="217"/>
      <c r="C294" s="217"/>
      <c r="D294" s="217"/>
      <c r="E294" s="218"/>
      <c r="F294" s="219"/>
      <c r="G294" s="219"/>
      <c r="H294" s="219"/>
      <c r="I294" s="218"/>
      <c r="J294" s="219"/>
      <c r="K294" s="218"/>
      <c r="L294" s="219"/>
      <c r="M294" s="219"/>
      <c r="N294" s="219"/>
      <c r="O294" s="219"/>
      <c r="P294" s="219"/>
      <c r="Q294" s="218"/>
      <c r="R294" s="198"/>
      <c r="S294" s="198"/>
      <c r="T294" s="198"/>
      <c r="U294" s="202"/>
      <c r="V294" s="202"/>
      <c r="W294" s="202"/>
      <c r="X294" s="202"/>
      <c r="Y294" s="202"/>
      <c r="Z294" s="202"/>
    </row>
    <row r="295" spans="1:26" ht="16.5" customHeight="1">
      <c r="A295" s="199"/>
      <c r="B295" s="217"/>
      <c r="C295" s="217"/>
      <c r="D295" s="217"/>
      <c r="E295" s="218"/>
      <c r="F295" s="219"/>
      <c r="G295" s="219"/>
      <c r="H295" s="219"/>
      <c r="I295" s="218"/>
      <c r="J295" s="219"/>
      <c r="K295" s="218"/>
      <c r="L295" s="219"/>
      <c r="M295" s="219"/>
      <c r="N295" s="219"/>
      <c r="O295" s="219"/>
      <c r="P295" s="219"/>
      <c r="Q295" s="218"/>
      <c r="R295" s="198"/>
      <c r="S295" s="198"/>
      <c r="T295" s="198"/>
      <c r="U295" s="202"/>
      <c r="V295" s="202"/>
      <c r="W295" s="202"/>
      <c r="X295" s="202"/>
      <c r="Y295" s="202"/>
      <c r="Z295" s="202"/>
    </row>
    <row r="296" spans="1:26" ht="16.5" customHeight="1">
      <c r="A296" s="199"/>
      <c r="B296" s="217"/>
      <c r="C296" s="217"/>
      <c r="D296" s="217"/>
      <c r="E296" s="218"/>
      <c r="F296" s="219"/>
      <c r="G296" s="219"/>
      <c r="H296" s="219"/>
      <c r="I296" s="218"/>
      <c r="J296" s="219"/>
      <c r="K296" s="218"/>
      <c r="L296" s="219"/>
      <c r="M296" s="219"/>
      <c r="N296" s="219"/>
      <c r="O296" s="219"/>
      <c r="P296" s="219"/>
      <c r="Q296" s="218"/>
      <c r="R296" s="198"/>
      <c r="S296" s="198"/>
      <c r="T296" s="198"/>
      <c r="U296" s="202"/>
      <c r="V296" s="202"/>
      <c r="W296" s="202"/>
      <c r="X296" s="202"/>
      <c r="Y296" s="202"/>
      <c r="Z296" s="202"/>
    </row>
    <row r="297" spans="1:26" ht="16.5" customHeight="1">
      <c r="A297" s="199"/>
      <c r="B297" s="217"/>
      <c r="C297" s="217"/>
      <c r="D297" s="217"/>
      <c r="E297" s="218"/>
      <c r="F297" s="219"/>
      <c r="G297" s="219"/>
      <c r="H297" s="219"/>
      <c r="I297" s="218"/>
      <c r="J297" s="219"/>
      <c r="K297" s="218"/>
      <c r="L297" s="219"/>
      <c r="M297" s="219"/>
      <c r="N297" s="219"/>
      <c r="O297" s="219"/>
      <c r="P297" s="219"/>
      <c r="Q297" s="218"/>
      <c r="R297" s="198"/>
      <c r="S297" s="198"/>
      <c r="T297" s="198"/>
      <c r="U297" s="202"/>
      <c r="V297" s="202"/>
      <c r="W297" s="202"/>
      <c r="X297" s="202"/>
      <c r="Y297" s="202"/>
      <c r="Z297" s="202"/>
    </row>
    <row r="298" spans="1:26" ht="16.5" customHeight="1">
      <c r="A298" s="199"/>
      <c r="B298" s="217"/>
      <c r="C298" s="217"/>
      <c r="D298" s="217"/>
      <c r="E298" s="218"/>
      <c r="F298" s="219"/>
      <c r="G298" s="219"/>
      <c r="H298" s="219"/>
      <c r="I298" s="218"/>
      <c r="J298" s="219"/>
      <c r="K298" s="218"/>
      <c r="L298" s="219"/>
      <c r="M298" s="219"/>
      <c r="N298" s="219"/>
      <c r="O298" s="219"/>
      <c r="P298" s="219"/>
      <c r="Q298" s="218"/>
      <c r="R298" s="198"/>
      <c r="S298" s="198"/>
      <c r="T298" s="198"/>
      <c r="U298" s="202"/>
      <c r="V298" s="202"/>
      <c r="W298" s="202"/>
      <c r="X298" s="202"/>
      <c r="Y298" s="202"/>
      <c r="Z298" s="202"/>
    </row>
    <row r="299" spans="1:26" ht="16.5" customHeight="1">
      <c r="A299" s="199"/>
      <c r="B299" s="217"/>
      <c r="C299" s="217"/>
      <c r="D299" s="217"/>
      <c r="E299" s="218"/>
      <c r="F299" s="219"/>
      <c r="G299" s="219"/>
      <c r="H299" s="219"/>
      <c r="I299" s="218"/>
      <c r="J299" s="219"/>
      <c r="K299" s="218"/>
      <c r="L299" s="219"/>
      <c r="M299" s="219"/>
      <c r="N299" s="219"/>
      <c r="O299" s="219"/>
      <c r="P299" s="219"/>
      <c r="Q299" s="218"/>
      <c r="R299" s="198"/>
      <c r="S299" s="198"/>
      <c r="T299" s="198"/>
      <c r="U299" s="202"/>
      <c r="V299" s="202"/>
      <c r="W299" s="202"/>
      <c r="X299" s="202"/>
      <c r="Y299" s="202"/>
      <c r="Z299" s="202"/>
    </row>
    <row r="300" spans="1:26" ht="16.5" customHeight="1">
      <c r="A300" s="199"/>
      <c r="B300" s="217"/>
      <c r="C300" s="217"/>
      <c r="D300" s="217"/>
      <c r="E300" s="218"/>
      <c r="F300" s="219"/>
      <c r="G300" s="219"/>
      <c r="H300" s="219"/>
      <c r="I300" s="218"/>
      <c r="J300" s="219"/>
      <c r="K300" s="218"/>
      <c r="L300" s="219"/>
      <c r="M300" s="219"/>
      <c r="N300" s="219"/>
      <c r="O300" s="219"/>
      <c r="P300" s="219"/>
      <c r="Q300" s="218"/>
      <c r="R300" s="198"/>
      <c r="S300" s="198"/>
      <c r="T300" s="198"/>
      <c r="U300" s="202"/>
      <c r="V300" s="202"/>
      <c r="W300" s="202"/>
      <c r="X300" s="202"/>
      <c r="Y300" s="202"/>
      <c r="Z300" s="202"/>
    </row>
    <row r="301" spans="1:26" ht="16.5" customHeight="1">
      <c r="A301" s="199"/>
      <c r="B301" s="217"/>
      <c r="C301" s="217"/>
      <c r="D301" s="217"/>
      <c r="E301" s="218"/>
      <c r="F301" s="219"/>
      <c r="G301" s="219"/>
      <c r="H301" s="219"/>
      <c r="I301" s="218"/>
      <c r="J301" s="219"/>
      <c r="K301" s="218"/>
      <c r="L301" s="219"/>
      <c r="M301" s="219"/>
      <c r="N301" s="219"/>
      <c r="O301" s="219"/>
      <c r="P301" s="219"/>
      <c r="Q301" s="218"/>
      <c r="R301" s="198"/>
      <c r="S301" s="198"/>
      <c r="T301" s="198"/>
      <c r="U301" s="202"/>
      <c r="V301" s="202"/>
      <c r="W301" s="202"/>
      <c r="X301" s="202"/>
      <c r="Y301" s="202"/>
      <c r="Z301" s="202"/>
    </row>
    <row r="302" spans="1:26" ht="16.5" customHeight="1">
      <c r="A302" s="199"/>
      <c r="B302" s="217"/>
      <c r="C302" s="217"/>
      <c r="D302" s="217"/>
      <c r="E302" s="218"/>
      <c r="F302" s="219"/>
      <c r="G302" s="219"/>
      <c r="H302" s="219"/>
      <c r="I302" s="218"/>
      <c r="J302" s="219"/>
      <c r="K302" s="218"/>
      <c r="L302" s="219"/>
      <c r="M302" s="219"/>
      <c r="N302" s="219"/>
      <c r="O302" s="219"/>
      <c r="P302" s="219"/>
      <c r="Q302" s="218"/>
      <c r="R302" s="198"/>
      <c r="S302" s="198"/>
      <c r="T302" s="198"/>
      <c r="U302" s="202"/>
      <c r="V302" s="202"/>
      <c r="W302" s="202"/>
      <c r="X302" s="202"/>
      <c r="Y302" s="202"/>
      <c r="Z302" s="202"/>
    </row>
    <row r="303" spans="1:26" ht="16.5" customHeight="1">
      <c r="A303" s="199"/>
      <c r="B303" s="217"/>
      <c r="C303" s="217"/>
      <c r="D303" s="217"/>
      <c r="E303" s="218"/>
      <c r="F303" s="219"/>
      <c r="G303" s="219"/>
      <c r="H303" s="219"/>
      <c r="I303" s="218"/>
      <c r="J303" s="219"/>
      <c r="K303" s="218"/>
      <c r="L303" s="219"/>
      <c r="M303" s="219"/>
      <c r="N303" s="219"/>
      <c r="O303" s="219"/>
      <c r="P303" s="219"/>
      <c r="Q303" s="218"/>
      <c r="R303" s="198"/>
      <c r="S303" s="198"/>
      <c r="T303" s="198"/>
      <c r="U303" s="202"/>
      <c r="V303" s="202"/>
      <c r="W303" s="202"/>
      <c r="X303" s="202"/>
      <c r="Y303" s="202"/>
      <c r="Z303" s="202"/>
    </row>
    <row r="304" spans="1:26" ht="16.5" customHeight="1">
      <c r="A304" s="199"/>
      <c r="B304" s="217"/>
      <c r="C304" s="217"/>
      <c r="D304" s="217"/>
      <c r="E304" s="218"/>
      <c r="F304" s="219"/>
      <c r="G304" s="219"/>
      <c r="H304" s="219"/>
      <c r="I304" s="218"/>
      <c r="J304" s="219"/>
      <c r="K304" s="218"/>
      <c r="L304" s="219"/>
      <c r="M304" s="219"/>
      <c r="N304" s="219"/>
      <c r="O304" s="219"/>
      <c r="P304" s="219"/>
      <c r="Q304" s="218"/>
      <c r="R304" s="198"/>
      <c r="S304" s="198"/>
      <c r="T304" s="198"/>
      <c r="U304" s="202"/>
      <c r="V304" s="202"/>
      <c r="W304" s="202"/>
      <c r="X304" s="202"/>
      <c r="Y304" s="202"/>
      <c r="Z304" s="202"/>
    </row>
    <row r="305" spans="1:26" ht="16.5" customHeight="1">
      <c r="A305" s="199"/>
      <c r="B305" s="217"/>
      <c r="C305" s="217"/>
      <c r="D305" s="217"/>
      <c r="E305" s="218"/>
      <c r="F305" s="219"/>
      <c r="G305" s="219"/>
      <c r="H305" s="219"/>
      <c r="I305" s="218"/>
      <c r="J305" s="219"/>
      <c r="K305" s="218"/>
      <c r="L305" s="219"/>
      <c r="M305" s="219"/>
      <c r="N305" s="219"/>
      <c r="O305" s="219"/>
      <c r="P305" s="219"/>
      <c r="Q305" s="218"/>
      <c r="R305" s="198"/>
      <c r="S305" s="198"/>
      <c r="T305" s="198"/>
      <c r="U305" s="202"/>
      <c r="V305" s="202"/>
      <c r="W305" s="202"/>
      <c r="X305" s="202"/>
      <c r="Y305" s="202"/>
      <c r="Z305" s="202"/>
    </row>
    <row r="306" spans="1:26" ht="16.5" customHeight="1">
      <c r="A306" s="199"/>
      <c r="B306" s="217"/>
      <c r="C306" s="217"/>
      <c r="D306" s="217"/>
      <c r="E306" s="218"/>
      <c r="F306" s="219"/>
      <c r="G306" s="219"/>
      <c r="H306" s="219"/>
      <c r="I306" s="218"/>
      <c r="J306" s="219"/>
      <c r="K306" s="218"/>
      <c r="L306" s="219"/>
      <c r="M306" s="219"/>
      <c r="N306" s="219"/>
      <c r="O306" s="219"/>
      <c r="P306" s="219"/>
      <c r="Q306" s="218"/>
      <c r="R306" s="198"/>
      <c r="S306" s="198"/>
      <c r="T306" s="198"/>
      <c r="U306" s="202"/>
      <c r="V306" s="202"/>
      <c r="W306" s="202"/>
      <c r="X306" s="202"/>
      <c r="Y306" s="202"/>
      <c r="Z306" s="202"/>
    </row>
    <row r="307" spans="1:26" ht="16.5" customHeight="1">
      <c r="A307" s="199"/>
      <c r="B307" s="217"/>
      <c r="C307" s="217"/>
      <c r="D307" s="217"/>
      <c r="E307" s="218"/>
      <c r="F307" s="219"/>
      <c r="G307" s="219"/>
      <c r="H307" s="219"/>
      <c r="I307" s="218"/>
      <c r="J307" s="219"/>
      <c r="K307" s="218"/>
      <c r="L307" s="219"/>
      <c r="M307" s="219"/>
      <c r="N307" s="219"/>
      <c r="O307" s="219"/>
      <c r="P307" s="219"/>
      <c r="Q307" s="218"/>
      <c r="R307" s="198"/>
      <c r="S307" s="198"/>
      <c r="T307" s="198"/>
      <c r="U307" s="202"/>
      <c r="V307" s="202"/>
      <c r="W307" s="202"/>
      <c r="X307" s="202"/>
      <c r="Y307" s="202"/>
      <c r="Z307" s="202"/>
    </row>
    <row r="308" spans="1:26" ht="16.5" customHeight="1">
      <c r="A308" s="199"/>
      <c r="B308" s="217"/>
      <c r="C308" s="217"/>
      <c r="D308" s="217"/>
      <c r="E308" s="218"/>
      <c r="F308" s="219"/>
      <c r="G308" s="219"/>
      <c r="H308" s="219"/>
      <c r="I308" s="218"/>
      <c r="J308" s="219"/>
      <c r="K308" s="218"/>
      <c r="L308" s="219"/>
      <c r="M308" s="219"/>
      <c r="N308" s="219"/>
      <c r="O308" s="219"/>
      <c r="P308" s="219"/>
      <c r="Q308" s="218"/>
      <c r="R308" s="198"/>
      <c r="S308" s="198"/>
      <c r="T308" s="198"/>
      <c r="U308" s="202"/>
      <c r="V308" s="202"/>
      <c r="W308" s="202"/>
      <c r="X308" s="202"/>
      <c r="Y308" s="202"/>
      <c r="Z308" s="202"/>
    </row>
    <row r="309" spans="1:26" ht="16.5" customHeight="1">
      <c r="A309" s="199"/>
      <c r="B309" s="217"/>
      <c r="C309" s="217"/>
      <c r="D309" s="217"/>
      <c r="E309" s="218"/>
      <c r="F309" s="219"/>
      <c r="G309" s="219"/>
      <c r="H309" s="219"/>
      <c r="I309" s="218"/>
      <c r="J309" s="219"/>
      <c r="K309" s="218"/>
      <c r="L309" s="219"/>
      <c r="M309" s="219"/>
      <c r="N309" s="219"/>
      <c r="O309" s="219"/>
      <c r="P309" s="219"/>
      <c r="Q309" s="218"/>
      <c r="R309" s="198"/>
      <c r="S309" s="198"/>
      <c r="T309" s="198"/>
      <c r="U309" s="202"/>
      <c r="V309" s="202"/>
      <c r="W309" s="202"/>
      <c r="X309" s="202"/>
      <c r="Y309" s="202"/>
      <c r="Z309" s="202"/>
    </row>
    <row r="310" spans="1:26" ht="16.5" customHeight="1">
      <c r="A310" s="199"/>
      <c r="B310" s="217"/>
      <c r="C310" s="217"/>
      <c r="D310" s="217"/>
      <c r="E310" s="218"/>
      <c r="F310" s="219"/>
      <c r="G310" s="219"/>
      <c r="H310" s="219"/>
      <c r="I310" s="218"/>
      <c r="J310" s="219"/>
      <c r="K310" s="218"/>
      <c r="L310" s="219"/>
      <c r="M310" s="219"/>
      <c r="N310" s="219"/>
      <c r="O310" s="219"/>
      <c r="P310" s="219"/>
      <c r="Q310" s="218"/>
      <c r="R310" s="198"/>
      <c r="S310" s="198"/>
      <c r="T310" s="198"/>
      <c r="U310" s="202"/>
      <c r="V310" s="202"/>
      <c r="W310" s="202"/>
      <c r="X310" s="202"/>
      <c r="Y310" s="202"/>
      <c r="Z310" s="202"/>
    </row>
    <row r="311" spans="1:26" ht="16.5" customHeight="1">
      <c r="A311" s="199"/>
      <c r="B311" s="217"/>
      <c r="C311" s="217"/>
      <c r="D311" s="217"/>
      <c r="E311" s="218"/>
      <c r="F311" s="219"/>
      <c r="G311" s="219"/>
      <c r="H311" s="219"/>
      <c r="I311" s="218"/>
      <c r="J311" s="219"/>
      <c r="K311" s="218"/>
      <c r="L311" s="219"/>
      <c r="M311" s="219"/>
      <c r="N311" s="219"/>
      <c r="O311" s="219"/>
      <c r="P311" s="219"/>
      <c r="Q311" s="218"/>
      <c r="R311" s="198"/>
      <c r="S311" s="198"/>
      <c r="T311" s="198"/>
      <c r="U311" s="202"/>
      <c r="V311" s="202"/>
      <c r="W311" s="202"/>
      <c r="X311" s="202"/>
      <c r="Y311" s="202"/>
      <c r="Z311" s="202"/>
    </row>
    <row r="312" spans="1:26" ht="16.5" customHeight="1">
      <c r="A312" s="199"/>
      <c r="B312" s="217"/>
      <c r="C312" s="217"/>
      <c r="D312" s="217"/>
      <c r="E312" s="218"/>
      <c r="F312" s="219"/>
      <c r="G312" s="219"/>
      <c r="H312" s="219"/>
      <c r="I312" s="218"/>
      <c r="J312" s="219"/>
      <c r="K312" s="218"/>
      <c r="L312" s="219"/>
      <c r="M312" s="219"/>
      <c r="N312" s="219"/>
      <c r="O312" s="219"/>
      <c r="P312" s="219"/>
      <c r="Q312" s="218"/>
      <c r="R312" s="198"/>
      <c r="S312" s="198"/>
      <c r="T312" s="198"/>
      <c r="U312" s="202"/>
      <c r="V312" s="202"/>
      <c r="W312" s="202"/>
      <c r="X312" s="202"/>
      <c r="Y312" s="202"/>
      <c r="Z312" s="202"/>
    </row>
    <row r="313" spans="1:26" ht="16.5" customHeight="1">
      <c r="A313" s="199"/>
      <c r="B313" s="217"/>
      <c r="C313" s="217"/>
      <c r="D313" s="217"/>
      <c r="E313" s="218"/>
      <c r="F313" s="219"/>
      <c r="G313" s="219"/>
      <c r="H313" s="219"/>
      <c r="I313" s="218"/>
      <c r="J313" s="219"/>
      <c r="K313" s="218"/>
      <c r="L313" s="219"/>
      <c r="M313" s="219"/>
      <c r="N313" s="219"/>
      <c r="O313" s="219"/>
      <c r="P313" s="219"/>
      <c r="Q313" s="218"/>
      <c r="R313" s="198"/>
      <c r="S313" s="198"/>
      <c r="T313" s="198"/>
      <c r="U313" s="202"/>
      <c r="V313" s="202"/>
      <c r="W313" s="202"/>
      <c r="X313" s="202"/>
      <c r="Y313" s="202"/>
      <c r="Z313" s="202"/>
    </row>
    <row r="314" spans="1:26" ht="16.5" customHeight="1">
      <c r="A314" s="199"/>
      <c r="B314" s="217"/>
      <c r="C314" s="217"/>
      <c r="D314" s="217"/>
      <c r="E314" s="218"/>
      <c r="F314" s="219"/>
      <c r="G314" s="219"/>
      <c r="H314" s="219"/>
      <c r="I314" s="218"/>
      <c r="J314" s="219"/>
      <c r="K314" s="218"/>
      <c r="L314" s="219"/>
      <c r="M314" s="219"/>
      <c r="N314" s="219"/>
      <c r="O314" s="219"/>
      <c r="P314" s="219"/>
      <c r="Q314" s="218"/>
      <c r="R314" s="198"/>
      <c r="S314" s="198"/>
      <c r="T314" s="198"/>
      <c r="U314" s="202"/>
      <c r="V314" s="202"/>
      <c r="W314" s="202"/>
      <c r="X314" s="202"/>
      <c r="Y314" s="202"/>
      <c r="Z314" s="202"/>
    </row>
    <row r="315" spans="1:26" ht="16.5" customHeight="1">
      <c r="A315" s="199"/>
      <c r="B315" s="217"/>
      <c r="C315" s="217"/>
      <c r="D315" s="217"/>
      <c r="E315" s="218"/>
      <c r="F315" s="219"/>
      <c r="G315" s="219"/>
      <c r="H315" s="219"/>
      <c r="I315" s="218"/>
      <c r="J315" s="219"/>
      <c r="K315" s="218"/>
      <c r="L315" s="219"/>
      <c r="M315" s="219"/>
      <c r="N315" s="219"/>
      <c r="O315" s="219"/>
      <c r="P315" s="219"/>
      <c r="Q315" s="218"/>
      <c r="R315" s="198"/>
      <c r="S315" s="198"/>
      <c r="T315" s="198"/>
      <c r="U315" s="202"/>
      <c r="V315" s="202"/>
      <c r="W315" s="202"/>
      <c r="X315" s="202"/>
      <c r="Y315" s="202"/>
      <c r="Z315" s="202"/>
    </row>
    <row r="316" spans="1:26" ht="16.5" customHeight="1">
      <c r="A316" s="199"/>
      <c r="B316" s="217"/>
      <c r="C316" s="217"/>
      <c r="D316" s="217"/>
      <c r="E316" s="218"/>
      <c r="F316" s="219"/>
      <c r="G316" s="219"/>
      <c r="H316" s="219"/>
      <c r="I316" s="218"/>
      <c r="J316" s="219"/>
      <c r="K316" s="218"/>
      <c r="L316" s="219"/>
      <c r="M316" s="219"/>
      <c r="N316" s="219"/>
      <c r="O316" s="219"/>
      <c r="P316" s="219"/>
      <c r="Q316" s="218"/>
      <c r="R316" s="198"/>
      <c r="S316" s="198"/>
      <c r="T316" s="198"/>
      <c r="U316" s="202"/>
      <c r="V316" s="202"/>
      <c r="W316" s="202"/>
      <c r="X316" s="202"/>
      <c r="Y316" s="202"/>
      <c r="Z316" s="202"/>
    </row>
    <row r="317" spans="1:26" ht="16.5" customHeight="1">
      <c r="A317" s="199"/>
      <c r="B317" s="217"/>
      <c r="C317" s="217"/>
      <c r="D317" s="217"/>
      <c r="E317" s="218"/>
      <c r="F317" s="219"/>
      <c r="G317" s="219"/>
      <c r="H317" s="219"/>
      <c r="I317" s="218"/>
      <c r="J317" s="219"/>
      <c r="K317" s="218"/>
      <c r="L317" s="219"/>
      <c r="M317" s="219"/>
      <c r="N317" s="219"/>
      <c r="O317" s="219"/>
      <c r="P317" s="219"/>
      <c r="Q317" s="218"/>
      <c r="R317" s="198"/>
      <c r="S317" s="198"/>
      <c r="T317" s="198"/>
      <c r="U317" s="202"/>
      <c r="V317" s="202"/>
      <c r="W317" s="202"/>
      <c r="X317" s="202"/>
      <c r="Y317" s="202"/>
      <c r="Z317" s="202"/>
    </row>
    <row r="318" spans="1:26" ht="16.5" customHeight="1">
      <c r="A318" s="199"/>
      <c r="B318" s="217"/>
      <c r="C318" s="217"/>
      <c r="D318" s="217"/>
      <c r="E318" s="218"/>
      <c r="F318" s="219"/>
      <c r="G318" s="219"/>
      <c r="H318" s="219"/>
      <c r="I318" s="218"/>
      <c r="J318" s="219"/>
      <c r="K318" s="218"/>
      <c r="L318" s="219"/>
      <c r="M318" s="219"/>
      <c r="N318" s="219"/>
      <c r="O318" s="219"/>
      <c r="P318" s="219"/>
      <c r="Q318" s="218"/>
      <c r="R318" s="198"/>
      <c r="S318" s="198"/>
      <c r="T318" s="198"/>
      <c r="U318" s="202"/>
      <c r="V318" s="202"/>
      <c r="W318" s="202"/>
      <c r="X318" s="202"/>
      <c r="Y318" s="202"/>
      <c r="Z318" s="202"/>
    </row>
    <row r="319" spans="1:26" ht="16.5" customHeight="1">
      <c r="A319" s="199"/>
      <c r="B319" s="217"/>
      <c r="C319" s="217"/>
      <c r="D319" s="217"/>
      <c r="E319" s="218"/>
      <c r="F319" s="219"/>
      <c r="G319" s="219"/>
      <c r="H319" s="219"/>
      <c r="I319" s="218"/>
      <c r="J319" s="219"/>
      <c r="K319" s="218"/>
      <c r="L319" s="219"/>
      <c r="M319" s="219"/>
      <c r="N319" s="219"/>
      <c r="O319" s="219"/>
      <c r="P319" s="219"/>
      <c r="Q319" s="218"/>
      <c r="R319" s="198"/>
      <c r="S319" s="198"/>
      <c r="T319" s="198"/>
      <c r="U319" s="202"/>
      <c r="V319" s="202"/>
      <c r="W319" s="202"/>
      <c r="X319" s="202"/>
      <c r="Y319" s="202"/>
      <c r="Z319" s="202"/>
    </row>
    <row r="320" spans="1:26" ht="16.5" customHeight="1">
      <c r="A320" s="199"/>
      <c r="B320" s="217"/>
      <c r="C320" s="217"/>
      <c r="D320" s="217"/>
      <c r="E320" s="218"/>
      <c r="F320" s="219"/>
      <c r="G320" s="219"/>
      <c r="H320" s="219"/>
      <c r="I320" s="218"/>
      <c r="J320" s="219"/>
      <c r="K320" s="218"/>
      <c r="L320" s="219"/>
      <c r="M320" s="219"/>
      <c r="N320" s="219"/>
      <c r="O320" s="219"/>
      <c r="P320" s="219"/>
      <c r="Q320" s="218"/>
      <c r="R320" s="198"/>
      <c r="S320" s="198"/>
      <c r="T320" s="198"/>
      <c r="U320" s="202"/>
      <c r="V320" s="202"/>
      <c r="W320" s="202"/>
      <c r="X320" s="202"/>
      <c r="Y320" s="202"/>
      <c r="Z320" s="202"/>
    </row>
    <row r="321" spans="1:26" ht="16.5" customHeight="1">
      <c r="A321" s="199"/>
      <c r="B321" s="217"/>
      <c r="C321" s="217"/>
      <c r="D321" s="217"/>
      <c r="E321" s="218"/>
      <c r="F321" s="219"/>
      <c r="G321" s="219"/>
      <c r="H321" s="219"/>
      <c r="I321" s="218"/>
      <c r="J321" s="219"/>
      <c r="K321" s="218"/>
      <c r="L321" s="219"/>
      <c r="M321" s="219"/>
      <c r="N321" s="219"/>
      <c r="O321" s="219"/>
      <c r="P321" s="219"/>
      <c r="Q321" s="218"/>
      <c r="R321" s="198"/>
      <c r="S321" s="198"/>
      <c r="T321" s="198"/>
      <c r="U321" s="202"/>
      <c r="V321" s="202"/>
      <c r="W321" s="202"/>
      <c r="X321" s="202"/>
      <c r="Y321" s="202"/>
      <c r="Z321" s="202"/>
    </row>
    <row r="322" spans="1:26" ht="16.5" customHeight="1">
      <c r="A322" s="199"/>
      <c r="B322" s="217"/>
      <c r="C322" s="217"/>
      <c r="D322" s="217"/>
      <c r="E322" s="218"/>
      <c r="F322" s="219"/>
      <c r="G322" s="219"/>
      <c r="H322" s="219"/>
      <c r="I322" s="218"/>
      <c r="J322" s="219"/>
      <c r="K322" s="218"/>
      <c r="L322" s="219"/>
      <c r="M322" s="219"/>
      <c r="N322" s="219"/>
      <c r="O322" s="219"/>
      <c r="P322" s="219"/>
      <c r="Q322" s="218"/>
      <c r="R322" s="198"/>
      <c r="S322" s="198"/>
      <c r="T322" s="198"/>
      <c r="U322" s="202"/>
      <c r="V322" s="202"/>
      <c r="W322" s="202"/>
      <c r="X322" s="202"/>
      <c r="Y322" s="202"/>
      <c r="Z322" s="202"/>
    </row>
    <row r="323" spans="1:26" ht="16.5" customHeight="1">
      <c r="A323" s="199"/>
      <c r="B323" s="217"/>
      <c r="C323" s="217"/>
      <c r="D323" s="217"/>
      <c r="E323" s="218"/>
      <c r="F323" s="219"/>
      <c r="G323" s="219"/>
      <c r="H323" s="219"/>
      <c r="I323" s="218"/>
      <c r="J323" s="219"/>
      <c r="K323" s="218"/>
      <c r="L323" s="219"/>
      <c r="M323" s="219"/>
      <c r="N323" s="219"/>
      <c r="O323" s="219"/>
      <c r="P323" s="219"/>
      <c r="Q323" s="218"/>
      <c r="R323" s="198"/>
      <c r="S323" s="198"/>
      <c r="T323" s="198"/>
      <c r="U323" s="202"/>
      <c r="V323" s="202"/>
      <c r="W323" s="202"/>
      <c r="X323" s="202"/>
      <c r="Y323" s="202"/>
      <c r="Z323" s="202"/>
    </row>
    <row r="324" spans="1:26" ht="16.5" customHeight="1">
      <c r="A324" s="199"/>
      <c r="B324" s="217"/>
      <c r="C324" s="217"/>
      <c r="D324" s="217"/>
      <c r="E324" s="218"/>
      <c r="F324" s="219"/>
      <c r="G324" s="219"/>
      <c r="H324" s="219"/>
      <c r="I324" s="218"/>
      <c r="J324" s="219"/>
      <c r="K324" s="218"/>
      <c r="L324" s="219"/>
      <c r="M324" s="219"/>
      <c r="N324" s="219"/>
      <c r="O324" s="219"/>
      <c r="P324" s="219"/>
      <c r="Q324" s="218"/>
      <c r="R324" s="198"/>
      <c r="S324" s="198"/>
      <c r="T324" s="198"/>
      <c r="U324" s="202"/>
      <c r="V324" s="202"/>
      <c r="W324" s="202"/>
      <c r="X324" s="202"/>
      <c r="Y324" s="202"/>
      <c r="Z324" s="202"/>
    </row>
    <row r="325" spans="1:26" ht="16.5" customHeight="1">
      <c r="A325" s="199"/>
      <c r="B325" s="217"/>
      <c r="C325" s="217"/>
      <c r="D325" s="217"/>
      <c r="E325" s="218"/>
      <c r="F325" s="219"/>
      <c r="G325" s="219"/>
      <c r="H325" s="219"/>
      <c r="I325" s="218"/>
      <c r="J325" s="219"/>
      <c r="K325" s="218"/>
      <c r="L325" s="219"/>
      <c r="M325" s="219"/>
      <c r="N325" s="219"/>
      <c r="O325" s="219"/>
      <c r="P325" s="219"/>
      <c r="Q325" s="218"/>
      <c r="R325" s="198"/>
      <c r="S325" s="198"/>
      <c r="T325" s="198"/>
      <c r="U325" s="202"/>
      <c r="V325" s="202"/>
      <c r="W325" s="202"/>
      <c r="X325" s="202"/>
      <c r="Y325" s="202"/>
      <c r="Z325" s="202"/>
    </row>
    <row r="326" spans="1:26" ht="16.5" customHeight="1">
      <c r="A326" s="199"/>
      <c r="B326" s="217"/>
      <c r="C326" s="217"/>
      <c r="D326" s="217"/>
      <c r="E326" s="218"/>
      <c r="F326" s="219"/>
      <c r="G326" s="219"/>
      <c r="H326" s="219"/>
      <c r="I326" s="218"/>
      <c r="J326" s="219"/>
      <c r="K326" s="218"/>
      <c r="L326" s="219"/>
      <c r="M326" s="219"/>
      <c r="N326" s="219"/>
      <c r="O326" s="219"/>
      <c r="P326" s="219"/>
      <c r="Q326" s="218"/>
      <c r="R326" s="198"/>
      <c r="S326" s="198"/>
      <c r="T326" s="198"/>
      <c r="U326" s="202"/>
      <c r="V326" s="202"/>
      <c r="W326" s="202"/>
      <c r="X326" s="202"/>
      <c r="Y326" s="202"/>
      <c r="Z326" s="202"/>
    </row>
    <row r="327" spans="1:26" ht="16.5" customHeight="1">
      <c r="A327" s="199"/>
      <c r="B327" s="217"/>
      <c r="C327" s="217"/>
      <c r="D327" s="217"/>
      <c r="E327" s="218"/>
      <c r="F327" s="219"/>
      <c r="G327" s="219"/>
      <c r="H327" s="219"/>
      <c r="I327" s="218"/>
      <c r="J327" s="219"/>
      <c r="K327" s="218"/>
      <c r="L327" s="219"/>
      <c r="M327" s="219"/>
      <c r="N327" s="219"/>
      <c r="O327" s="219"/>
      <c r="P327" s="219"/>
      <c r="Q327" s="218"/>
      <c r="R327" s="198"/>
      <c r="S327" s="198"/>
      <c r="T327" s="198"/>
      <c r="U327" s="202"/>
      <c r="V327" s="202"/>
      <c r="W327" s="202"/>
      <c r="X327" s="202"/>
      <c r="Y327" s="202"/>
      <c r="Z327" s="202"/>
    </row>
    <row r="328" spans="1:26" ht="16.5" customHeight="1">
      <c r="A328" s="199"/>
      <c r="B328" s="217"/>
      <c r="C328" s="217"/>
      <c r="D328" s="217"/>
      <c r="E328" s="218"/>
      <c r="F328" s="219"/>
      <c r="G328" s="219"/>
      <c r="H328" s="219"/>
      <c r="I328" s="218"/>
      <c r="J328" s="219"/>
      <c r="K328" s="218"/>
      <c r="L328" s="219"/>
      <c r="M328" s="219"/>
      <c r="N328" s="219"/>
      <c r="O328" s="219"/>
      <c r="P328" s="219"/>
      <c r="Q328" s="218"/>
      <c r="R328" s="198"/>
      <c r="S328" s="198"/>
      <c r="T328" s="198"/>
      <c r="U328" s="202"/>
      <c r="V328" s="202"/>
      <c r="W328" s="202"/>
      <c r="X328" s="202"/>
      <c r="Y328" s="202"/>
      <c r="Z328" s="202"/>
    </row>
    <row r="329" spans="1:26" ht="16.5" customHeight="1">
      <c r="A329" s="199"/>
      <c r="B329" s="217"/>
      <c r="C329" s="217"/>
      <c r="D329" s="217"/>
      <c r="E329" s="218"/>
      <c r="F329" s="219"/>
      <c r="G329" s="219"/>
      <c r="H329" s="219"/>
      <c r="I329" s="218"/>
      <c r="J329" s="219"/>
      <c r="K329" s="218"/>
      <c r="L329" s="219"/>
      <c r="M329" s="219"/>
      <c r="N329" s="219"/>
      <c r="O329" s="219"/>
      <c r="P329" s="219"/>
      <c r="Q329" s="218"/>
      <c r="R329" s="198"/>
      <c r="S329" s="198"/>
      <c r="T329" s="198"/>
      <c r="U329" s="202"/>
      <c r="V329" s="202"/>
      <c r="W329" s="202"/>
      <c r="X329" s="202"/>
      <c r="Y329" s="202"/>
      <c r="Z329" s="202"/>
    </row>
    <row r="330" spans="1:26" ht="16.5" customHeight="1">
      <c r="A330" s="199"/>
      <c r="B330" s="217"/>
      <c r="C330" s="217"/>
      <c r="D330" s="217"/>
      <c r="E330" s="218"/>
      <c r="F330" s="219"/>
      <c r="G330" s="219"/>
      <c r="H330" s="219"/>
      <c r="I330" s="218"/>
      <c r="J330" s="219"/>
      <c r="K330" s="218"/>
      <c r="L330" s="219"/>
      <c r="M330" s="219"/>
      <c r="N330" s="219"/>
      <c r="O330" s="219"/>
      <c r="P330" s="219"/>
      <c r="Q330" s="218"/>
      <c r="R330" s="198"/>
      <c r="S330" s="198"/>
      <c r="T330" s="198"/>
      <c r="U330" s="202"/>
      <c r="V330" s="202"/>
      <c r="W330" s="202"/>
      <c r="X330" s="202"/>
      <c r="Y330" s="202"/>
      <c r="Z330" s="202"/>
    </row>
    <row r="331" spans="1:26" ht="16.5" customHeight="1">
      <c r="A331" s="199"/>
      <c r="B331" s="217"/>
      <c r="C331" s="217"/>
      <c r="D331" s="217"/>
      <c r="E331" s="218"/>
      <c r="F331" s="219"/>
      <c r="G331" s="219"/>
      <c r="H331" s="219"/>
      <c r="I331" s="218"/>
      <c r="J331" s="219"/>
      <c r="K331" s="218"/>
      <c r="L331" s="219"/>
      <c r="M331" s="219"/>
      <c r="N331" s="219"/>
      <c r="O331" s="219"/>
      <c r="P331" s="219"/>
      <c r="Q331" s="218"/>
      <c r="R331" s="198"/>
      <c r="S331" s="198"/>
      <c r="T331" s="198"/>
      <c r="U331" s="202"/>
      <c r="V331" s="202"/>
      <c r="W331" s="202"/>
      <c r="X331" s="202"/>
      <c r="Y331" s="202"/>
      <c r="Z331" s="202"/>
    </row>
    <row r="332" spans="1:26" ht="16.5" customHeight="1">
      <c r="A332" s="199"/>
      <c r="B332" s="217"/>
      <c r="C332" s="217"/>
      <c r="D332" s="217"/>
      <c r="E332" s="218"/>
      <c r="F332" s="219"/>
      <c r="G332" s="219"/>
      <c r="H332" s="219"/>
      <c r="I332" s="218"/>
      <c r="J332" s="219"/>
      <c r="K332" s="218"/>
      <c r="L332" s="219"/>
      <c r="M332" s="219"/>
      <c r="N332" s="219"/>
      <c r="O332" s="219"/>
      <c r="P332" s="219"/>
      <c r="Q332" s="218"/>
      <c r="R332" s="198"/>
      <c r="S332" s="198"/>
      <c r="T332" s="198"/>
      <c r="U332" s="202"/>
      <c r="V332" s="202"/>
      <c r="W332" s="202"/>
      <c r="X332" s="202"/>
      <c r="Y332" s="202"/>
      <c r="Z332" s="202"/>
    </row>
    <row r="333" spans="1:26" ht="16.5" customHeight="1">
      <c r="A333" s="199"/>
      <c r="B333" s="217"/>
      <c r="C333" s="217"/>
      <c r="D333" s="217"/>
      <c r="E333" s="218"/>
      <c r="F333" s="219"/>
      <c r="G333" s="219"/>
      <c r="H333" s="219"/>
      <c r="I333" s="218"/>
      <c r="J333" s="219"/>
      <c r="K333" s="218"/>
      <c r="L333" s="219"/>
      <c r="M333" s="219"/>
      <c r="N333" s="219"/>
      <c r="O333" s="219"/>
      <c r="P333" s="219"/>
      <c r="Q333" s="218"/>
      <c r="R333" s="198"/>
      <c r="S333" s="198"/>
      <c r="T333" s="198"/>
      <c r="U333" s="202"/>
      <c r="V333" s="202"/>
      <c r="W333" s="202"/>
      <c r="X333" s="202"/>
      <c r="Y333" s="202"/>
      <c r="Z333" s="202"/>
    </row>
    <row r="334" spans="1:26" ht="16.5" customHeight="1">
      <c r="A334" s="199"/>
      <c r="B334" s="217"/>
      <c r="C334" s="217"/>
      <c r="D334" s="217"/>
      <c r="E334" s="218"/>
      <c r="F334" s="219"/>
      <c r="G334" s="219"/>
      <c r="H334" s="219"/>
      <c r="I334" s="218"/>
      <c r="J334" s="219"/>
      <c r="K334" s="218"/>
      <c r="L334" s="219"/>
      <c r="M334" s="219"/>
      <c r="N334" s="219"/>
      <c r="O334" s="219"/>
      <c r="P334" s="219"/>
      <c r="Q334" s="218"/>
      <c r="R334" s="198"/>
      <c r="S334" s="198"/>
      <c r="T334" s="198"/>
      <c r="U334" s="202"/>
      <c r="V334" s="202"/>
      <c r="W334" s="202"/>
      <c r="X334" s="202"/>
      <c r="Y334" s="202"/>
      <c r="Z334" s="202"/>
    </row>
    <row r="335" spans="1:26" ht="16.5" customHeight="1">
      <c r="A335" s="199"/>
      <c r="B335" s="217"/>
      <c r="C335" s="217"/>
      <c r="D335" s="217"/>
      <c r="E335" s="218"/>
      <c r="F335" s="219"/>
      <c r="G335" s="219"/>
      <c r="H335" s="219"/>
      <c r="I335" s="218"/>
      <c r="J335" s="219"/>
      <c r="K335" s="218"/>
      <c r="L335" s="219"/>
      <c r="M335" s="219"/>
      <c r="N335" s="219"/>
      <c r="O335" s="219"/>
      <c r="P335" s="219"/>
      <c r="Q335" s="218"/>
      <c r="R335" s="198"/>
      <c r="S335" s="198"/>
      <c r="T335" s="198"/>
      <c r="U335" s="202"/>
      <c r="V335" s="202"/>
      <c r="W335" s="202"/>
      <c r="X335" s="202"/>
      <c r="Y335" s="202"/>
      <c r="Z335" s="202"/>
    </row>
    <row r="336" spans="1:26" ht="16.5" customHeight="1">
      <c r="A336" s="199"/>
      <c r="B336" s="217"/>
      <c r="C336" s="217"/>
      <c r="D336" s="217"/>
      <c r="E336" s="218"/>
      <c r="F336" s="219"/>
      <c r="G336" s="219"/>
      <c r="H336" s="219"/>
      <c r="I336" s="218"/>
      <c r="J336" s="219"/>
      <c r="K336" s="218"/>
      <c r="L336" s="219"/>
      <c r="M336" s="219"/>
      <c r="N336" s="219"/>
      <c r="O336" s="219"/>
      <c r="P336" s="219"/>
      <c r="Q336" s="218"/>
      <c r="R336" s="198"/>
      <c r="S336" s="198"/>
      <c r="T336" s="198"/>
      <c r="U336" s="202"/>
      <c r="V336" s="202"/>
      <c r="W336" s="202"/>
      <c r="X336" s="202"/>
      <c r="Y336" s="202"/>
      <c r="Z336" s="202"/>
    </row>
    <row r="337" spans="1:26" ht="16.5" customHeight="1">
      <c r="A337" s="199"/>
      <c r="B337" s="217"/>
      <c r="C337" s="217"/>
      <c r="D337" s="217"/>
      <c r="E337" s="218"/>
      <c r="F337" s="219"/>
      <c r="G337" s="219"/>
      <c r="H337" s="219"/>
      <c r="I337" s="218"/>
      <c r="J337" s="219"/>
      <c r="K337" s="218"/>
      <c r="L337" s="219"/>
      <c r="M337" s="219"/>
      <c r="N337" s="219"/>
      <c r="O337" s="219"/>
      <c r="P337" s="219"/>
      <c r="Q337" s="218"/>
      <c r="R337" s="198"/>
      <c r="S337" s="198"/>
      <c r="T337" s="198"/>
      <c r="U337" s="202"/>
      <c r="V337" s="202"/>
      <c r="W337" s="202"/>
      <c r="X337" s="202"/>
      <c r="Y337" s="202"/>
      <c r="Z337" s="202"/>
    </row>
    <row r="338" spans="1:26" ht="16.5" customHeight="1">
      <c r="A338" s="199"/>
      <c r="B338" s="217"/>
      <c r="C338" s="217"/>
      <c r="D338" s="217"/>
      <c r="E338" s="218"/>
      <c r="F338" s="219"/>
      <c r="G338" s="219"/>
      <c r="H338" s="219"/>
      <c r="I338" s="218"/>
      <c r="J338" s="219"/>
      <c r="K338" s="218"/>
      <c r="L338" s="219"/>
      <c r="M338" s="219"/>
      <c r="N338" s="219"/>
      <c r="O338" s="219"/>
      <c r="P338" s="219"/>
      <c r="Q338" s="218"/>
      <c r="R338" s="198"/>
      <c r="S338" s="198"/>
      <c r="T338" s="198"/>
      <c r="U338" s="202"/>
      <c r="V338" s="202"/>
      <c r="W338" s="202"/>
      <c r="X338" s="202"/>
      <c r="Y338" s="202"/>
      <c r="Z338" s="202"/>
    </row>
    <row r="339" spans="1:26" ht="16.5" customHeight="1">
      <c r="A339" s="199"/>
      <c r="B339" s="217"/>
      <c r="C339" s="217"/>
      <c r="D339" s="217"/>
      <c r="E339" s="218"/>
      <c r="F339" s="219"/>
      <c r="G339" s="219"/>
      <c r="H339" s="219"/>
      <c r="I339" s="218"/>
      <c r="J339" s="219"/>
      <c r="K339" s="218"/>
      <c r="L339" s="219"/>
      <c r="M339" s="219"/>
      <c r="N339" s="219"/>
      <c r="O339" s="219"/>
      <c r="P339" s="219"/>
      <c r="Q339" s="218"/>
      <c r="R339" s="198"/>
      <c r="S339" s="198"/>
      <c r="T339" s="198"/>
      <c r="U339" s="202"/>
      <c r="V339" s="202"/>
      <c r="W339" s="202"/>
      <c r="X339" s="202"/>
      <c r="Y339" s="202"/>
      <c r="Z339" s="202"/>
    </row>
    <row r="340" spans="1:26" ht="16.5" customHeight="1">
      <c r="A340" s="199"/>
      <c r="B340" s="217"/>
      <c r="C340" s="217"/>
      <c r="D340" s="217"/>
      <c r="E340" s="218"/>
      <c r="F340" s="219"/>
      <c r="G340" s="219"/>
      <c r="H340" s="219"/>
      <c r="I340" s="218"/>
      <c r="J340" s="219"/>
      <c r="K340" s="218"/>
      <c r="L340" s="219"/>
      <c r="M340" s="219"/>
      <c r="N340" s="219"/>
      <c r="O340" s="219"/>
      <c r="P340" s="219"/>
      <c r="Q340" s="218"/>
      <c r="R340" s="198"/>
      <c r="S340" s="198"/>
      <c r="T340" s="198"/>
      <c r="U340" s="202"/>
      <c r="V340" s="202"/>
      <c r="W340" s="202"/>
      <c r="X340" s="202"/>
      <c r="Y340" s="202"/>
      <c r="Z340" s="202"/>
    </row>
    <row r="341" spans="1:26" ht="16.5" customHeight="1">
      <c r="A341" s="199"/>
      <c r="B341" s="217"/>
      <c r="C341" s="217"/>
      <c r="D341" s="217"/>
      <c r="E341" s="218"/>
      <c r="F341" s="219"/>
      <c r="G341" s="219"/>
      <c r="H341" s="219"/>
      <c r="I341" s="218"/>
      <c r="J341" s="219"/>
      <c r="K341" s="218"/>
      <c r="L341" s="219"/>
      <c r="M341" s="219"/>
      <c r="N341" s="219"/>
      <c r="O341" s="219"/>
      <c r="P341" s="219"/>
      <c r="Q341" s="218"/>
      <c r="R341" s="198"/>
      <c r="S341" s="198"/>
      <c r="T341" s="198"/>
      <c r="U341" s="202"/>
      <c r="V341" s="202"/>
      <c r="W341" s="202"/>
      <c r="X341" s="202"/>
      <c r="Y341" s="202"/>
      <c r="Z341" s="202"/>
    </row>
    <row r="342" spans="1:26" ht="16.5" customHeight="1">
      <c r="A342" s="199"/>
      <c r="B342" s="217"/>
      <c r="C342" s="217"/>
      <c r="D342" s="217"/>
      <c r="E342" s="218"/>
      <c r="F342" s="219"/>
      <c r="G342" s="219"/>
      <c r="H342" s="219"/>
      <c r="I342" s="218"/>
      <c r="J342" s="219"/>
      <c r="K342" s="218"/>
      <c r="L342" s="219"/>
      <c r="M342" s="219"/>
      <c r="N342" s="219"/>
      <c r="O342" s="219"/>
      <c r="P342" s="219"/>
      <c r="Q342" s="218"/>
      <c r="R342" s="198"/>
      <c r="S342" s="198"/>
      <c r="T342" s="198"/>
      <c r="U342" s="202"/>
      <c r="V342" s="202"/>
      <c r="W342" s="202"/>
      <c r="X342" s="202"/>
      <c r="Y342" s="202"/>
      <c r="Z342" s="202"/>
    </row>
    <row r="343" spans="1:26" ht="16.5" customHeight="1">
      <c r="A343" s="199"/>
      <c r="B343" s="217"/>
      <c r="C343" s="217"/>
      <c r="D343" s="217"/>
      <c r="E343" s="218"/>
      <c r="F343" s="219"/>
      <c r="G343" s="219"/>
      <c r="H343" s="219"/>
      <c r="I343" s="218"/>
      <c r="J343" s="219"/>
      <c r="K343" s="218"/>
      <c r="L343" s="219"/>
      <c r="M343" s="219"/>
      <c r="N343" s="219"/>
      <c r="O343" s="219"/>
      <c r="P343" s="219"/>
      <c r="Q343" s="218"/>
      <c r="R343" s="198"/>
      <c r="S343" s="198"/>
      <c r="T343" s="198"/>
      <c r="U343" s="202"/>
      <c r="V343" s="202"/>
      <c r="W343" s="202"/>
      <c r="X343" s="202"/>
      <c r="Y343" s="202"/>
      <c r="Z343" s="202"/>
    </row>
    <row r="344" spans="1:26" ht="16.5" customHeight="1">
      <c r="A344" s="199"/>
      <c r="B344" s="217"/>
      <c r="C344" s="217"/>
      <c r="D344" s="217"/>
      <c r="E344" s="218"/>
      <c r="F344" s="219"/>
      <c r="G344" s="219"/>
      <c r="H344" s="219"/>
      <c r="I344" s="218"/>
      <c r="J344" s="219"/>
      <c r="K344" s="218"/>
      <c r="L344" s="219"/>
      <c r="M344" s="219"/>
      <c r="N344" s="219"/>
      <c r="O344" s="219"/>
      <c r="P344" s="219"/>
      <c r="Q344" s="218"/>
      <c r="R344" s="198"/>
      <c r="S344" s="198"/>
      <c r="T344" s="198"/>
      <c r="U344" s="202"/>
      <c r="V344" s="202"/>
      <c r="W344" s="202"/>
      <c r="X344" s="202"/>
      <c r="Y344" s="202"/>
      <c r="Z344" s="202"/>
    </row>
    <row r="345" spans="1:26" ht="16.5" customHeight="1">
      <c r="A345" s="199"/>
      <c r="B345" s="217"/>
      <c r="C345" s="217"/>
      <c r="D345" s="217"/>
      <c r="E345" s="218"/>
      <c r="F345" s="219"/>
      <c r="G345" s="219"/>
      <c r="H345" s="219"/>
      <c r="I345" s="218"/>
      <c r="J345" s="219"/>
      <c r="K345" s="218"/>
      <c r="L345" s="219"/>
      <c r="M345" s="219"/>
      <c r="N345" s="219"/>
      <c r="O345" s="219"/>
      <c r="P345" s="219"/>
      <c r="Q345" s="218"/>
      <c r="R345" s="198"/>
      <c r="S345" s="198"/>
      <c r="T345" s="198"/>
      <c r="U345" s="202"/>
      <c r="V345" s="202"/>
      <c r="W345" s="202"/>
      <c r="X345" s="202"/>
      <c r="Y345" s="202"/>
      <c r="Z345" s="202"/>
    </row>
    <row r="346" spans="1:26" ht="16.5" customHeight="1">
      <c r="A346" s="199"/>
      <c r="B346" s="217"/>
      <c r="C346" s="217"/>
      <c r="D346" s="217"/>
      <c r="E346" s="218"/>
      <c r="F346" s="219"/>
      <c r="G346" s="219"/>
      <c r="H346" s="219"/>
      <c r="I346" s="218"/>
      <c r="J346" s="219"/>
      <c r="K346" s="218"/>
      <c r="L346" s="219"/>
      <c r="M346" s="219"/>
      <c r="N346" s="219"/>
      <c r="O346" s="219"/>
      <c r="P346" s="219"/>
      <c r="Q346" s="218"/>
      <c r="R346" s="198"/>
      <c r="S346" s="198"/>
      <c r="T346" s="198"/>
      <c r="U346" s="202"/>
      <c r="V346" s="202"/>
      <c r="W346" s="202"/>
      <c r="X346" s="202"/>
      <c r="Y346" s="202"/>
      <c r="Z346" s="202"/>
    </row>
    <row r="347" spans="1:26" ht="16.5" customHeight="1">
      <c r="A347" s="199"/>
      <c r="B347" s="217"/>
      <c r="C347" s="217"/>
      <c r="D347" s="217"/>
      <c r="E347" s="218"/>
      <c r="F347" s="219"/>
      <c r="G347" s="219"/>
      <c r="H347" s="219"/>
      <c r="I347" s="218"/>
      <c r="J347" s="219"/>
      <c r="K347" s="218"/>
      <c r="L347" s="219"/>
      <c r="M347" s="219"/>
      <c r="N347" s="219"/>
      <c r="O347" s="219"/>
      <c r="P347" s="219"/>
      <c r="Q347" s="218"/>
      <c r="R347" s="198"/>
      <c r="S347" s="198"/>
      <c r="T347" s="198"/>
      <c r="U347" s="202"/>
      <c r="V347" s="202"/>
      <c r="W347" s="202"/>
      <c r="X347" s="202"/>
      <c r="Y347" s="202"/>
      <c r="Z347" s="202"/>
    </row>
    <row r="348" spans="1:26" ht="16.5" customHeight="1">
      <c r="A348" s="199"/>
      <c r="B348" s="217"/>
      <c r="C348" s="217"/>
      <c r="D348" s="217"/>
      <c r="E348" s="218"/>
      <c r="F348" s="219"/>
      <c r="G348" s="219"/>
      <c r="H348" s="219"/>
      <c r="I348" s="218"/>
      <c r="J348" s="219"/>
      <c r="K348" s="218"/>
      <c r="L348" s="219"/>
      <c r="M348" s="219"/>
      <c r="N348" s="219"/>
      <c r="O348" s="219"/>
      <c r="P348" s="219"/>
      <c r="Q348" s="218"/>
      <c r="R348" s="198"/>
      <c r="S348" s="198"/>
      <c r="T348" s="198"/>
      <c r="U348" s="202"/>
      <c r="V348" s="202"/>
      <c r="W348" s="202"/>
      <c r="X348" s="202"/>
      <c r="Y348" s="202"/>
      <c r="Z348" s="202"/>
    </row>
    <row r="349" spans="1:26" ht="16.5" customHeight="1">
      <c r="A349" s="199"/>
      <c r="B349" s="217"/>
      <c r="C349" s="217"/>
      <c r="D349" s="217"/>
      <c r="E349" s="218"/>
      <c r="F349" s="219"/>
      <c r="G349" s="219"/>
      <c r="H349" s="219"/>
      <c r="I349" s="218"/>
      <c r="J349" s="219"/>
      <c r="K349" s="218"/>
      <c r="L349" s="219"/>
      <c r="M349" s="219"/>
      <c r="N349" s="219"/>
      <c r="O349" s="219"/>
      <c r="P349" s="219"/>
      <c r="Q349" s="218"/>
      <c r="R349" s="198"/>
      <c r="S349" s="198"/>
      <c r="T349" s="198"/>
      <c r="U349" s="202"/>
      <c r="V349" s="202"/>
      <c r="W349" s="202"/>
      <c r="X349" s="202"/>
      <c r="Y349" s="202"/>
      <c r="Z349" s="202"/>
    </row>
    <row r="350" spans="1:26" ht="16.5" customHeight="1">
      <c r="A350" s="199"/>
      <c r="B350" s="217"/>
      <c r="C350" s="217"/>
      <c r="D350" s="217"/>
      <c r="E350" s="218"/>
      <c r="F350" s="219"/>
      <c r="G350" s="219"/>
      <c r="H350" s="219"/>
      <c r="I350" s="218"/>
      <c r="J350" s="219"/>
      <c r="K350" s="218"/>
      <c r="L350" s="219"/>
      <c r="M350" s="219"/>
      <c r="N350" s="219"/>
      <c r="O350" s="219"/>
      <c r="P350" s="219"/>
      <c r="Q350" s="218"/>
      <c r="R350" s="198"/>
      <c r="S350" s="198"/>
      <c r="T350" s="198"/>
      <c r="U350" s="202"/>
      <c r="V350" s="202"/>
      <c r="W350" s="202"/>
      <c r="X350" s="202"/>
      <c r="Y350" s="202"/>
      <c r="Z350" s="202"/>
    </row>
    <row r="351" spans="1:26" ht="16.5" customHeight="1">
      <c r="A351" s="199"/>
      <c r="B351" s="217"/>
      <c r="C351" s="217"/>
      <c r="D351" s="217"/>
      <c r="E351" s="218"/>
      <c r="F351" s="219"/>
      <c r="G351" s="219"/>
      <c r="H351" s="219"/>
      <c r="I351" s="218"/>
      <c r="J351" s="219"/>
      <c r="K351" s="218"/>
      <c r="L351" s="219"/>
      <c r="M351" s="219"/>
      <c r="N351" s="219"/>
      <c r="O351" s="219"/>
      <c r="P351" s="219"/>
      <c r="Q351" s="218"/>
      <c r="R351" s="198"/>
      <c r="S351" s="198"/>
      <c r="T351" s="198"/>
      <c r="U351" s="202"/>
      <c r="V351" s="202"/>
      <c r="W351" s="202"/>
      <c r="X351" s="202"/>
      <c r="Y351" s="202"/>
      <c r="Z351" s="202"/>
    </row>
    <row r="352" spans="1:26" ht="16.5" customHeight="1">
      <c r="A352" s="199"/>
      <c r="B352" s="217"/>
      <c r="C352" s="217"/>
      <c r="D352" s="217"/>
      <c r="E352" s="218"/>
      <c r="F352" s="219"/>
      <c r="G352" s="219"/>
      <c r="H352" s="219"/>
      <c r="I352" s="218"/>
      <c r="J352" s="219"/>
      <c r="K352" s="218"/>
      <c r="L352" s="219"/>
      <c r="M352" s="219"/>
      <c r="N352" s="219"/>
      <c r="O352" s="219"/>
      <c r="P352" s="219"/>
      <c r="Q352" s="218"/>
      <c r="R352" s="198"/>
      <c r="S352" s="198"/>
      <c r="T352" s="198"/>
      <c r="U352" s="202"/>
      <c r="V352" s="202"/>
      <c r="W352" s="202"/>
      <c r="X352" s="202"/>
      <c r="Y352" s="202"/>
      <c r="Z352" s="202"/>
    </row>
    <row r="353" spans="1:26" ht="16.5" customHeight="1">
      <c r="A353" s="199"/>
      <c r="B353" s="217"/>
      <c r="C353" s="217"/>
      <c r="D353" s="217"/>
      <c r="E353" s="218"/>
      <c r="F353" s="219"/>
      <c r="G353" s="219"/>
      <c r="H353" s="219"/>
      <c r="I353" s="218"/>
      <c r="J353" s="219"/>
      <c r="K353" s="218"/>
      <c r="L353" s="219"/>
      <c r="M353" s="219"/>
      <c r="N353" s="219"/>
      <c r="O353" s="219"/>
      <c r="P353" s="219"/>
      <c r="Q353" s="218"/>
      <c r="R353" s="198"/>
      <c r="S353" s="198"/>
      <c r="T353" s="198"/>
      <c r="U353" s="202"/>
      <c r="V353" s="202"/>
      <c r="W353" s="202"/>
      <c r="X353" s="202"/>
      <c r="Y353" s="202"/>
      <c r="Z353" s="202"/>
    </row>
    <row r="354" spans="1:26" ht="16.5" customHeight="1">
      <c r="A354" s="199"/>
      <c r="B354" s="217"/>
      <c r="C354" s="217"/>
      <c r="D354" s="217"/>
      <c r="E354" s="218"/>
      <c r="F354" s="219"/>
      <c r="G354" s="219"/>
      <c r="H354" s="219"/>
      <c r="I354" s="218"/>
      <c r="J354" s="219"/>
      <c r="K354" s="218"/>
      <c r="L354" s="219"/>
      <c r="M354" s="219"/>
      <c r="N354" s="219"/>
      <c r="O354" s="219"/>
      <c r="P354" s="219"/>
      <c r="Q354" s="218"/>
      <c r="R354" s="198"/>
      <c r="S354" s="198"/>
      <c r="T354" s="198"/>
      <c r="U354" s="202"/>
      <c r="V354" s="202"/>
      <c r="W354" s="202"/>
      <c r="X354" s="202"/>
      <c r="Y354" s="202"/>
      <c r="Z354" s="202"/>
    </row>
    <row r="355" spans="1:26" ht="16.5" customHeight="1">
      <c r="A355" s="199"/>
      <c r="B355" s="217"/>
      <c r="C355" s="217"/>
      <c r="D355" s="217"/>
      <c r="E355" s="218"/>
      <c r="F355" s="219"/>
      <c r="G355" s="219"/>
      <c r="H355" s="219"/>
      <c r="I355" s="218"/>
      <c r="J355" s="219"/>
      <c r="K355" s="218"/>
      <c r="L355" s="219"/>
      <c r="M355" s="219"/>
      <c r="N355" s="219"/>
      <c r="O355" s="219"/>
      <c r="P355" s="219"/>
      <c r="Q355" s="218"/>
      <c r="R355" s="198"/>
      <c r="S355" s="198"/>
      <c r="T355" s="198"/>
      <c r="U355" s="202"/>
      <c r="V355" s="202"/>
      <c r="W355" s="202"/>
      <c r="X355" s="202"/>
      <c r="Y355" s="202"/>
      <c r="Z355" s="202"/>
    </row>
    <row r="356" spans="1:26" ht="16.5" customHeight="1">
      <c r="A356" s="199"/>
      <c r="B356" s="217"/>
      <c r="C356" s="217"/>
      <c r="D356" s="217"/>
      <c r="E356" s="218"/>
      <c r="F356" s="219"/>
      <c r="G356" s="219"/>
      <c r="H356" s="219"/>
      <c r="I356" s="218"/>
      <c r="J356" s="219"/>
      <c r="K356" s="218"/>
      <c r="L356" s="219"/>
      <c r="M356" s="219"/>
      <c r="N356" s="219"/>
      <c r="O356" s="219"/>
      <c r="P356" s="219"/>
      <c r="Q356" s="218"/>
      <c r="R356" s="198"/>
      <c r="S356" s="198"/>
      <c r="T356" s="198"/>
      <c r="U356" s="202"/>
      <c r="V356" s="202"/>
      <c r="W356" s="202"/>
      <c r="X356" s="202"/>
      <c r="Y356" s="202"/>
      <c r="Z356" s="202"/>
    </row>
    <row r="357" spans="1:26" ht="16.5" customHeight="1">
      <c r="A357" s="199"/>
      <c r="B357" s="217"/>
      <c r="C357" s="217"/>
      <c r="D357" s="217"/>
      <c r="E357" s="218"/>
      <c r="F357" s="219"/>
      <c r="G357" s="219"/>
      <c r="H357" s="219"/>
      <c r="I357" s="218"/>
      <c r="J357" s="219"/>
      <c r="K357" s="218"/>
      <c r="L357" s="219"/>
      <c r="M357" s="219"/>
      <c r="N357" s="219"/>
      <c r="O357" s="219"/>
      <c r="P357" s="219"/>
      <c r="Q357" s="218"/>
      <c r="R357" s="198"/>
      <c r="S357" s="198"/>
      <c r="T357" s="198"/>
      <c r="U357" s="202"/>
      <c r="V357" s="202"/>
      <c r="W357" s="202"/>
      <c r="X357" s="202"/>
      <c r="Y357" s="202"/>
      <c r="Z357" s="202"/>
    </row>
    <row r="358" spans="1:26" ht="16.5" customHeight="1">
      <c r="A358" s="199"/>
      <c r="B358" s="217"/>
      <c r="C358" s="217"/>
      <c r="D358" s="217"/>
      <c r="E358" s="218"/>
      <c r="F358" s="219"/>
      <c r="G358" s="219"/>
      <c r="H358" s="219"/>
      <c r="I358" s="218"/>
      <c r="J358" s="219"/>
      <c r="K358" s="218"/>
      <c r="L358" s="219"/>
      <c r="M358" s="219"/>
      <c r="N358" s="219"/>
      <c r="O358" s="219"/>
      <c r="P358" s="219"/>
      <c r="Q358" s="218"/>
      <c r="R358" s="198"/>
      <c r="S358" s="198"/>
      <c r="T358" s="198"/>
      <c r="U358" s="202"/>
      <c r="V358" s="202"/>
      <c r="W358" s="202"/>
      <c r="X358" s="202"/>
      <c r="Y358" s="202"/>
      <c r="Z358" s="202"/>
    </row>
    <row r="359" spans="1:26" ht="16.5" customHeight="1">
      <c r="A359" s="199"/>
      <c r="B359" s="217"/>
      <c r="C359" s="217"/>
      <c r="D359" s="217"/>
      <c r="E359" s="218"/>
      <c r="F359" s="219"/>
      <c r="G359" s="219"/>
      <c r="H359" s="219"/>
      <c r="I359" s="218"/>
      <c r="J359" s="219"/>
      <c r="K359" s="218"/>
      <c r="L359" s="219"/>
      <c r="M359" s="219"/>
      <c r="N359" s="219"/>
      <c r="O359" s="219"/>
      <c r="P359" s="219"/>
      <c r="Q359" s="218"/>
      <c r="R359" s="198"/>
      <c r="S359" s="198"/>
      <c r="T359" s="198"/>
      <c r="U359" s="202"/>
      <c r="V359" s="202"/>
      <c r="W359" s="202"/>
      <c r="X359" s="202"/>
      <c r="Y359" s="202"/>
      <c r="Z359" s="202"/>
    </row>
    <row r="360" spans="1:26" ht="16.5" customHeight="1">
      <c r="A360" s="199"/>
      <c r="B360" s="217"/>
      <c r="C360" s="217"/>
      <c r="D360" s="217"/>
      <c r="E360" s="218"/>
      <c r="F360" s="219"/>
      <c r="G360" s="219"/>
      <c r="H360" s="219"/>
      <c r="I360" s="218"/>
      <c r="J360" s="219"/>
      <c r="K360" s="218"/>
      <c r="L360" s="219"/>
      <c r="M360" s="219"/>
      <c r="N360" s="219"/>
      <c r="O360" s="219"/>
      <c r="P360" s="219"/>
      <c r="Q360" s="218"/>
      <c r="R360" s="198"/>
      <c r="S360" s="198"/>
      <c r="T360" s="198"/>
      <c r="U360" s="202"/>
      <c r="V360" s="202"/>
      <c r="W360" s="202"/>
      <c r="X360" s="202"/>
      <c r="Y360" s="202"/>
      <c r="Z360" s="202"/>
    </row>
    <row r="361" spans="1:26" ht="16.5" customHeight="1">
      <c r="A361" s="199"/>
      <c r="B361" s="217"/>
      <c r="C361" s="217"/>
      <c r="D361" s="217"/>
      <c r="E361" s="218"/>
      <c r="F361" s="219"/>
      <c r="G361" s="219"/>
      <c r="H361" s="219"/>
      <c r="I361" s="218"/>
      <c r="J361" s="219"/>
      <c r="K361" s="218"/>
      <c r="L361" s="219"/>
      <c r="M361" s="219"/>
      <c r="N361" s="219"/>
      <c r="O361" s="219"/>
      <c r="P361" s="219"/>
      <c r="Q361" s="218"/>
      <c r="R361" s="198"/>
      <c r="S361" s="198"/>
      <c r="T361" s="198"/>
      <c r="U361" s="202"/>
      <c r="V361" s="202"/>
      <c r="W361" s="202"/>
      <c r="X361" s="202"/>
      <c r="Y361" s="202"/>
      <c r="Z361" s="202"/>
    </row>
    <row r="362" spans="1:26" ht="16.5" customHeight="1">
      <c r="A362" s="199"/>
      <c r="B362" s="217"/>
      <c r="C362" s="217"/>
      <c r="D362" s="217"/>
      <c r="E362" s="218"/>
      <c r="F362" s="219"/>
      <c r="G362" s="219"/>
      <c r="H362" s="219"/>
      <c r="I362" s="218"/>
      <c r="J362" s="219"/>
      <c r="K362" s="218"/>
      <c r="L362" s="219"/>
      <c r="M362" s="219"/>
      <c r="N362" s="219"/>
      <c r="O362" s="219"/>
      <c r="P362" s="219"/>
      <c r="Q362" s="218"/>
      <c r="R362" s="198"/>
      <c r="S362" s="198"/>
      <c r="T362" s="198"/>
      <c r="U362" s="202"/>
      <c r="V362" s="202"/>
      <c r="W362" s="202"/>
      <c r="X362" s="202"/>
      <c r="Y362" s="202"/>
      <c r="Z362" s="202"/>
    </row>
    <row r="363" spans="1:26" ht="16.5" customHeight="1">
      <c r="A363" s="199"/>
      <c r="B363" s="217"/>
      <c r="C363" s="217"/>
      <c r="D363" s="217"/>
      <c r="E363" s="218"/>
      <c r="F363" s="219"/>
      <c r="G363" s="219"/>
      <c r="H363" s="219"/>
      <c r="I363" s="218"/>
      <c r="J363" s="219"/>
      <c r="K363" s="218"/>
      <c r="L363" s="219"/>
      <c r="M363" s="219"/>
      <c r="N363" s="219"/>
      <c r="O363" s="219"/>
      <c r="P363" s="219"/>
      <c r="Q363" s="218"/>
      <c r="R363" s="198"/>
      <c r="S363" s="198"/>
      <c r="T363" s="198"/>
      <c r="U363" s="202"/>
      <c r="V363" s="202"/>
      <c r="W363" s="202"/>
      <c r="X363" s="202"/>
      <c r="Y363" s="202"/>
      <c r="Z363" s="202"/>
    </row>
    <row r="364" spans="1:26" ht="16.5" customHeight="1">
      <c r="A364" s="199"/>
      <c r="B364" s="217"/>
      <c r="C364" s="217"/>
      <c r="D364" s="217"/>
      <c r="E364" s="218"/>
      <c r="F364" s="219"/>
      <c r="G364" s="219"/>
      <c r="H364" s="219"/>
      <c r="I364" s="218"/>
      <c r="J364" s="219"/>
      <c r="K364" s="218"/>
      <c r="L364" s="219"/>
      <c r="M364" s="219"/>
      <c r="N364" s="219"/>
      <c r="O364" s="219"/>
      <c r="P364" s="219"/>
      <c r="Q364" s="218"/>
      <c r="R364" s="198"/>
      <c r="S364" s="198"/>
      <c r="T364" s="198"/>
      <c r="U364" s="202"/>
      <c r="V364" s="202"/>
      <c r="W364" s="202"/>
      <c r="X364" s="202"/>
      <c r="Y364" s="202"/>
      <c r="Z364" s="202"/>
    </row>
    <row r="365" spans="1:26" ht="16.5" customHeight="1">
      <c r="A365" s="199"/>
      <c r="B365" s="217"/>
      <c r="C365" s="217"/>
      <c r="D365" s="217"/>
      <c r="E365" s="218"/>
      <c r="F365" s="219"/>
      <c r="G365" s="219"/>
      <c r="H365" s="219"/>
      <c r="I365" s="218"/>
      <c r="J365" s="219"/>
      <c r="K365" s="218"/>
      <c r="L365" s="219"/>
      <c r="M365" s="219"/>
      <c r="N365" s="219"/>
      <c r="O365" s="219"/>
      <c r="P365" s="219"/>
      <c r="Q365" s="218"/>
      <c r="R365" s="198"/>
      <c r="S365" s="198"/>
      <c r="T365" s="198"/>
      <c r="U365" s="202"/>
      <c r="V365" s="202"/>
      <c r="W365" s="202"/>
      <c r="X365" s="202"/>
      <c r="Y365" s="202"/>
      <c r="Z365" s="202"/>
    </row>
    <row r="366" spans="1:26" ht="16.5" customHeight="1">
      <c r="A366" s="199"/>
      <c r="B366" s="217"/>
      <c r="C366" s="217"/>
      <c r="D366" s="217"/>
      <c r="E366" s="218"/>
      <c r="F366" s="219"/>
      <c r="G366" s="219"/>
      <c r="H366" s="219"/>
      <c r="I366" s="218"/>
      <c r="J366" s="219"/>
      <c r="K366" s="218"/>
      <c r="L366" s="219"/>
      <c r="M366" s="219"/>
      <c r="N366" s="219"/>
      <c r="O366" s="219"/>
      <c r="P366" s="219"/>
      <c r="Q366" s="218"/>
      <c r="R366" s="198"/>
      <c r="S366" s="198"/>
      <c r="T366" s="198"/>
      <c r="U366" s="202"/>
      <c r="V366" s="202"/>
      <c r="W366" s="202"/>
      <c r="X366" s="202"/>
      <c r="Y366" s="202"/>
      <c r="Z366" s="202"/>
    </row>
    <row r="367" spans="1:26" ht="16.5" customHeight="1">
      <c r="A367" s="199"/>
      <c r="B367" s="217"/>
      <c r="C367" s="217"/>
      <c r="D367" s="217"/>
      <c r="E367" s="218"/>
      <c r="F367" s="219"/>
      <c r="G367" s="219"/>
      <c r="H367" s="219"/>
      <c r="I367" s="218"/>
      <c r="J367" s="219"/>
      <c r="K367" s="218"/>
      <c r="L367" s="219"/>
      <c r="M367" s="219"/>
      <c r="N367" s="219"/>
      <c r="O367" s="219"/>
      <c r="P367" s="219"/>
      <c r="Q367" s="218"/>
      <c r="R367" s="198"/>
      <c r="S367" s="198"/>
      <c r="T367" s="198"/>
      <c r="U367" s="202"/>
      <c r="V367" s="202"/>
      <c r="W367" s="202"/>
      <c r="X367" s="202"/>
      <c r="Y367" s="202"/>
      <c r="Z367" s="202"/>
    </row>
    <row r="368" spans="1:26" ht="16.5" customHeight="1">
      <c r="A368" s="199"/>
      <c r="B368" s="217"/>
      <c r="C368" s="217"/>
      <c r="D368" s="217"/>
      <c r="E368" s="218"/>
      <c r="F368" s="219"/>
      <c r="G368" s="219"/>
      <c r="H368" s="219"/>
      <c r="I368" s="218"/>
      <c r="J368" s="219"/>
      <c r="K368" s="218"/>
      <c r="L368" s="219"/>
      <c r="M368" s="219"/>
      <c r="N368" s="219"/>
      <c r="O368" s="219"/>
      <c r="P368" s="219"/>
      <c r="Q368" s="218"/>
      <c r="R368" s="198"/>
      <c r="S368" s="198"/>
      <c r="T368" s="198"/>
      <c r="U368" s="202"/>
      <c r="V368" s="202"/>
      <c r="W368" s="202"/>
      <c r="X368" s="202"/>
      <c r="Y368" s="202"/>
      <c r="Z368" s="202"/>
    </row>
    <row r="369" spans="1:26" ht="16.5" customHeight="1">
      <c r="A369" s="199"/>
      <c r="B369" s="217"/>
      <c r="C369" s="217"/>
      <c r="D369" s="217"/>
      <c r="E369" s="218"/>
      <c r="F369" s="219"/>
      <c r="G369" s="219"/>
      <c r="H369" s="219"/>
      <c r="I369" s="218"/>
      <c r="J369" s="219"/>
      <c r="K369" s="218"/>
      <c r="L369" s="219"/>
      <c r="M369" s="219"/>
      <c r="N369" s="219"/>
      <c r="O369" s="219"/>
      <c r="P369" s="219"/>
      <c r="Q369" s="218"/>
      <c r="R369" s="198"/>
      <c r="S369" s="198"/>
      <c r="T369" s="198"/>
      <c r="U369" s="202"/>
      <c r="V369" s="202"/>
      <c r="W369" s="202"/>
      <c r="X369" s="202"/>
      <c r="Y369" s="202"/>
      <c r="Z369" s="202"/>
    </row>
    <row r="370" spans="1:26" ht="16.5" customHeight="1">
      <c r="A370" s="199"/>
      <c r="B370" s="217"/>
      <c r="C370" s="217"/>
      <c r="D370" s="217"/>
      <c r="E370" s="218"/>
      <c r="F370" s="219"/>
      <c r="G370" s="219"/>
      <c r="H370" s="219"/>
      <c r="I370" s="218"/>
      <c r="J370" s="219"/>
      <c r="K370" s="218"/>
      <c r="L370" s="219"/>
      <c r="M370" s="219"/>
      <c r="N370" s="219"/>
      <c r="O370" s="219"/>
      <c r="P370" s="219"/>
      <c r="Q370" s="218"/>
      <c r="R370" s="198"/>
      <c r="S370" s="198"/>
      <c r="T370" s="198"/>
      <c r="U370" s="202"/>
      <c r="V370" s="202"/>
      <c r="W370" s="202"/>
      <c r="X370" s="202"/>
      <c r="Y370" s="202"/>
      <c r="Z370" s="202"/>
    </row>
    <row r="371" spans="1:26" ht="16.5" customHeight="1">
      <c r="A371" s="199"/>
      <c r="B371" s="217"/>
      <c r="C371" s="217"/>
      <c r="D371" s="217"/>
      <c r="E371" s="218"/>
      <c r="F371" s="219"/>
      <c r="G371" s="219"/>
      <c r="H371" s="219"/>
      <c r="I371" s="218"/>
      <c r="J371" s="219"/>
      <c r="K371" s="218"/>
      <c r="L371" s="219"/>
      <c r="M371" s="219"/>
      <c r="N371" s="219"/>
      <c r="O371" s="219"/>
      <c r="P371" s="219"/>
      <c r="Q371" s="218"/>
      <c r="R371" s="198"/>
      <c r="S371" s="198"/>
      <c r="T371" s="198"/>
      <c r="U371" s="202"/>
      <c r="V371" s="202"/>
      <c r="W371" s="202"/>
      <c r="X371" s="202"/>
      <c r="Y371" s="202"/>
      <c r="Z371" s="202"/>
    </row>
    <row r="372" spans="1:26" ht="16.5" customHeight="1">
      <c r="A372" s="199"/>
      <c r="B372" s="217"/>
      <c r="C372" s="217"/>
      <c r="D372" s="217"/>
      <c r="E372" s="218"/>
      <c r="F372" s="219"/>
      <c r="G372" s="219"/>
      <c r="H372" s="219"/>
      <c r="I372" s="218"/>
      <c r="J372" s="219"/>
      <c r="K372" s="218"/>
      <c r="L372" s="219"/>
      <c r="M372" s="219"/>
      <c r="N372" s="219"/>
      <c r="O372" s="219"/>
      <c r="P372" s="219"/>
      <c r="Q372" s="218"/>
      <c r="R372" s="198"/>
      <c r="S372" s="198"/>
      <c r="T372" s="198"/>
      <c r="U372" s="202"/>
      <c r="V372" s="202"/>
      <c r="W372" s="202"/>
      <c r="X372" s="202"/>
      <c r="Y372" s="202"/>
      <c r="Z372" s="202"/>
    </row>
    <row r="373" spans="1:26" ht="16.5" customHeight="1">
      <c r="A373" s="199"/>
      <c r="B373" s="217"/>
      <c r="C373" s="217"/>
      <c r="D373" s="217"/>
      <c r="E373" s="218"/>
      <c r="F373" s="219"/>
      <c r="G373" s="219"/>
      <c r="H373" s="219"/>
      <c r="I373" s="218"/>
      <c r="J373" s="219"/>
      <c r="K373" s="218"/>
      <c r="L373" s="219"/>
      <c r="M373" s="219"/>
      <c r="N373" s="219"/>
      <c r="O373" s="219"/>
      <c r="P373" s="219"/>
      <c r="Q373" s="218"/>
      <c r="R373" s="198"/>
      <c r="S373" s="198"/>
      <c r="T373" s="198"/>
      <c r="U373" s="202"/>
      <c r="V373" s="202"/>
      <c r="W373" s="202"/>
      <c r="X373" s="202"/>
      <c r="Y373" s="202"/>
      <c r="Z373" s="202"/>
    </row>
    <row r="374" spans="1:26" ht="16.5" customHeight="1">
      <c r="A374" s="199"/>
      <c r="B374" s="217"/>
      <c r="C374" s="217"/>
      <c r="D374" s="217"/>
      <c r="E374" s="218"/>
      <c r="F374" s="219"/>
      <c r="G374" s="219"/>
      <c r="H374" s="219"/>
      <c r="I374" s="218"/>
      <c r="J374" s="219"/>
      <c r="K374" s="218"/>
      <c r="L374" s="219"/>
      <c r="M374" s="219"/>
      <c r="N374" s="219"/>
      <c r="O374" s="219"/>
      <c r="P374" s="219"/>
      <c r="Q374" s="218"/>
      <c r="R374" s="198"/>
      <c r="S374" s="198"/>
      <c r="T374" s="198"/>
      <c r="U374" s="202"/>
      <c r="V374" s="202"/>
      <c r="W374" s="202"/>
      <c r="X374" s="202"/>
      <c r="Y374" s="202"/>
      <c r="Z374" s="202"/>
    </row>
    <row r="375" spans="1:26" ht="16.5" customHeight="1">
      <c r="A375" s="199"/>
      <c r="B375" s="217"/>
      <c r="C375" s="217"/>
      <c r="D375" s="217"/>
      <c r="E375" s="218"/>
      <c r="F375" s="219"/>
      <c r="G375" s="219"/>
      <c r="H375" s="219"/>
      <c r="I375" s="218"/>
      <c r="J375" s="219"/>
      <c r="K375" s="218"/>
      <c r="L375" s="219"/>
      <c r="M375" s="219"/>
      <c r="N375" s="219"/>
      <c r="O375" s="219"/>
      <c r="P375" s="219"/>
      <c r="Q375" s="218"/>
      <c r="R375" s="198"/>
      <c r="S375" s="198"/>
      <c r="T375" s="198"/>
      <c r="U375" s="202"/>
      <c r="V375" s="202"/>
      <c r="W375" s="202"/>
      <c r="X375" s="202"/>
      <c r="Y375" s="202"/>
      <c r="Z375" s="202"/>
    </row>
    <row r="376" spans="1:26" ht="16.5" customHeight="1">
      <c r="A376" s="199"/>
      <c r="B376" s="217"/>
      <c r="C376" s="217"/>
      <c r="D376" s="217"/>
      <c r="E376" s="218"/>
      <c r="F376" s="219"/>
      <c r="G376" s="219"/>
      <c r="H376" s="219"/>
      <c r="I376" s="218"/>
      <c r="J376" s="219"/>
      <c r="K376" s="218"/>
      <c r="L376" s="219"/>
      <c r="M376" s="219"/>
      <c r="N376" s="219"/>
      <c r="O376" s="219"/>
      <c r="P376" s="219"/>
      <c r="Q376" s="218"/>
      <c r="R376" s="198"/>
      <c r="S376" s="198"/>
      <c r="T376" s="198"/>
      <c r="U376" s="202"/>
      <c r="V376" s="202"/>
      <c r="W376" s="202"/>
      <c r="X376" s="202"/>
      <c r="Y376" s="202"/>
      <c r="Z376" s="202"/>
    </row>
    <row r="377" spans="1:26" ht="16.5" customHeight="1">
      <c r="A377" s="199"/>
      <c r="B377" s="217"/>
      <c r="C377" s="217"/>
      <c r="D377" s="217"/>
      <c r="E377" s="218"/>
      <c r="F377" s="219"/>
      <c r="G377" s="219"/>
      <c r="H377" s="219"/>
      <c r="I377" s="218"/>
      <c r="J377" s="219"/>
      <c r="K377" s="218"/>
      <c r="L377" s="219"/>
      <c r="M377" s="219"/>
      <c r="N377" s="219"/>
      <c r="O377" s="219"/>
      <c r="P377" s="219"/>
      <c r="Q377" s="218"/>
      <c r="R377" s="198"/>
      <c r="S377" s="198"/>
      <c r="T377" s="198"/>
      <c r="U377" s="202"/>
      <c r="V377" s="202"/>
      <c r="W377" s="202"/>
      <c r="X377" s="202"/>
      <c r="Y377" s="202"/>
      <c r="Z377" s="202"/>
    </row>
    <row r="378" spans="1:26" ht="16.5" customHeight="1">
      <c r="A378" s="199"/>
      <c r="B378" s="217"/>
      <c r="C378" s="217"/>
      <c r="D378" s="217"/>
      <c r="E378" s="218"/>
      <c r="F378" s="219"/>
      <c r="G378" s="219"/>
      <c r="H378" s="219"/>
      <c r="I378" s="218"/>
      <c r="J378" s="219"/>
      <c r="K378" s="218"/>
      <c r="L378" s="219"/>
      <c r="M378" s="219"/>
      <c r="N378" s="219"/>
      <c r="O378" s="219"/>
      <c r="P378" s="219"/>
      <c r="Q378" s="218"/>
      <c r="R378" s="198"/>
      <c r="S378" s="198"/>
      <c r="T378" s="198"/>
      <c r="U378" s="202"/>
      <c r="V378" s="202"/>
      <c r="W378" s="202"/>
      <c r="X378" s="202"/>
      <c r="Y378" s="202"/>
      <c r="Z378" s="202"/>
    </row>
    <row r="379" spans="1:26" ht="16.5" customHeight="1">
      <c r="A379" s="199"/>
      <c r="B379" s="217"/>
      <c r="C379" s="217"/>
      <c r="D379" s="217"/>
      <c r="E379" s="218"/>
      <c r="F379" s="219"/>
      <c r="G379" s="219"/>
      <c r="H379" s="219"/>
      <c r="I379" s="218"/>
      <c r="J379" s="219"/>
      <c r="K379" s="218"/>
      <c r="L379" s="219"/>
      <c r="M379" s="219"/>
      <c r="N379" s="219"/>
      <c r="O379" s="219"/>
      <c r="P379" s="219"/>
      <c r="Q379" s="218"/>
      <c r="R379" s="198"/>
      <c r="S379" s="198"/>
      <c r="T379" s="198"/>
      <c r="U379" s="202"/>
      <c r="V379" s="202"/>
      <c r="W379" s="202"/>
      <c r="X379" s="202"/>
      <c r="Y379" s="202"/>
      <c r="Z379" s="202"/>
    </row>
    <row r="380" spans="1:26" ht="16.5" customHeight="1">
      <c r="A380" s="199"/>
      <c r="B380" s="217"/>
      <c r="C380" s="217"/>
      <c r="D380" s="217"/>
      <c r="E380" s="218"/>
      <c r="F380" s="219"/>
      <c r="G380" s="219"/>
      <c r="H380" s="219"/>
      <c r="I380" s="218"/>
      <c r="J380" s="219"/>
      <c r="K380" s="218"/>
      <c r="L380" s="219"/>
      <c r="M380" s="219"/>
      <c r="N380" s="219"/>
      <c r="O380" s="219"/>
      <c r="P380" s="219"/>
      <c r="Q380" s="218"/>
      <c r="R380" s="198"/>
      <c r="S380" s="198"/>
      <c r="T380" s="198"/>
      <c r="U380" s="202"/>
      <c r="V380" s="202"/>
      <c r="W380" s="202"/>
      <c r="X380" s="202"/>
      <c r="Y380" s="202"/>
      <c r="Z380" s="202"/>
    </row>
    <row r="381" spans="1:26" ht="16.5" customHeight="1">
      <c r="A381" s="199"/>
      <c r="B381" s="217"/>
      <c r="C381" s="217"/>
      <c r="D381" s="217"/>
      <c r="E381" s="218"/>
      <c r="F381" s="219"/>
      <c r="G381" s="219"/>
      <c r="H381" s="219"/>
      <c r="I381" s="218"/>
      <c r="J381" s="219"/>
      <c r="K381" s="218"/>
      <c r="L381" s="219"/>
      <c r="M381" s="219"/>
      <c r="N381" s="219"/>
      <c r="O381" s="219"/>
      <c r="P381" s="219"/>
      <c r="Q381" s="218"/>
      <c r="R381" s="198"/>
      <c r="S381" s="198"/>
      <c r="T381" s="198"/>
      <c r="U381" s="202"/>
      <c r="V381" s="202"/>
      <c r="W381" s="202"/>
      <c r="X381" s="202"/>
      <c r="Y381" s="202"/>
      <c r="Z381" s="202"/>
    </row>
    <row r="382" spans="1:26" ht="16.5" customHeight="1">
      <c r="A382" s="199"/>
      <c r="B382" s="217"/>
      <c r="C382" s="217"/>
      <c r="D382" s="217"/>
      <c r="E382" s="218"/>
      <c r="F382" s="219"/>
      <c r="G382" s="219"/>
      <c r="H382" s="219"/>
      <c r="I382" s="218"/>
      <c r="J382" s="219"/>
      <c r="K382" s="218"/>
      <c r="L382" s="219"/>
      <c r="M382" s="219"/>
      <c r="N382" s="219"/>
      <c r="O382" s="219"/>
      <c r="P382" s="219"/>
      <c r="Q382" s="218"/>
      <c r="R382" s="198"/>
      <c r="S382" s="198"/>
      <c r="T382" s="198"/>
      <c r="U382" s="202"/>
      <c r="V382" s="202"/>
      <c r="W382" s="202"/>
      <c r="X382" s="202"/>
      <c r="Y382" s="202"/>
      <c r="Z382" s="202"/>
    </row>
    <row r="383" spans="1:26" ht="16.5" customHeight="1">
      <c r="A383" s="199"/>
      <c r="B383" s="217"/>
      <c r="C383" s="217"/>
      <c r="D383" s="217"/>
      <c r="E383" s="218"/>
      <c r="F383" s="219"/>
      <c r="G383" s="219"/>
      <c r="H383" s="219"/>
      <c r="I383" s="218"/>
      <c r="J383" s="219"/>
      <c r="K383" s="218"/>
      <c r="L383" s="219"/>
      <c r="M383" s="219"/>
      <c r="N383" s="219"/>
      <c r="O383" s="219"/>
      <c r="P383" s="219"/>
      <c r="Q383" s="218"/>
      <c r="R383" s="198"/>
      <c r="S383" s="198"/>
      <c r="T383" s="198"/>
      <c r="U383" s="202"/>
      <c r="V383" s="202"/>
      <c r="W383" s="202"/>
      <c r="X383" s="202"/>
      <c r="Y383" s="202"/>
      <c r="Z383" s="202"/>
    </row>
    <row r="384" spans="1:26" ht="16.5" customHeight="1">
      <c r="A384" s="199"/>
      <c r="B384" s="217"/>
      <c r="C384" s="217"/>
      <c r="D384" s="217"/>
      <c r="E384" s="218"/>
      <c r="F384" s="219"/>
      <c r="G384" s="219"/>
      <c r="H384" s="219"/>
      <c r="I384" s="218"/>
      <c r="J384" s="219"/>
      <c r="K384" s="218"/>
      <c r="L384" s="219"/>
      <c r="M384" s="219"/>
      <c r="N384" s="219"/>
      <c r="O384" s="219"/>
      <c r="P384" s="219"/>
      <c r="Q384" s="218"/>
      <c r="R384" s="198"/>
      <c r="S384" s="198"/>
      <c r="T384" s="198"/>
      <c r="U384" s="202"/>
      <c r="V384" s="202"/>
      <c r="W384" s="202"/>
      <c r="X384" s="202"/>
      <c r="Y384" s="202"/>
      <c r="Z384" s="202"/>
    </row>
    <row r="385" spans="1:26" ht="16.5" customHeight="1">
      <c r="A385" s="199"/>
      <c r="B385" s="217"/>
      <c r="C385" s="217"/>
      <c r="D385" s="217"/>
      <c r="E385" s="218"/>
      <c r="F385" s="219"/>
      <c r="G385" s="219"/>
      <c r="H385" s="219"/>
      <c r="I385" s="218"/>
      <c r="J385" s="219"/>
      <c r="K385" s="218"/>
      <c r="L385" s="219"/>
      <c r="M385" s="219"/>
      <c r="N385" s="219"/>
      <c r="O385" s="219"/>
      <c r="P385" s="219"/>
      <c r="Q385" s="218"/>
      <c r="R385" s="198"/>
      <c r="S385" s="198"/>
      <c r="T385" s="198"/>
      <c r="U385" s="202"/>
      <c r="V385" s="202"/>
      <c r="W385" s="202"/>
      <c r="X385" s="202"/>
      <c r="Y385" s="202"/>
      <c r="Z385" s="202"/>
    </row>
    <row r="386" spans="1:26" ht="16.5" customHeight="1">
      <c r="A386" s="199"/>
      <c r="B386" s="217"/>
      <c r="C386" s="217"/>
      <c r="D386" s="217"/>
      <c r="E386" s="218"/>
      <c r="F386" s="219"/>
      <c r="G386" s="219"/>
      <c r="H386" s="219"/>
      <c r="I386" s="218"/>
      <c r="J386" s="219"/>
      <c r="K386" s="218"/>
      <c r="L386" s="219"/>
      <c r="M386" s="219"/>
      <c r="N386" s="219"/>
      <c r="O386" s="219"/>
      <c r="P386" s="219"/>
      <c r="Q386" s="218"/>
      <c r="R386" s="198"/>
      <c r="S386" s="198"/>
      <c r="T386" s="198"/>
      <c r="U386" s="202"/>
      <c r="V386" s="202"/>
      <c r="W386" s="202"/>
      <c r="X386" s="202"/>
      <c r="Y386" s="202"/>
      <c r="Z386" s="202"/>
    </row>
    <row r="387" spans="1:26" ht="16.5" customHeight="1">
      <c r="A387" s="199"/>
      <c r="B387" s="217"/>
      <c r="C387" s="217"/>
      <c r="D387" s="217"/>
      <c r="E387" s="218"/>
      <c r="F387" s="219"/>
      <c r="G387" s="219"/>
      <c r="H387" s="219"/>
      <c r="I387" s="218"/>
      <c r="J387" s="219"/>
      <c r="K387" s="218"/>
      <c r="L387" s="219"/>
      <c r="M387" s="219"/>
      <c r="N387" s="219"/>
      <c r="O387" s="219"/>
      <c r="P387" s="219"/>
      <c r="Q387" s="218"/>
      <c r="R387" s="198"/>
      <c r="S387" s="198"/>
      <c r="T387" s="198"/>
      <c r="U387" s="202"/>
      <c r="V387" s="202"/>
      <c r="W387" s="202"/>
      <c r="X387" s="202"/>
      <c r="Y387" s="202"/>
      <c r="Z387" s="202"/>
    </row>
    <row r="388" spans="1:26" ht="16.5" customHeight="1">
      <c r="A388" s="199"/>
      <c r="B388" s="217"/>
      <c r="C388" s="217"/>
      <c r="D388" s="217"/>
      <c r="E388" s="218"/>
      <c r="F388" s="219"/>
      <c r="G388" s="219"/>
      <c r="H388" s="219"/>
      <c r="I388" s="218"/>
      <c r="J388" s="219"/>
      <c r="K388" s="218"/>
      <c r="L388" s="219"/>
      <c r="M388" s="219"/>
      <c r="N388" s="219"/>
      <c r="O388" s="219"/>
      <c r="P388" s="219"/>
      <c r="Q388" s="218"/>
      <c r="R388" s="198"/>
      <c r="S388" s="198"/>
      <c r="T388" s="198"/>
      <c r="U388" s="202"/>
      <c r="V388" s="202"/>
      <c r="W388" s="202"/>
      <c r="X388" s="202"/>
      <c r="Y388" s="202"/>
      <c r="Z388" s="202"/>
    </row>
    <row r="389" spans="1:26" ht="16.5" customHeight="1">
      <c r="A389" s="199"/>
      <c r="B389" s="217"/>
      <c r="C389" s="217"/>
      <c r="D389" s="217"/>
      <c r="E389" s="218"/>
      <c r="F389" s="219"/>
      <c r="G389" s="219"/>
      <c r="H389" s="219"/>
      <c r="I389" s="218"/>
      <c r="J389" s="219"/>
      <c r="K389" s="218"/>
      <c r="L389" s="219"/>
      <c r="M389" s="219"/>
      <c r="N389" s="219"/>
      <c r="O389" s="219"/>
      <c r="P389" s="219"/>
      <c r="Q389" s="218"/>
      <c r="R389" s="198"/>
      <c r="S389" s="198"/>
      <c r="T389" s="198"/>
      <c r="U389" s="202"/>
      <c r="V389" s="202"/>
      <c r="W389" s="202"/>
      <c r="X389" s="202"/>
      <c r="Y389" s="202"/>
      <c r="Z389" s="202"/>
    </row>
    <row r="390" spans="1:26" ht="16.5" customHeight="1">
      <c r="A390" s="199"/>
      <c r="B390" s="217"/>
      <c r="C390" s="217"/>
      <c r="D390" s="217"/>
      <c r="E390" s="218"/>
      <c r="F390" s="219"/>
      <c r="G390" s="219"/>
      <c r="H390" s="219"/>
      <c r="I390" s="218"/>
      <c r="J390" s="219"/>
      <c r="K390" s="218"/>
      <c r="L390" s="219"/>
      <c r="M390" s="219"/>
      <c r="N390" s="219"/>
      <c r="O390" s="219"/>
      <c r="P390" s="219"/>
      <c r="Q390" s="218"/>
      <c r="R390" s="198"/>
      <c r="S390" s="198"/>
      <c r="T390" s="198"/>
      <c r="U390" s="202"/>
      <c r="V390" s="202"/>
      <c r="W390" s="202"/>
      <c r="X390" s="202"/>
      <c r="Y390" s="202"/>
      <c r="Z390" s="202"/>
    </row>
    <row r="391" spans="1:26" ht="16.5" customHeight="1">
      <c r="A391" s="199"/>
      <c r="B391" s="217"/>
      <c r="C391" s="217"/>
      <c r="D391" s="217"/>
      <c r="E391" s="218"/>
      <c r="F391" s="219"/>
      <c r="G391" s="219"/>
      <c r="H391" s="219"/>
      <c r="I391" s="218"/>
      <c r="J391" s="219"/>
      <c r="K391" s="218"/>
      <c r="L391" s="219"/>
      <c r="M391" s="219"/>
      <c r="N391" s="219"/>
      <c r="O391" s="219"/>
      <c r="P391" s="219"/>
      <c r="Q391" s="218"/>
      <c r="R391" s="198"/>
      <c r="S391" s="198"/>
      <c r="T391" s="198"/>
      <c r="U391" s="202"/>
      <c r="V391" s="202"/>
      <c r="W391" s="202"/>
      <c r="X391" s="202"/>
      <c r="Y391" s="202"/>
      <c r="Z391" s="202"/>
    </row>
    <row r="392" spans="1:26" ht="16.5" customHeight="1">
      <c r="A392" s="199"/>
      <c r="B392" s="217"/>
      <c r="C392" s="217"/>
      <c r="D392" s="217"/>
      <c r="E392" s="218"/>
      <c r="F392" s="219"/>
      <c r="G392" s="219"/>
      <c r="H392" s="219"/>
      <c r="I392" s="218"/>
      <c r="J392" s="219"/>
      <c r="K392" s="218"/>
      <c r="L392" s="219"/>
      <c r="M392" s="219"/>
      <c r="N392" s="219"/>
      <c r="O392" s="219"/>
      <c r="P392" s="219"/>
      <c r="Q392" s="218"/>
      <c r="R392" s="198"/>
      <c r="S392" s="198"/>
      <c r="T392" s="198"/>
      <c r="U392" s="202"/>
      <c r="V392" s="202"/>
      <c r="W392" s="202"/>
      <c r="X392" s="202"/>
      <c r="Y392" s="202"/>
      <c r="Z392" s="202"/>
    </row>
    <row r="393" spans="1:26" ht="16.5" customHeight="1">
      <c r="A393" s="199"/>
      <c r="B393" s="217"/>
      <c r="C393" s="217"/>
      <c r="D393" s="217"/>
      <c r="E393" s="218"/>
      <c r="F393" s="219"/>
      <c r="G393" s="219"/>
      <c r="H393" s="219"/>
      <c r="I393" s="218"/>
      <c r="J393" s="219"/>
      <c r="K393" s="218"/>
      <c r="L393" s="219"/>
      <c r="M393" s="219"/>
      <c r="N393" s="219"/>
      <c r="O393" s="219"/>
      <c r="P393" s="219"/>
      <c r="Q393" s="218"/>
      <c r="R393" s="198"/>
      <c r="S393" s="198"/>
      <c r="T393" s="198"/>
      <c r="U393" s="202"/>
      <c r="V393" s="202"/>
      <c r="W393" s="202"/>
      <c r="X393" s="202"/>
      <c r="Y393" s="202"/>
      <c r="Z393" s="202"/>
    </row>
    <row r="394" spans="1:26" ht="16.5" customHeight="1">
      <c r="A394" s="199"/>
      <c r="B394" s="217"/>
      <c r="C394" s="217"/>
      <c r="D394" s="217"/>
      <c r="E394" s="218"/>
      <c r="F394" s="219"/>
      <c r="G394" s="219"/>
      <c r="H394" s="219"/>
      <c r="I394" s="218"/>
      <c r="J394" s="219"/>
      <c r="K394" s="218"/>
      <c r="L394" s="219"/>
      <c r="M394" s="219"/>
      <c r="N394" s="219"/>
      <c r="O394" s="219"/>
      <c r="P394" s="219"/>
      <c r="Q394" s="218"/>
      <c r="R394" s="198"/>
      <c r="S394" s="198"/>
      <c r="T394" s="198"/>
      <c r="U394" s="202"/>
      <c r="V394" s="202"/>
      <c r="W394" s="202"/>
      <c r="X394" s="202"/>
      <c r="Y394" s="202"/>
      <c r="Z394" s="202"/>
    </row>
    <row r="395" spans="1:26" ht="16.5" customHeight="1">
      <c r="A395" s="199"/>
      <c r="B395" s="217"/>
      <c r="C395" s="217"/>
      <c r="D395" s="217"/>
      <c r="E395" s="218"/>
      <c r="F395" s="219"/>
      <c r="G395" s="219"/>
      <c r="H395" s="219"/>
      <c r="I395" s="218"/>
      <c r="J395" s="219"/>
      <c r="K395" s="218"/>
      <c r="L395" s="219"/>
      <c r="M395" s="219"/>
      <c r="N395" s="219"/>
      <c r="O395" s="219"/>
      <c r="P395" s="219"/>
      <c r="Q395" s="218"/>
      <c r="R395" s="198"/>
      <c r="S395" s="198"/>
      <c r="T395" s="198"/>
      <c r="U395" s="202"/>
      <c r="V395" s="202"/>
      <c r="W395" s="202"/>
      <c r="X395" s="202"/>
      <c r="Y395" s="202"/>
      <c r="Z395" s="202"/>
    </row>
    <row r="396" spans="1:26" ht="16.5" customHeight="1">
      <c r="A396" s="199"/>
      <c r="B396" s="217"/>
      <c r="C396" s="217"/>
      <c r="D396" s="217"/>
      <c r="E396" s="218"/>
      <c r="F396" s="219"/>
      <c r="G396" s="219"/>
      <c r="H396" s="219"/>
      <c r="I396" s="218"/>
      <c r="J396" s="219"/>
      <c r="K396" s="218"/>
      <c r="L396" s="219"/>
      <c r="M396" s="219"/>
      <c r="N396" s="219"/>
      <c r="O396" s="219"/>
      <c r="P396" s="219"/>
      <c r="Q396" s="218"/>
      <c r="R396" s="198"/>
      <c r="S396" s="198"/>
      <c r="T396" s="198"/>
      <c r="U396" s="202"/>
      <c r="V396" s="202"/>
      <c r="W396" s="202"/>
      <c r="X396" s="202"/>
      <c r="Y396" s="202"/>
      <c r="Z396" s="202"/>
    </row>
    <row r="397" spans="1:26" ht="16.5" customHeight="1">
      <c r="A397" s="199"/>
      <c r="B397" s="217"/>
      <c r="C397" s="217"/>
      <c r="D397" s="217"/>
      <c r="E397" s="218"/>
      <c r="F397" s="219"/>
      <c r="G397" s="219"/>
      <c r="H397" s="219"/>
      <c r="I397" s="218"/>
      <c r="J397" s="219"/>
      <c r="K397" s="218"/>
      <c r="L397" s="219"/>
      <c r="M397" s="219"/>
      <c r="N397" s="219"/>
      <c r="O397" s="219"/>
      <c r="P397" s="219"/>
      <c r="Q397" s="218"/>
      <c r="R397" s="198"/>
      <c r="S397" s="198"/>
      <c r="T397" s="198"/>
      <c r="U397" s="202"/>
      <c r="V397" s="202"/>
      <c r="W397" s="202"/>
      <c r="X397" s="202"/>
      <c r="Y397" s="202"/>
      <c r="Z397" s="202"/>
    </row>
    <row r="398" spans="1:26" ht="16.5" customHeight="1">
      <c r="A398" s="199"/>
      <c r="B398" s="217"/>
      <c r="C398" s="217"/>
      <c r="D398" s="217"/>
      <c r="E398" s="218"/>
      <c r="F398" s="219"/>
      <c r="G398" s="219"/>
      <c r="H398" s="219"/>
      <c r="I398" s="218"/>
      <c r="J398" s="219"/>
      <c r="K398" s="218"/>
      <c r="L398" s="219"/>
      <c r="M398" s="219"/>
      <c r="N398" s="219"/>
      <c r="O398" s="219"/>
      <c r="P398" s="219"/>
      <c r="Q398" s="218"/>
      <c r="R398" s="198"/>
      <c r="S398" s="198"/>
      <c r="T398" s="198"/>
      <c r="U398" s="202"/>
      <c r="V398" s="202"/>
      <c r="W398" s="202"/>
      <c r="X398" s="202"/>
      <c r="Y398" s="202"/>
      <c r="Z398" s="202"/>
    </row>
    <row r="399" spans="1:26" ht="16.5" customHeight="1">
      <c r="A399" s="199"/>
      <c r="B399" s="217"/>
      <c r="C399" s="217"/>
      <c r="D399" s="217"/>
      <c r="E399" s="218"/>
      <c r="F399" s="219"/>
      <c r="G399" s="219"/>
      <c r="H399" s="219"/>
      <c r="I399" s="218"/>
      <c r="J399" s="219"/>
      <c r="K399" s="218"/>
      <c r="L399" s="219"/>
      <c r="M399" s="219"/>
      <c r="N399" s="219"/>
      <c r="O399" s="219"/>
      <c r="P399" s="219"/>
      <c r="Q399" s="218"/>
      <c r="R399" s="198"/>
      <c r="S399" s="198"/>
      <c r="T399" s="198"/>
      <c r="U399" s="202"/>
      <c r="V399" s="202"/>
      <c r="W399" s="202"/>
      <c r="X399" s="202"/>
      <c r="Y399" s="202"/>
      <c r="Z399" s="202"/>
    </row>
    <row r="400" spans="1:26" ht="16.5" customHeight="1">
      <c r="A400" s="199"/>
      <c r="B400" s="217"/>
      <c r="C400" s="217"/>
      <c r="D400" s="217"/>
      <c r="E400" s="218"/>
      <c r="F400" s="219"/>
      <c r="G400" s="219"/>
      <c r="H400" s="219"/>
      <c r="I400" s="218"/>
      <c r="J400" s="219"/>
      <c r="K400" s="218"/>
      <c r="L400" s="219"/>
      <c r="M400" s="219"/>
      <c r="N400" s="219"/>
      <c r="O400" s="219"/>
      <c r="P400" s="219"/>
      <c r="Q400" s="218"/>
      <c r="R400" s="198"/>
      <c r="S400" s="198"/>
      <c r="T400" s="198"/>
      <c r="U400" s="202"/>
      <c r="V400" s="202"/>
      <c r="W400" s="202"/>
      <c r="X400" s="202"/>
      <c r="Y400" s="202"/>
      <c r="Z400" s="202"/>
    </row>
    <row r="401" spans="1:26" ht="16.5" customHeight="1">
      <c r="A401" s="199"/>
      <c r="B401" s="217"/>
      <c r="C401" s="217"/>
      <c r="D401" s="217"/>
      <c r="E401" s="218"/>
      <c r="F401" s="219"/>
      <c r="G401" s="219"/>
      <c r="H401" s="219"/>
      <c r="I401" s="218"/>
      <c r="J401" s="219"/>
      <c r="K401" s="218"/>
      <c r="L401" s="219"/>
      <c r="M401" s="219"/>
      <c r="N401" s="219"/>
      <c r="O401" s="219"/>
      <c r="P401" s="219"/>
      <c r="Q401" s="218"/>
      <c r="R401" s="198"/>
      <c r="S401" s="198"/>
      <c r="T401" s="198"/>
      <c r="U401" s="202"/>
      <c r="V401" s="202"/>
      <c r="W401" s="202"/>
      <c r="X401" s="202"/>
      <c r="Y401" s="202"/>
      <c r="Z401" s="202"/>
    </row>
    <row r="402" spans="1:26" ht="16.5" customHeight="1">
      <c r="A402" s="199"/>
      <c r="B402" s="217"/>
      <c r="C402" s="217"/>
      <c r="D402" s="217"/>
      <c r="E402" s="218"/>
      <c r="F402" s="219"/>
      <c r="G402" s="219"/>
      <c r="H402" s="219"/>
      <c r="I402" s="218"/>
      <c r="J402" s="219"/>
      <c r="K402" s="218"/>
      <c r="L402" s="219"/>
      <c r="M402" s="219"/>
      <c r="N402" s="219"/>
      <c r="O402" s="219"/>
      <c r="P402" s="219"/>
      <c r="Q402" s="218"/>
      <c r="R402" s="198"/>
      <c r="S402" s="198"/>
      <c r="T402" s="198"/>
      <c r="U402" s="202"/>
      <c r="V402" s="202"/>
      <c r="W402" s="202"/>
      <c r="X402" s="202"/>
      <c r="Y402" s="202"/>
      <c r="Z402" s="202"/>
    </row>
    <row r="403" spans="1:26" ht="16.5" customHeight="1">
      <c r="A403" s="199"/>
      <c r="B403" s="217"/>
      <c r="C403" s="217"/>
      <c r="D403" s="217"/>
      <c r="E403" s="218"/>
      <c r="F403" s="219"/>
      <c r="G403" s="219"/>
      <c r="H403" s="219"/>
      <c r="I403" s="218"/>
      <c r="J403" s="219"/>
      <c r="K403" s="218"/>
      <c r="L403" s="219"/>
      <c r="M403" s="219"/>
      <c r="N403" s="219"/>
      <c r="O403" s="219"/>
      <c r="P403" s="219"/>
      <c r="Q403" s="218"/>
      <c r="R403" s="198"/>
      <c r="S403" s="198"/>
      <c r="T403" s="198"/>
      <c r="U403" s="202"/>
      <c r="V403" s="202"/>
      <c r="W403" s="202"/>
      <c r="X403" s="202"/>
      <c r="Y403" s="202"/>
      <c r="Z403" s="202"/>
    </row>
    <row r="404" spans="1:26" ht="16.5" customHeight="1">
      <c r="A404" s="199"/>
      <c r="B404" s="217"/>
      <c r="C404" s="217"/>
      <c r="D404" s="217"/>
      <c r="E404" s="218"/>
      <c r="F404" s="219"/>
      <c r="G404" s="219"/>
      <c r="H404" s="219"/>
      <c r="I404" s="218"/>
      <c r="J404" s="219"/>
      <c r="K404" s="218"/>
      <c r="L404" s="219"/>
      <c r="M404" s="219"/>
      <c r="N404" s="219"/>
      <c r="O404" s="219"/>
      <c r="P404" s="219"/>
      <c r="Q404" s="218"/>
      <c r="R404" s="198"/>
      <c r="S404" s="198"/>
      <c r="T404" s="198"/>
      <c r="U404" s="202"/>
      <c r="V404" s="202"/>
      <c r="W404" s="202"/>
      <c r="X404" s="202"/>
      <c r="Y404" s="202"/>
      <c r="Z404" s="202"/>
    </row>
    <row r="405" spans="1:26" ht="16.5" customHeight="1">
      <c r="A405" s="199"/>
      <c r="B405" s="217"/>
      <c r="C405" s="217"/>
      <c r="D405" s="217"/>
      <c r="E405" s="218"/>
      <c r="F405" s="219"/>
      <c r="G405" s="219"/>
      <c r="H405" s="219"/>
      <c r="I405" s="218"/>
      <c r="J405" s="219"/>
      <c r="K405" s="218"/>
      <c r="L405" s="219"/>
      <c r="M405" s="219"/>
      <c r="N405" s="219"/>
      <c r="O405" s="219"/>
      <c r="P405" s="219"/>
      <c r="Q405" s="218"/>
      <c r="R405" s="198"/>
      <c r="S405" s="198"/>
      <c r="T405" s="198"/>
      <c r="U405" s="202"/>
      <c r="V405" s="202"/>
      <c r="W405" s="202"/>
      <c r="X405" s="202"/>
      <c r="Y405" s="202"/>
      <c r="Z405" s="202"/>
    </row>
    <row r="406" spans="1:26" ht="16.5" customHeight="1">
      <c r="A406" s="199"/>
      <c r="B406" s="217"/>
      <c r="C406" s="217"/>
      <c r="D406" s="217"/>
      <c r="E406" s="218"/>
      <c r="F406" s="219"/>
      <c r="G406" s="219"/>
      <c r="H406" s="219"/>
      <c r="I406" s="218"/>
      <c r="J406" s="219"/>
      <c r="K406" s="218"/>
      <c r="L406" s="219"/>
      <c r="M406" s="219"/>
      <c r="N406" s="219"/>
      <c r="O406" s="219"/>
      <c r="P406" s="219"/>
      <c r="Q406" s="218"/>
      <c r="R406" s="198"/>
      <c r="S406" s="198"/>
      <c r="T406" s="198"/>
      <c r="U406" s="202"/>
      <c r="V406" s="202"/>
      <c r="W406" s="202"/>
      <c r="X406" s="202"/>
      <c r="Y406" s="202"/>
      <c r="Z406" s="202"/>
    </row>
    <row r="407" spans="1:26" ht="16.5" customHeight="1">
      <c r="A407" s="199"/>
      <c r="B407" s="217"/>
      <c r="C407" s="217"/>
      <c r="D407" s="217"/>
      <c r="E407" s="218"/>
      <c r="F407" s="219"/>
      <c r="G407" s="219"/>
      <c r="H407" s="219"/>
      <c r="I407" s="218"/>
      <c r="J407" s="219"/>
      <c r="K407" s="218"/>
      <c r="L407" s="219"/>
      <c r="M407" s="219"/>
      <c r="N407" s="219"/>
      <c r="O407" s="219"/>
      <c r="P407" s="219"/>
      <c r="Q407" s="218"/>
      <c r="R407" s="198"/>
      <c r="S407" s="198"/>
      <c r="T407" s="198"/>
      <c r="U407" s="202"/>
      <c r="V407" s="202"/>
      <c r="W407" s="202"/>
      <c r="X407" s="202"/>
      <c r="Y407" s="202"/>
      <c r="Z407" s="202"/>
    </row>
    <row r="408" spans="1:26" ht="16.5" customHeight="1">
      <c r="A408" s="199"/>
      <c r="B408" s="217"/>
      <c r="C408" s="217"/>
      <c r="D408" s="217"/>
      <c r="E408" s="218"/>
      <c r="F408" s="219"/>
      <c r="G408" s="219"/>
      <c r="H408" s="219"/>
      <c r="I408" s="218"/>
      <c r="J408" s="219"/>
      <c r="K408" s="218"/>
      <c r="L408" s="219"/>
      <c r="M408" s="219"/>
      <c r="N408" s="219"/>
      <c r="O408" s="219"/>
      <c r="P408" s="219"/>
      <c r="Q408" s="218"/>
      <c r="R408" s="198"/>
      <c r="S408" s="198"/>
      <c r="T408" s="198"/>
      <c r="U408" s="202"/>
      <c r="V408" s="202"/>
      <c r="W408" s="202"/>
      <c r="X408" s="202"/>
      <c r="Y408" s="202"/>
      <c r="Z408" s="202"/>
    </row>
    <row r="409" spans="1:26" ht="16.5" customHeight="1">
      <c r="A409" s="199"/>
      <c r="B409" s="217"/>
      <c r="C409" s="217"/>
      <c r="D409" s="217"/>
      <c r="E409" s="218"/>
      <c r="F409" s="219"/>
      <c r="G409" s="219"/>
      <c r="H409" s="219"/>
      <c r="I409" s="218"/>
      <c r="J409" s="219"/>
      <c r="K409" s="218"/>
      <c r="L409" s="219"/>
      <c r="M409" s="219"/>
      <c r="N409" s="219"/>
      <c r="O409" s="219"/>
      <c r="P409" s="219"/>
      <c r="Q409" s="218"/>
      <c r="R409" s="198"/>
      <c r="S409" s="198"/>
      <c r="T409" s="198"/>
      <c r="U409" s="202"/>
      <c r="V409" s="202"/>
      <c r="W409" s="202"/>
      <c r="X409" s="202"/>
      <c r="Y409" s="202"/>
      <c r="Z409" s="202"/>
    </row>
    <row r="410" spans="1:26" ht="16.5" customHeight="1">
      <c r="A410" s="199"/>
      <c r="B410" s="217"/>
      <c r="C410" s="217"/>
      <c r="D410" s="217"/>
      <c r="E410" s="218"/>
      <c r="F410" s="219"/>
      <c r="G410" s="219"/>
      <c r="H410" s="219"/>
      <c r="I410" s="218"/>
      <c r="J410" s="219"/>
      <c r="K410" s="218"/>
      <c r="L410" s="219"/>
      <c r="M410" s="219"/>
      <c r="N410" s="219"/>
      <c r="O410" s="219"/>
      <c r="P410" s="219"/>
      <c r="Q410" s="218"/>
      <c r="R410" s="198"/>
      <c r="S410" s="198"/>
      <c r="T410" s="198"/>
      <c r="U410" s="202"/>
      <c r="V410" s="202"/>
      <c r="W410" s="202"/>
      <c r="X410" s="202"/>
      <c r="Y410" s="202"/>
      <c r="Z410" s="202"/>
    </row>
    <row r="411" spans="1:26" ht="16.5" customHeight="1">
      <c r="A411" s="199"/>
      <c r="B411" s="217"/>
      <c r="C411" s="217"/>
      <c r="D411" s="217"/>
      <c r="E411" s="218"/>
      <c r="F411" s="219"/>
      <c r="G411" s="219"/>
      <c r="H411" s="219"/>
      <c r="I411" s="218"/>
      <c r="J411" s="219"/>
      <c r="K411" s="218"/>
      <c r="L411" s="219"/>
      <c r="M411" s="219"/>
      <c r="N411" s="219"/>
      <c r="O411" s="219"/>
      <c r="P411" s="219"/>
      <c r="Q411" s="218"/>
      <c r="R411" s="198"/>
      <c r="S411" s="198"/>
      <c r="T411" s="198"/>
      <c r="U411" s="202"/>
      <c r="V411" s="202"/>
      <c r="W411" s="202"/>
      <c r="X411" s="202"/>
      <c r="Y411" s="202"/>
      <c r="Z411" s="202"/>
    </row>
    <row r="412" spans="1:26" ht="16.5" customHeight="1">
      <c r="A412" s="199"/>
      <c r="B412" s="217"/>
      <c r="C412" s="217"/>
      <c r="D412" s="217"/>
      <c r="E412" s="218"/>
      <c r="F412" s="219"/>
      <c r="G412" s="219"/>
      <c r="H412" s="219"/>
      <c r="I412" s="218"/>
      <c r="J412" s="219"/>
      <c r="K412" s="218"/>
      <c r="L412" s="219"/>
      <c r="M412" s="219"/>
      <c r="N412" s="219"/>
      <c r="O412" s="219"/>
      <c r="P412" s="219"/>
      <c r="Q412" s="218"/>
      <c r="R412" s="198"/>
      <c r="S412" s="198"/>
      <c r="T412" s="198"/>
      <c r="U412" s="202"/>
      <c r="V412" s="202"/>
      <c r="W412" s="202"/>
      <c r="X412" s="202"/>
      <c r="Y412" s="202"/>
      <c r="Z412" s="202"/>
    </row>
    <row r="413" spans="1:26" ht="16.5" customHeight="1">
      <c r="A413" s="199"/>
      <c r="B413" s="217"/>
      <c r="C413" s="217"/>
      <c r="D413" s="217"/>
      <c r="E413" s="218"/>
      <c r="F413" s="219"/>
      <c r="G413" s="219"/>
      <c r="H413" s="219"/>
      <c r="I413" s="218"/>
      <c r="J413" s="219"/>
      <c r="K413" s="218"/>
      <c r="L413" s="219"/>
      <c r="M413" s="219"/>
      <c r="N413" s="219"/>
      <c r="O413" s="219"/>
      <c r="P413" s="219"/>
      <c r="Q413" s="218"/>
      <c r="R413" s="198"/>
      <c r="S413" s="198"/>
      <c r="T413" s="198"/>
      <c r="U413" s="202"/>
      <c r="V413" s="202"/>
      <c r="W413" s="202"/>
      <c r="X413" s="202"/>
      <c r="Y413" s="202"/>
      <c r="Z413" s="202"/>
    </row>
    <row r="414" spans="1:26" ht="16.5" customHeight="1">
      <c r="A414" s="199"/>
      <c r="B414" s="217"/>
      <c r="C414" s="217"/>
      <c r="D414" s="217"/>
      <c r="E414" s="218"/>
      <c r="F414" s="219"/>
      <c r="G414" s="219"/>
      <c r="H414" s="219"/>
      <c r="I414" s="218"/>
      <c r="J414" s="219"/>
      <c r="K414" s="218"/>
      <c r="L414" s="219"/>
      <c r="M414" s="219"/>
      <c r="N414" s="219"/>
      <c r="O414" s="219"/>
      <c r="P414" s="219"/>
      <c r="Q414" s="218"/>
      <c r="R414" s="198"/>
      <c r="S414" s="198"/>
      <c r="T414" s="198"/>
      <c r="U414" s="202"/>
      <c r="V414" s="202"/>
      <c r="W414" s="202"/>
      <c r="X414" s="202"/>
      <c r="Y414" s="202"/>
      <c r="Z414" s="202"/>
    </row>
    <row r="415" spans="1:26" ht="16.5" customHeight="1">
      <c r="A415" s="199"/>
      <c r="B415" s="217"/>
      <c r="C415" s="217"/>
      <c r="D415" s="217"/>
      <c r="E415" s="218"/>
      <c r="F415" s="219"/>
      <c r="G415" s="219"/>
      <c r="H415" s="219"/>
      <c r="I415" s="218"/>
      <c r="J415" s="219"/>
      <c r="K415" s="218"/>
      <c r="L415" s="219"/>
      <c r="M415" s="219"/>
      <c r="N415" s="219"/>
      <c r="O415" s="219"/>
      <c r="P415" s="219"/>
      <c r="Q415" s="218"/>
      <c r="R415" s="198"/>
      <c r="S415" s="198"/>
      <c r="T415" s="198"/>
      <c r="U415" s="202"/>
      <c r="V415" s="202"/>
      <c r="W415" s="202"/>
      <c r="X415" s="202"/>
      <c r="Y415" s="202"/>
      <c r="Z415" s="202"/>
    </row>
    <row r="416" spans="1:26" ht="16.5" customHeight="1">
      <c r="A416" s="199"/>
      <c r="B416" s="217"/>
      <c r="C416" s="217"/>
      <c r="D416" s="217"/>
      <c r="E416" s="218"/>
      <c r="F416" s="219"/>
      <c r="G416" s="219"/>
      <c r="H416" s="219"/>
      <c r="I416" s="218"/>
      <c r="J416" s="219"/>
      <c r="K416" s="218"/>
      <c r="L416" s="219"/>
      <c r="M416" s="219"/>
      <c r="N416" s="219"/>
      <c r="O416" s="219"/>
      <c r="P416" s="219"/>
      <c r="Q416" s="218"/>
      <c r="R416" s="198"/>
      <c r="S416" s="198"/>
      <c r="T416" s="198"/>
      <c r="U416" s="202"/>
      <c r="V416" s="202"/>
      <c r="W416" s="202"/>
      <c r="X416" s="202"/>
      <c r="Y416" s="202"/>
      <c r="Z416" s="202"/>
    </row>
    <row r="417" spans="1:26" ht="16.5" customHeight="1">
      <c r="A417" s="199"/>
      <c r="B417" s="217"/>
      <c r="C417" s="217"/>
      <c r="D417" s="217"/>
      <c r="E417" s="218"/>
      <c r="F417" s="219"/>
      <c r="G417" s="219"/>
      <c r="H417" s="219"/>
      <c r="I417" s="218"/>
      <c r="J417" s="219"/>
      <c r="K417" s="218"/>
      <c r="L417" s="219"/>
      <c r="M417" s="219"/>
      <c r="N417" s="219"/>
      <c r="O417" s="219"/>
      <c r="P417" s="219"/>
      <c r="Q417" s="218"/>
      <c r="R417" s="198"/>
      <c r="S417" s="198"/>
      <c r="T417" s="198"/>
      <c r="U417" s="202"/>
      <c r="V417" s="202"/>
      <c r="W417" s="202"/>
      <c r="X417" s="202"/>
      <c r="Y417" s="202"/>
      <c r="Z417" s="202"/>
    </row>
    <row r="418" spans="1:26" ht="16.5" customHeight="1">
      <c r="A418" s="199"/>
      <c r="B418" s="217"/>
      <c r="C418" s="217"/>
      <c r="D418" s="217"/>
      <c r="E418" s="218"/>
      <c r="F418" s="219"/>
      <c r="G418" s="219"/>
      <c r="H418" s="219"/>
      <c r="I418" s="218"/>
      <c r="J418" s="219"/>
      <c r="K418" s="218"/>
      <c r="L418" s="219"/>
      <c r="M418" s="219"/>
      <c r="N418" s="219"/>
      <c r="O418" s="219"/>
      <c r="P418" s="219"/>
      <c r="Q418" s="218"/>
      <c r="R418" s="198"/>
      <c r="S418" s="198"/>
      <c r="T418" s="198"/>
      <c r="U418" s="202"/>
      <c r="V418" s="202"/>
      <c r="W418" s="202"/>
      <c r="X418" s="202"/>
      <c r="Y418" s="202"/>
      <c r="Z418" s="202"/>
    </row>
    <row r="419" spans="1:26" ht="16.5" customHeight="1">
      <c r="A419" s="199"/>
      <c r="B419" s="217"/>
      <c r="C419" s="217"/>
      <c r="D419" s="217"/>
      <c r="E419" s="218"/>
      <c r="F419" s="219"/>
      <c r="G419" s="219"/>
      <c r="H419" s="219"/>
      <c r="I419" s="218"/>
      <c r="J419" s="219"/>
      <c r="K419" s="218"/>
      <c r="L419" s="219"/>
      <c r="M419" s="219"/>
      <c r="N419" s="219"/>
      <c r="O419" s="219"/>
      <c r="P419" s="219"/>
      <c r="Q419" s="218"/>
      <c r="R419" s="198"/>
      <c r="S419" s="198"/>
      <c r="T419" s="198"/>
      <c r="U419" s="202"/>
      <c r="V419" s="202"/>
      <c r="W419" s="202"/>
      <c r="X419" s="202"/>
      <c r="Y419" s="202"/>
      <c r="Z419" s="202"/>
    </row>
    <row r="420" spans="1:26" ht="16.5" customHeight="1">
      <c r="A420" s="199"/>
      <c r="B420" s="217"/>
      <c r="C420" s="217"/>
      <c r="D420" s="217"/>
      <c r="E420" s="218"/>
      <c r="F420" s="219"/>
      <c r="G420" s="219"/>
      <c r="H420" s="219"/>
      <c r="I420" s="218"/>
      <c r="J420" s="219"/>
      <c r="K420" s="218"/>
      <c r="L420" s="219"/>
      <c r="M420" s="219"/>
      <c r="N420" s="219"/>
      <c r="O420" s="219"/>
      <c r="P420" s="219"/>
      <c r="Q420" s="218"/>
      <c r="R420" s="198"/>
      <c r="S420" s="198"/>
      <c r="T420" s="198"/>
      <c r="U420" s="202"/>
      <c r="V420" s="202"/>
      <c r="W420" s="202"/>
      <c r="X420" s="202"/>
      <c r="Y420" s="202"/>
      <c r="Z420" s="202"/>
    </row>
    <row r="421" spans="1:26" ht="16.5" customHeight="1">
      <c r="A421" s="199"/>
      <c r="B421" s="217"/>
      <c r="C421" s="217"/>
      <c r="D421" s="217"/>
      <c r="E421" s="218"/>
      <c r="F421" s="219"/>
      <c r="G421" s="219"/>
      <c r="H421" s="219"/>
      <c r="I421" s="218"/>
      <c r="J421" s="219"/>
      <c r="K421" s="218"/>
      <c r="L421" s="219"/>
      <c r="M421" s="219"/>
      <c r="N421" s="219"/>
      <c r="O421" s="219"/>
      <c r="P421" s="219"/>
      <c r="Q421" s="218"/>
      <c r="R421" s="198"/>
      <c r="S421" s="198"/>
      <c r="T421" s="198"/>
      <c r="U421" s="202"/>
      <c r="V421" s="202"/>
      <c r="W421" s="202"/>
      <c r="X421" s="202"/>
      <c r="Y421" s="202"/>
      <c r="Z421" s="202"/>
    </row>
    <row r="422" spans="1:26" ht="16.5" customHeight="1">
      <c r="A422" s="199"/>
      <c r="B422" s="217"/>
      <c r="C422" s="217"/>
      <c r="D422" s="217"/>
      <c r="E422" s="218"/>
      <c r="F422" s="219"/>
      <c r="G422" s="219"/>
      <c r="H422" s="219"/>
      <c r="I422" s="218"/>
      <c r="J422" s="219"/>
      <c r="K422" s="218"/>
      <c r="L422" s="219"/>
      <c r="M422" s="219"/>
      <c r="N422" s="219"/>
      <c r="O422" s="219"/>
      <c r="P422" s="219"/>
      <c r="Q422" s="218"/>
      <c r="R422" s="198"/>
      <c r="S422" s="198"/>
      <c r="T422" s="198"/>
      <c r="U422" s="202"/>
      <c r="V422" s="202"/>
      <c r="W422" s="202"/>
      <c r="X422" s="202"/>
      <c r="Y422" s="202"/>
      <c r="Z422" s="202"/>
    </row>
    <row r="423" spans="1:26" ht="16.5" customHeight="1">
      <c r="A423" s="199"/>
      <c r="B423" s="217"/>
      <c r="C423" s="217"/>
      <c r="D423" s="217"/>
      <c r="E423" s="218"/>
      <c r="F423" s="219"/>
      <c r="G423" s="219"/>
      <c r="H423" s="219"/>
      <c r="I423" s="218"/>
      <c r="J423" s="219"/>
      <c r="K423" s="218"/>
      <c r="L423" s="219"/>
      <c r="M423" s="219"/>
      <c r="N423" s="219"/>
      <c r="O423" s="219"/>
      <c r="P423" s="219"/>
      <c r="Q423" s="218"/>
      <c r="R423" s="198"/>
      <c r="S423" s="198"/>
      <c r="T423" s="198"/>
      <c r="U423" s="202"/>
      <c r="V423" s="202"/>
      <c r="W423" s="202"/>
      <c r="X423" s="202"/>
      <c r="Y423" s="202"/>
      <c r="Z423" s="202"/>
    </row>
    <row r="424" spans="1:26" ht="16.5" customHeight="1">
      <c r="A424" s="199"/>
      <c r="B424" s="217"/>
      <c r="C424" s="217"/>
      <c r="D424" s="217"/>
      <c r="E424" s="218"/>
      <c r="F424" s="219"/>
      <c r="G424" s="219"/>
      <c r="H424" s="219"/>
      <c r="I424" s="218"/>
      <c r="J424" s="219"/>
      <c r="K424" s="218"/>
      <c r="L424" s="219"/>
      <c r="M424" s="219"/>
      <c r="N424" s="219"/>
      <c r="O424" s="219"/>
      <c r="P424" s="219"/>
      <c r="Q424" s="218"/>
      <c r="R424" s="198"/>
      <c r="S424" s="198"/>
      <c r="T424" s="198"/>
      <c r="U424" s="202"/>
      <c r="V424" s="202"/>
      <c r="W424" s="202"/>
      <c r="X424" s="202"/>
      <c r="Y424" s="202"/>
      <c r="Z424" s="202"/>
    </row>
    <row r="425" spans="1:26" ht="16.5" customHeight="1">
      <c r="A425" s="199"/>
      <c r="B425" s="217"/>
      <c r="C425" s="217"/>
      <c r="D425" s="217"/>
      <c r="E425" s="218"/>
      <c r="F425" s="219"/>
      <c r="G425" s="219"/>
      <c r="H425" s="219"/>
      <c r="I425" s="218"/>
      <c r="J425" s="219"/>
      <c r="K425" s="218"/>
      <c r="L425" s="219"/>
      <c r="M425" s="219"/>
      <c r="N425" s="219"/>
      <c r="O425" s="219"/>
      <c r="P425" s="219"/>
      <c r="Q425" s="218"/>
      <c r="R425" s="198"/>
      <c r="S425" s="198"/>
      <c r="T425" s="198"/>
      <c r="U425" s="202"/>
      <c r="V425" s="202"/>
      <c r="W425" s="202"/>
      <c r="X425" s="202"/>
      <c r="Y425" s="202"/>
      <c r="Z425" s="202"/>
    </row>
    <row r="426" spans="1:26" ht="16.5" customHeight="1">
      <c r="A426" s="199"/>
      <c r="B426" s="217"/>
      <c r="C426" s="217"/>
      <c r="D426" s="217"/>
      <c r="E426" s="218"/>
      <c r="F426" s="219"/>
      <c r="G426" s="219"/>
      <c r="H426" s="219"/>
      <c r="I426" s="218"/>
      <c r="J426" s="219"/>
      <c r="K426" s="218"/>
      <c r="L426" s="219"/>
      <c r="M426" s="219"/>
      <c r="N426" s="219"/>
      <c r="O426" s="219"/>
      <c r="P426" s="219"/>
      <c r="Q426" s="218"/>
      <c r="R426" s="198"/>
      <c r="S426" s="198"/>
      <c r="T426" s="198"/>
      <c r="U426" s="202"/>
      <c r="V426" s="202"/>
      <c r="W426" s="202"/>
      <c r="X426" s="202"/>
      <c r="Y426" s="202"/>
      <c r="Z426" s="202"/>
    </row>
    <row r="427" spans="1:26" ht="16.5" customHeight="1">
      <c r="A427" s="199"/>
      <c r="B427" s="217"/>
      <c r="C427" s="217"/>
      <c r="D427" s="217"/>
      <c r="E427" s="218"/>
      <c r="F427" s="219"/>
      <c r="G427" s="219"/>
      <c r="H427" s="219"/>
      <c r="I427" s="218"/>
      <c r="J427" s="219"/>
      <c r="K427" s="218"/>
      <c r="L427" s="219"/>
      <c r="M427" s="219"/>
      <c r="N427" s="219"/>
      <c r="O427" s="219"/>
      <c r="P427" s="219"/>
      <c r="Q427" s="218"/>
      <c r="R427" s="198"/>
      <c r="S427" s="198"/>
      <c r="T427" s="198"/>
      <c r="U427" s="202"/>
      <c r="V427" s="202"/>
      <c r="W427" s="202"/>
      <c r="X427" s="202"/>
      <c r="Y427" s="202"/>
      <c r="Z427" s="202"/>
    </row>
    <row r="428" spans="1:26" ht="16.5" customHeight="1">
      <c r="A428" s="199"/>
      <c r="B428" s="217"/>
      <c r="C428" s="217"/>
      <c r="D428" s="217"/>
      <c r="E428" s="218"/>
      <c r="F428" s="219"/>
      <c r="G428" s="219"/>
      <c r="H428" s="219"/>
      <c r="I428" s="218"/>
      <c r="J428" s="219"/>
      <c r="K428" s="218"/>
      <c r="L428" s="219"/>
      <c r="M428" s="219"/>
      <c r="N428" s="219"/>
      <c r="O428" s="219"/>
      <c r="P428" s="219"/>
      <c r="Q428" s="218"/>
      <c r="R428" s="198"/>
      <c r="S428" s="198"/>
      <c r="T428" s="198"/>
      <c r="U428" s="202"/>
      <c r="V428" s="202"/>
      <c r="W428" s="202"/>
      <c r="X428" s="202"/>
      <c r="Y428" s="202"/>
      <c r="Z428" s="202"/>
    </row>
    <row r="429" spans="1:26" ht="16.5" customHeight="1">
      <c r="A429" s="199"/>
      <c r="B429" s="217"/>
      <c r="C429" s="217"/>
      <c r="D429" s="217"/>
      <c r="E429" s="218"/>
      <c r="F429" s="219"/>
      <c r="G429" s="219"/>
      <c r="H429" s="219"/>
      <c r="I429" s="218"/>
      <c r="J429" s="219"/>
      <c r="K429" s="218"/>
      <c r="L429" s="219"/>
      <c r="M429" s="219"/>
      <c r="N429" s="219"/>
      <c r="O429" s="219"/>
      <c r="P429" s="219"/>
      <c r="Q429" s="218"/>
      <c r="R429" s="198"/>
      <c r="S429" s="198"/>
      <c r="T429" s="198"/>
      <c r="U429" s="202"/>
      <c r="V429" s="202"/>
      <c r="W429" s="202"/>
      <c r="X429" s="202"/>
      <c r="Y429" s="202"/>
      <c r="Z429" s="202"/>
    </row>
    <row r="430" spans="1:26" ht="16.5" customHeight="1">
      <c r="A430" s="199"/>
      <c r="B430" s="217"/>
      <c r="C430" s="217"/>
      <c r="D430" s="217"/>
      <c r="E430" s="218"/>
      <c r="F430" s="219"/>
      <c r="G430" s="219"/>
      <c r="H430" s="219"/>
      <c r="I430" s="218"/>
      <c r="J430" s="219"/>
      <c r="K430" s="218"/>
      <c r="L430" s="219"/>
      <c r="M430" s="219"/>
      <c r="N430" s="219"/>
      <c r="O430" s="219"/>
      <c r="P430" s="219"/>
      <c r="Q430" s="218"/>
      <c r="R430" s="198"/>
      <c r="S430" s="198"/>
      <c r="T430" s="198"/>
      <c r="U430" s="202"/>
      <c r="V430" s="202"/>
      <c r="W430" s="202"/>
      <c r="X430" s="202"/>
      <c r="Y430" s="202"/>
      <c r="Z430" s="202"/>
    </row>
    <row r="431" spans="1:26" ht="16.5" customHeight="1">
      <c r="A431" s="199"/>
      <c r="B431" s="217"/>
      <c r="C431" s="217"/>
      <c r="D431" s="217"/>
      <c r="E431" s="218"/>
      <c r="F431" s="219"/>
      <c r="G431" s="219"/>
      <c r="H431" s="219"/>
      <c r="I431" s="218"/>
      <c r="J431" s="219"/>
      <c r="K431" s="218"/>
      <c r="L431" s="219"/>
      <c r="M431" s="219"/>
      <c r="N431" s="219"/>
      <c r="O431" s="219"/>
      <c r="P431" s="219"/>
      <c r="Q431" s="218"/>
      <c r="R431" s="198"/>
      <c r="S431" s="198"/>
      <c r="T431" s="198"/>
      <c r="U431" s="202"/>
      <c r="V431" s="202"/>
      <c r="W431" s="202"/>
      <c r="X431" s="202"/>
      <c r="Y431" s="202"/>
      <c r="Z431" s="202"/>
    </row>
    <row r="432" spans="1:26" ht="16.5" customHeight="1">
      <c r="A432" s="199"/>
      <c r="B432" s="217"/>
      <c r="C432" s="217"/>
      <c r="D432" s="217"/>
      <c r="E432" s="218"/>
      <c r="F432" s="219"/>
      <c r="G432" s="219"/>
      <c r="H432" s="219"/>
      <c r="I432" s="218"/>
      <c r="J432" s="219"/>
      <c r="K432" s="218"/>
      <c r="L432" s="219"/>
      <c r="M432" s="219"/>
      <c r="N432" s="219"/>
      <c r="O432" s="219"/>
      <c r="P432" s="219"/>
      <c r="Q432" s="218"/>
      <c r="R432" s="198"/>
      <c r="S432" s="198"/>
      <c r="T432" s="198"/>
      <c r="U432" s="202"/>
      <c r="V432" s="202"/>
      <c r="W432" s="202"/>
      <c r="X432" s="202"/>
      <c r="Y432" s="202"/>
      <c r="Z432" s="202"/>
    </row>
    <row r="433" spans="1:26" ht="16.5" customHeight="1">
      <c r="A433" s="199"/>
      <c r="B433" s="217"/>
      <c r="C433" s="217"/>
      <c r="D433" s="217"/>
      <c r="E433" s="218"/>
      <c r="F433" s="219"/>
      <c r="G433" s="219"/>
      <c r="H433" s="219"/>
      <c r="I433" s="218"/>
      <c r="J433" s="219"/>
      <c r="K433" s="218"/>
      <c r="L433" s="219"/>
      <c r="M433" s="219"/>
      <c r="N433" s="219"/>
      <c r="O433" s="219"/>
      <c r="P433" s="219"/>
      <c r="Q433" s="218"/>
      <c r="R433" s="198"/>
      <c r="S433" s="198"/>
      <c r="T433" s="198"/>
      <c r="U433" s="202"/>
      <c r="V433" s="202"/>
      <c r="W433" s="202"/>
      <c r="X433" s="202"/>
      <c r="Y433" s="202"/>
      <c r="Z433" s="202"/>
    </row>
    <row r="434" spans="1:26" ht="16.5" customHeight="1">
      <c r="A434" s="199"/>
      <c r="B434" s="217"/>
      <c r="C434" s="217"/>
      <c r="D434" s="217"/>
      <c r="E434" s="218"/>
      <c r="F434" s="219"/>
      <c r="G434" s="219"/>
      <c r="H434" s="219"/>
      <c r="I434" s="218"/>
      <c r="J434" s="219"/>
      <c r="K434" s="218"/>
      <c r="L434" s="219"/>
      <c r="M434" s="219"/>
      <c r="N434" s="219"/>
      <c r="O434" s="219"/>
      <c r="P434" s="219"/>
      <c r="Q434" s="218"/>
      <c r="R434" s="198"/>
      <c r="S434" s="198"/>
      <c r="T434" s="198"/>
      <c r="U434" s="202"/>
      <c r="V434" s="202"/>
      <c r="W434" s="202"/>
      <c r="X434" s="202"/>
      <c r="Y434" s="202"/>
      <c r="Z434" s="202"/>
    </row>
    <row r="435" spans="1:26" ht="16.5" customHeight="1">
      <c r="A435" s="199"/>
      <c r="B435" s="217"/>
      <c r="C435" s="217"/>
      <c r="D435" s="217"/>
      <c r="E435" s="218"/>
      <c r="F435" s="219"/>
      <c r="G435" s="219"/>
      <c r="H435" s="219"/>
      <c r="I435" s="218"/>
      <c r="J435" s="219"/>
      <c r="K435" s="218"/>
      <c r="L435" s="219"/>
      <c r="M435" s="219"/>
      <c r="N435" s="219"/>
      <c r="O435" s="219"/>
      <c r="P435" s="219"/>
      <c r="Q435" s="218"/>
      <c r="R435" s="198"/>
      <c r="S435" s="198"/>
      <c r="T435" s="198"/>
      <c r="U435" s="202"/>
      <c r="V435" s="202"/>
      <c r="W435" s="202"/>
      <c r="X435" s="202"/>
      <c r="Y435" s="202"/>
      <c r="Z435" s="202"/>
    </row>
    <row r="436" spans="1:26" ht="16.5" customHeight="1">
      <c r="A436" s="199"/>
      <c r="B436" s="217"/>
      <c r="C436" s="217"/>
      <c r="D436" s="217"/>
      <c r="E436" s="218"/>
      <c r="F436" s="219"/>
      <c r="G436" s="219"/>
      <c r="H436" s="219"/>
      <c r="I436" s="218"/>
      <c r="J436" s="219"/>
      <c r="K436" s="218"/>
      <c r="L436" s="219"/>
      <c r="M436" s="219"/>
      <c r="N436" s="219"/>
      <c r="O436" s="219"/>
      <c r="P436" s="219"/>
      <c r="Q436" s="218"/>
      <c r="R436" s="198"/>
      <c r="S436" s="198"/>
      <c r="T436" s="198"/>
      <c r="U436" s="202"/>
      <c r="V436" s="202"/>
      <c r="W436" s="202"/>
      <c r="X436" s="202"/>
      <c r="Y436" s="202"/>
      <c r="Z436" s="202"/>
    </row>
    <row r="437" spans="1:26" ht="16.5" customHeight="1">
      <c r="A437" s="199"/>
      <c r="B437" s="217"/>
      <c r="C437" s="217"/>
      <c r="D437" s="217"/>
      <c r="E437" s="218"/>
      <c r="F437" s="219"/>
      <c r="G437" s="219"/>
      <c r="H437" s="219"/>
      <c r="I437" s="218"/>
      <c r="J437" s="219"/>
      <c r="K437" s="218"/>
      <c r="L437" s="219"/>
      <c r="M437" s="219"/>
      <c r="N437" s="219"/>
      <c r="O437" s="219"/>
      <c r="P437" s="219"/>
      <c r="Q437" s="218"/>
      <c r="R437" s="198"/>
      <c r="S437" s="198"/>
      <c r="T437" s="198"/>
      <c r="U437" s="202"/>
      <c r="V437" s="202"/>
      <c r="W437" s="202"/>
      <c r="X437" s="202"/>
      <c r="Y437" s="202"/>
      <c r="Z437" s="202"/>
    </row>
    <row r="438" spans="1:26" ht="16.5" customHeight="1">
      <c r="A438" s="199"/>
      <c r="B438" s="217"/>
      <c r="C438" s="217"/>
      <c r="D438" s="217"/>
      <c r="E438" s="218"/>
      <c r="F438" s="219"/>
      <c r="G438" s="219"/>
      <c r="H438" s="219"/>
      <c r="I438" s="218"/>
      <c r="J438" s="219"/>
      <c r="K438" s="218"/>
      <c r="L438" s="219"/>
      <c r="M438" s="219"/>
      <c r="N438" s="219"/>
      <c r="O438" s="219"/>
      <c r="P438" s="219"/>
      <c r="Q438" s="218"/>
      <c r="R438" s="198"/>
      <c r="S438" s="198"/>
      <c r="T438" s="198"/>
      <c r="U438" s="202"/>
      <c r="V438" s="202"/>
      <c r="W438" s="202"/>
      <c r="X438" s="202"/>
      <c r="Y438" s="202"/>
      <c r="Z438" s="202"/>
    </row>
    <row r="439" spans="1:26" ht="16.5" customHeight="1">
      <c r="A439" s="199"/>
      <c r="B439" s="217"/>
      <c r="C439" s="217"/>
      <c r="D439" s="217"/>
      <c r="E439" s="218"/>
      <c r="F439" s="219"/>
      <c r="G439" s="219"/>
      <c r="H439" s="219"/>
      <c r="I439" s="218"/>
      <c r="J439" s="219"/>
      <c r="K439" s="218"/>
      <c r="L439" s="219"/>
      <c r="M439" s="219"/>
      <c r="N439" s="219"/>
      <c r="O439" s="219"/>
      <c r="P439" s="219"/>
      <c r="Q439" s="218"/>
      <c r="R439" s="198"/>
      <c r="S439" s="198"/>
      <c r="T439" s="198"/>
      <c r="U439" s="202"/>
      <c r="V439" s="202"/>
      <c r="W439" s="202"/>
      <c r="X439" s="202"/>
      <c r="Y439" s="202"/>
      <c r="Z439" s="202"/>
    </row>
    <row r="440" spans="1:26" ht="16.5" customHeight="1">
      <c r="A440" s="199"/>
      <c r="B440" s="217"/>
      <c r="C440" s="217"/>
      <c r="D440" s="217"/>
      <c r="E440" s="218"/>
      <c r="F440" s="219"/>
      <c r="G440" s="219"/>
      <c r="H440" s="219"/>
      <c r="I440" s="218"/>
      <c r="J440" s="219"/>
      <c r="K440" s="218"/>
      <c r="L440" s="219"/>
      <c r="M440" s="219"/>
      <c r="N440" s="219"/>
      <c r="O440" s="219"/>
      <c r="P440" s="219"/>
      <c r="Q440" s="218"/>
      <c r="R440" s="198"/>
      <c r="S440" s="198"/>
      <c r="T440" s="198"/>
      <c r="U440" s="202"/>
      <c r="V440" s="202"/>
      <c r="W440" s="202"/>
      <c r="X440" s="202"/>
      <c r="Y440" s="202"/>
      <c r="Z440" s="202"/>
    </row>
    <row r="441" spans="1:26" ht="16.5" customHeight="1">
      <c r="A441" s="199"/>
      <c r="B441" s="217"/>
      <c r="C441" s="217"/>
      <c r="D441" s="217"/>
      <c r="E441" s="218"/>
      <c r="F441" s="219"/>
      <c r="G441" s="219"/>
      <c r="H441" s="219"/>
      <c r="I441" s="218"/>
      <c r="J441" s="219"/>
      <c r="K441" s="218"/>
      <c r="L441" s="219"/>
      <c r="M441" s="219"/>
      <c r="N441" s="219"/>
      <c r="O441" s="219"/>
      <c r="P441" s="219"/>
      <c r="Q441" s="218"/>
      <c r="R441" s="198"/>
      <c r="S441" s="198"/>
      <c r="T441" s="198"/>
      <c r="U441" s="202"/>
      <c r="V441" s="202"/>
      <c r="W441" s="202"/>
      <c r="X441" s="202"/>
      <c r="Y441" s="202"/>
      <c r="Z441" s="202"/>
    </row>
    <row r="442" spans="1:26" ht="16.5" customHeight="1">
      <c r="A442" s="199"/>
      <c r="B442" s="217"/>
      <c r="C442" s="217"/>
      <c r="D442" s="217"/>
      <c r="E442" s="218"/>
      <c r="F442" s="219"/>
      <c r="G442" s="219"/>
      <c r="H442" s="219"/>
      <c r="I442" s="218"/>
      <c r="J442" s="219"/>
      <c r="K442" s="218"/>
      <c r="L442" s="219"/>
      <c r="M442" s="219"/>
      <c r="N442" s="219"/>
      <c r="O442" s="219"/>
      <c r="P442" s="219"/>
      <c r="Q442" s="218"/>
      <c r="R442" s="198"/>
      <c r="S442" s="198"/>
      <c r="T442" s="198"/>
      <c r="U442" s="202"/>
      <c r="V442" s="202"/>
      <c r="W442" s="202"/>
      <c r="X442" s="202"/>
      <c r="Y442" s="202"/>
      <c r="Z442" s="202"/>
    </row>
    <row r="443" spans="1:26" ht="16.5" customHeight="1">
      <c r="A443" s="199"/>
      <c r="B443" s="217"/>
      <c r="C443" s="217"/>
      <c r="D443" s="217"/>
      <c r="E443" s="218"/>
      <c r="F443" s="219"/>
      <c r="G443" s="219"/>
      <c r="H443" s="219"/>
      <c r="I443" s="218"/>
      <c r="J443" s="219"/>
      <c r="K443" s="218"/>
      <c r="L443" s="219"/>
      <c r="M443" s="219"/>
      <c r="N443" s="219"/>
      <c r="O443" s="219"/>
      <c r="P443" s="219"/>
      <c r="Q443" s="218"/>
      <c r="R443" s="198"/>
      <c r="S443" s="198"/>
      <c r="T443" s="198"/>
      <c r="U443" s="202"/>
      <c r="V443" s="202"/>
      <c r="W443" s="202"/>
      <c r="X443" s="202"/>
      <c r="Y443" s="202"/>
      <c r="Z443" s="202"/>
    </row>
    <row r="444" spans="1:26" ht="16.5" customHeight="1">
      <c r="A444" s="199"/>
      <c r="B444" s="217"/>
      <c r="C444" s="217"/>
      <c r="D444" s="217"/>
      <c r="E444" s="218"/>
      <c r="F444" s="219"/>
      <c r="G444" s="219"/>
      <c r="H444" s="219"/>
      <c r="I444" s="218"/>
      <c r="J444" s="219"/>
      <c r="K444" s="218"/>
      <c r="L444" s="219"/>
      <c r="M444" s="219"/>
      <c r="N444" s="219"/>
      <c r="O444" s="219"/>
      <c r="P444" s="219"/>
      <c r="Q444" s="218"/>
      <c r="R444" s="198"/>
      <c r="S444" s="198"/>
      <c r="T444" s="198"/>
      <c r="U444" s="202"/>
      <c r="V444" s="202"/>
      <c r="W444" s="202"/>
      <c r="X444" s="202"/>
      <c r="Y444" s="202"/>
      <c r="Z444" s="202"/>
    </row>
    <row r="445" spans="1:26" ht="16.5" customHeight="1">
      <c r="A445" s="199"/>
      <c r="B445" s="217"/>
      <c r="C445" s="217"/>
      <c r="D445" s="217"/>
      <c r="E445" s="218"/>
      <c r="F445" s="219"/>
      <c r="G445" s="219"/>
      <c r="H445" s="219"/>
      <c r="I445" s="218"/>
      <c r="J445" s="219"/>
      <c r="K445" s="218"/>
      <c r="L445" s="219"/>
      <c r="M445" s="219"/>
      <c r="N445" s="219"/>
      <c r="O445" s="219"/>
      <c r="P445" s="219"/>
      <c r="Q445" s="218"/>
      <c r="R445" s="198"/>
      <c r="S445" s="198"/>
      <c r="T445" s="198"/>
      <c r="U445" s="202"/>
      <c r="V445" s="202"/>
      <c r="W445" s="202"/>
      <c r="X445" s="202"/>
      <c r="Y445" s="202"/>
      <c r="Z445" s="202"/>
    </row>
    <row r="446" spans="1:26" ht="16.5" customHeight="1">
      <c r="A446" s="199"/>
      <c r="B446" s="217"/>
      <c r="C446" s="217"/>
      <c r="D446" s="217"/>
      <c r="E446" s="218"/>
      <c r="F446" s="219"/>
      <c r="G446" s="219"/>
      <c r="H446" s="219"/>
      <c r="I446" s="218"/>
      <c r="J446" s="219"/>
      <c r="K446" s="218"/>
      <c r="L446" s="219"/>
      <c r="M446" s="219"/>
      <c r="N446" s="219"/>
      <c r="O446" s="219"/>
      <c r="P446" s="219"/>
      <c r="Q446" s="218"/>
      <c r="R446" s="198"/>
      <c r="S446" s="198"/>
      <c r="T446" s="198"/>
      <c r="U446" s="202"/>
      <c r="V446" s="202"/>
      <c r="W446" s="202"/>
      <c r="X446" s="202"/>
      <c r="Y446" s="202"/>
      <c r="Z446" s="202"/>
    </row>
    <row r="447" spans="1:26" ht="16.5" customHeight="1">
      <c r="A447" s="199"/>
      <c r="B447" s="217"/>
      <c r="C447" s="217"/>
      <c r="D447" s="217"/>
      <c r="E447" s="218"/>
      <c r="F447" s="219"/>
      <c r="G447" s="219"/>
      <c r="H447" s="219"/>
      <c r="I447" s="218"/>
      <c r="J447" s="219"/>
      <c r="K447" s="218"/>
      <c r="L447" s="219"/>
      <c r="M447" s="219"/>
      <c r="N447" s="219"/>
      <c r="O447" s="219"/>
      <c r="P447" s="219"/>
      <c r="Q447" s="218"/>
      <c r="R447" s="198"/>
      <c r="S447" s="198"/>
      <c r="T447" s="198"/>
      <c r="U447" s="202"/>
      <c r="V447" s="202"/>
      <c r="W447" s="202"/>
      <c r="X447" s="202"/>
      <c r="Y447" s="202"/>
      <c r="Z447" s="202"/>
    </row>
    <row r="448" spans="1:26" ht="16.5" customHeight="1">
      <c r="A448" s="199"/>
      <c r="B448" s="217"/>
      <c r="C448" s="217"/>
      <c r="D448" s="217"/>
      <c r="E448" s="218"/>
      <c r="F448" s="219"/>
      <c r="G448" s="219"/>
      <c r="H448" s="219"/>
      <c r="I448" s="218"/>
      <c r="J448" s="219"/>
      <c r="K448" s="218"/>
      <c r="L448" s="219"/>
      <c r="M448" s="219"/>
      <c r="N448" s="219"/>
      <c r="O448" s="219"/>
      <c r="P448" s="219"/>
      <c r="Q448" s="218"/>
      <c r="R448" s="198"/>
      <c r="S448" s="198"/>
      <c r="T448" s="198"/>
      <c r="U448" s="202"/>
      <c r="V448" s="202"/>
      <c r="W448" s="202"/>
      <c r="X448" s="202"/>
      <c r="Y448" s="202"/>
      <c r="Z448" s="202"/>
    </row>
    <row r="449" spans="1:26" ht="16.5" customHeight="1">
      <c r="A449" s="199"/>
      <c r="B449" s="217"/>
      <c r="C449" s="217"/>
      <c r="D449" s="217"/>
      <c r="E449" s="218"/>
      <c r="F449" s="219"/>
      <c r="G449" s="219"/>
      <c r="H449" s="219"/>
      <c r="I449" s="218"/>
      <c r="J449" s="219"/>
      <c r="K449" s="218"/>
      <c r="L449" s="219"/>
      <c r="M449" s="219"/>
      <c r="N449" s="219"/>
      <c r="O449" s="219"/>
      <c r="P449" s="219"/>
      <c r="Q449" s="218"/>
      <c r="R449" s="198"/>
      <c r="S449" s="198"/>
      <c r="T449" s="198"/>
      <c r="U449" s="202"/>
      <c r="V449" s="202"/>
      <c r="W449" s="202"/>
      <c r="X449" s="202"/>
      <c r="Y449" s="202"/>
      <c r="Z449" s="202"/>
    </row>
    <row r="450" spans="1:26" ht="16.5" customHeight="1">
      <c r="A450" s="199"/>
      <c r="B450" s="217"/>
      <c r="C450" s="217"/>
      <c r="D450" s="217"/>
      <c r="E450" s="218"/>
      <c r="F450" s="219"/>
      <c r="G450" s="219"/>
      <c r="H450" s="219"/>
      <c r="I450" s="218"/>
      <c r="J450" s="219"/>
      <c r="K450" s="218"/>
      <c r="L450" s="219"/>
      <c r="M450" s="219"/>
      <c r="N450" s="219"/>
      <c r="O450" s="219"/>
      <c r="P450" s="219"/>
      <c r="Q450" s="218"/>
      <c r="R450" s="198"/>
      <c r="S450" s="198"/>
      <c r="T450" s="198"/>
      <c r="U450" s="202"/>
      <c r="V450" s="202"/>
      <c r="W450" s="202"/>
      <c r="X450" s="202"/>
      <c r="Y450" s="202"/>
      <c r="Z450" s="202"/>
    </row>
    <row r="451" spans="1:26" ht="16.5" customHeight="1">
      <c r="A451" s="199"/>
      <c r="B451" s="217"/>
      <c r="C451" s="217"/>
      <c r="D451" s="217"/>
      <c r="E451" s="218"/>
      <c r="F451" s="219"/>
      <c r="G451" s="219"/>
      <c r="H451" s="219"/>
      <c r="I451" s="218"/>
      <c r="J451" s="219"/>
      <c r="K451" s="218"/>
      <c r="L451" s="219"/>
      <c r="M451" s="219"/>
      <c r="N451" s="219"/>
      <c r="O451" s="219"/>
      <c r="P451" s="219"/>
      <c r="Q451" s="218"/>
      <c r="R451" s="198"/>
      <c r="S451" s="198"/>
      <c r="T451" s="198"/>
      <c r="U451" s="202"/>
      <c r="V451" s="202"/>
      <c r="W451" s="202"/>
      <c r="X451" s="202"/>
      <c r="Y451" s="202"/>
      <c r="Z451" s="202"/>
    </row>
    <row r="452" spans="1:26" ht="16.5" customHeight="1">
      <c r="A452" s="199"/>
      <c r="B452" s="217"/>
      <c r="C452" s="217"/>
      <c r="D452" s="217"/>
      <c r="E452" s="218"/>
      <c r="F452" s="219"/>
      <c r="G452" s="219"/>
      <c r="H452" s="219"/>
      <c r="I452" s="218"/>
      <c r="J452" s="219"/>
      <c r="K452" s="218"/>
      <c r="L452" s="219"/>
      <c r="M452" s="219"/>
      <c r="N452" s="219"/>
      <c r="O452" s="219"/>
      <c r="P452" s="219"/>
      <c r="Q452" s="218"/>
      <c r="R452" s="198"/>
      <c r="S452" s="198"/>
      <c r="T452" s="198"/>
      <c r="U452" s="202"/>
      <c r="V452" s="202"/>
      <c r="W452" s="202"/>
      <c r="X452" s="202"/>
      <c r="Y452" s="202"/>
      <c r="Z452" s="202"/>
    </row>
    <row r="453" spans="1:26" ht="16.5" customHeight="1">
      <c r="A453" s="199"/>
      <c r="B453" s="217"/>
      <c r="C453" s="217"/>
      <c r="D453" s="217"/>
      <c r="E453" s="218"/>
      <c r="F453" s="219"/>
      <c r="G453" s="219"/>
      <c r="H453" s="219"/>
      <c r="I453" s="218"/>
      <c r="J453" s="219"/>
      <c r="K453" s="218"/>
      <c r="L453" s="219"/>
      <c r="M453" s="219"/>
      <c r="N453" s="219"/>
      <c r="O453" s="219"/>
      <c r="P453" s="219"/>
      <c r="Q453" s="218"/>
      <c r="R453" s="198"/>
      <c r="S453" s="198"/>
      <c r="T453" s="198"/>
      <c r="U453" s="202"/>
      <c r="V453" s="202"/>
      <c r="W453" s="202"/>
      <c r="X453" s="202"/>
      <c r="Y453" s="202"/>
      <c r="Z453" s="202"/>
    </row>
    <row r="454" spans="1:26" ht="16.5" customHeight="1">
      <c r="A454" s="199"/>
      <c r="B454" s="217"/>
      <c r="C454" s="217"/>
      <c r="D454" s="217"/>
      <c r="E454" s="218"/>
      <c r="F454" s="219"/>
      <c r="G454" s="219"/>
      <c r="H454" s="219"/>
      <c r="I454" s="218"/>
      <c r="J454" s="219"/>
      <c r="K454" s="218"/>
      <c r="L454" s="219"/>
      <c r="M454" s="219"/>
      <c r="N454" s="219"/>
      <c r="O454" s="219"/>
      <c r="P454" s="219"/>
      <c r="Q454" s="218"/>
      <c r="R454" s="198"/>
      <c r="S454" s="198"/>
      <c r="T454" s="198"/>
      <c r="U454" s="202"/>
      <c r="V454" s="202"/>
      <c r="W454" s="202"/>
      <c r="X454" s="202"/>
      <c r="Y454" s="202"/>
      <c r="Z454" s="202"/>
    </row>
    <row r="455" spans="1:26" ht="16.5" customHeight="1">
      <c r="A455" s="199"/>
      <c r="B455" s="217"/>
      <c r="C455" s="217"/>
      <c r="D455" s="217"/>
      <c r="E455" s="218"/>
      <c r="F455" s="219"/>
      <c r="G455" s="219"/>
      <c r="H455" s="219"/>
      <c r="I455" s="218"/>
      <c r="J455" s="219"/>
      <c r="K455" s="218"/>
      <c r="L455" s="219"/>
      <c r="M455" s="219"/>
      <c r="N455" s="219"/>
      <c r="O455" s="219"/>
      <c r="P455" s="219"/>
      <c r="Q455" s="218"/>
      <c r="R455" s="198"/>
      <c r="S455" s="198"/>
      <c r="T455" s="198"/>
      <c r="U455" s="202"/>
      <c r="V455" s="202"/>
      <c r="W455" s="202"/>
      <c r="X455" s="202"/>
      <c r="Y455" s="202"/>
      <c r="Z455" s="202"/>
    </row>
    <row r="456" spans="1:26" ht="16.5" customHeight="1">
      <c r="A456" s="199"/>
      <c r="B456" s="217"/>
      <c r="C456" s="217"/>
      <c r="D456" s="217"/>
      <c r="E456" s="218"/>
      <c r="F456" s="219"/>
      <c r="G456" s="219"/>
      <c r="H456" s="219"/>
      <c r="I456" s="218"/>
      <c r="J456" s="219"/>
      <c r="K456" s="218"/>
      <c r="L456" s="219"/>
      <c r="M456" s="219"/>
      <c r="N456" s="219"/>
      <c r="O456" s="219"/>
      <c r="P456" s="219"/>
      <c r="Q456" s="218"/>
      <c r="R456" s="198"/>
      <c r="S456" s="198"/>
      <c r="T456" s="198"/>
      <c r="U456" s="202"/>
      <c r="V456" s="202"/>
      <c r="W456" s="202"/>
      <c r="X456" s="202"/>
      <c r="Y456" s="202"/>
      <c r="Z456" s="202"/>
    </row>
    <row r="457" spans="1:26" ht="16.5" customHeight="1">
      <c r="A457" s="199"/>
      <c r="B457" s="217"/>
      <c r="C457" s="217"/>
      <c r="D457" s="217"/>
      <c r="E457" s="218"/>
      <c r="F457" s="219"/>
      <c r="G457" s="219"/>
      <c r="H457" s="219"/>
      <c r="I457" s="218"/>
      <c r="J457" s="219"/>
      <c r="K457" s="218"/>
      <c r="L457" s="219"/>
      <c r="M457" s="219"/>
      <c r="N457" s="219"/>
      <c r="O457" s="219"/>
      <c r="P457" s="219"/>
      <c r="Q457" s="218"/>
      <c r="R457" s="198"/>
      <c r="S457" s="198"/>
      <c r="T457" s="198"/>
      <c r="U457" s="202"/>
      <c r="V457" s="202"/>
      <c r="W457" s="202"/>
      <c r="X457" s="202"/>
      <c r="Y457" s="202"/>
      <c r="Z457" s="202"/>
    </row>
    <row r="458" spans="1:26" ht="16.5" customHeight="1">
      <c r="A458" s="199"/>
      <c r="B458" s="217"/>
      <c r="C458" s="217"/>
      <c r="D458" s="217"/>
      <c r="E458" s="218"/>
      <c r="F458" s="219"/>
      <c r="G458" s="219"/>
      <c r="H458" s="219"/>
      <c r="I458" s="218"/>
      <c r="J458" s="219"/>
      <c r="K458" s="218"/>
      <c r="L458" s="219"/>
      <c r="M458" s="219"/>
      <c r="N458" s="219"/>
      <c r="O458" s="219"/>
      <c r="P458" s="219"/>
      <c r="Q458" s="218"/>
      <c r="R458" s="198"/>
      <c r="S458" s="198"/>
      <c r="T458" s="198"/>
      <c r="U458" s="202"/>
      <c r="V458" s="202"/>
      <c r="W458" s="202"/>
      <c r="X458" s="202"/>
      <c r="Y458" s="202"/>
      <c r="Z458" s="202"/>
    </row>
    <row r="459" spans="1:26" ht="16.5" customHeight="1">
      <c r="A459" s="199"/>
      <c r="B459" s="217"/>
      <c r="C459" s="217"/>
      <c r="D459" s="217"/>
      <c r="E459" s="218"/>
      <c r="F459" s="219"/>
      <c r="G459" s="219"/>
      <c r="H459" s="219"/>
      <c r="I459" s="218"/>
      <c r="J459" s="219"/>
      <c r="K459" s="218"/>
      <c r="L459" s="219"/>
      <c r="M459" s="219"/>
      <c r="N459" s="219"/>
      <c r="O459" s="219"/>
      <c r="P459" s="219"/>
      <c r="Q459" s="218"/>
      <c r="R459" s="198"/>
      <c r="S459" s="198"/>
      <c r="T459" s="198"/>
      <c r="U459" s="202"/>
      <c r="V459" s="202"/>
      <c r="W459" s="202"/>
      <c r="X459" s="202"/>
      <c r="Y459" s="202"/>
      <c r="Z459" s="202"/>
    </row>
    <row r="460" spans="1:26" ht="16.5" customHeight="1">
      <c r="A460" s="199"/>
      <c r="B460" s="217"/>
      <c r="C460" s="217"/>
      <c r="D460" s="217"/>
      <c r="E460" s="218"/>
      <c r="F460" s="219"/>
      <c r="G460" s="219"/>
      <c r="H460" s="219"/>
      <c r="I460" s="218"/>
      <c r="J460" s="219"/>
      <c r="K460" s="218"/>
      <c r="L460" s="219"/>
      <c r="M460" s="219"/>
      <c r="N460" s="219"/>
      <c r="O460" s="219"/>
      <c r="P460" s="219"/>
      <c r="Q460" s="218"/>
      <c r="R460" s="198"/>
      <c r="S460" s="198"/>
      <c r="T460" s="198"/>
      <c r="U460" s="202"/>
      <c r="V460" s="202"/>
      <c r="W460" s="202"/>
      <c r="X460" s="202"/>
      <c r="Y460" s="202"/>
      <c r="Z460" s="202"/>
    </row>
    <row r="461" spans="1:26" ht="16.5" customHeight="1">
      <c r="A461" s="199"/>
      <c r="B461" s="217"/>
      <c r="C461" s="217"/>
      <c r="D461" s="217"/>
      <c r="E461" s="218"/>
      <c r="F461" s="219"/>
      <c r="G461" s="219"/>
      <c r="H461" s="219"/>
      <c r="I461" s="218"/>
      <c r="J461" s="219"/>
      <c r="K461" s="218"/>
      <c r="L461" s="219"/>
      <c r="M461" s="219"/>
      <c r="N461" s="219"/>
      <c r="O461" s="219"/>
      <c r="P461" s="219"/>
      <c r="Q461" s="218"/>
      <c r="R461" s="198"/>
      <c r="S461" s="198"/>
      <c r="T461" s="198"/>
      <c r="U461" s="202"/>
      <c r="V461" s="202"/>
      <c r="W461" s="202"/>
      <c r="X461" s="202"/>
      <c r="Y461" s="202"/>
      <c r="Z461" s="202"/>
    </row>
    <row r="462" spans="1:26" ht="16.5" customHeight="1">
      <c r="A462" s="199"/>
      <c r="B462" s="217"/>
      <c r="C462" s="217"/>
      <c r="D462" s="217"/>
      <c r="E462" s="218"/>
      <c r="F462" s="219"/>
      <c r="G462" s="219"/>
      <c r="H462" s="219"/>
      <c r="I462" s="218"/>
      <c r="J462" s="219"/>
      <c r="K462" s="218"/>
      <c r="L462" s="219"/>
      <c r="M462" s="219"/>
      <c r="N462" s="219"/>
      <c r="O462" s="219"/>
      <c r="P462" s="219"/>
      <c r="Q462" s="218"/>
      <c r="R462" s="198"/>
      <c r="S462" s="198"/>
      <c r="T462" s="198"/>
      <c r="U462" s="202"/>
      <c r="V462" s="202"/>
      <c r="W462" s="202"/>
      <c r="X462" s="202"/>
      <c r="Y462" s="202"/>
      <c r="Z462" s="202"/>
    </row>
    <row r="463" spans="1:26" ht="16.5" customHeight="1">
      <c r="A463" s="199"/>
      <c r="B463" s="217"/>
      <c r="C463" s="217"/>
      <c r="D463" s="217"/>
      <c r="E463" s="218"/>
      <c r="F463" s="219"/>
      <c r="G463" s="219"/>
      <c r="H463" s="219"/>
      <c r="I463" s="218"/>
      <c r="J463" s="219"/>
      <c r="K463" s="218"/>
      <c r="L463" s="219"/>
      <c r="M463" s="219"/>
      <c r="N463" s="219"/>
      <c r="O463" s="219"/>
      <c r="P463" s="219"/>
      <c r="Q463" s="218"/>
      <c r="R463" s="198"/>
      <c r="S463" s="198"/>
      <c r="T463" s="198"/>
      <c r="U463" s="202"/>
      <c r="V463" s="202"/>
      <c r="W463" s="202"/>
      <c r="X463" s="202"/>
      <c r="Y463" s="202"/>
      <c r="Z463" s="202"/>
    </row>
    <row r="464" spans="1:26" ht="16.5" customHeight="1">
      <c r="A464" s="199"/>
      <c r="B464" s="217"/>
      <c r="C464" s="217"/>
      <c r="D464" s="217"/>
      <c r="E464" s="218"/>
      <c r="F464" s="219"/>
      <c r="G464" s="219"/>
      <c r="H464" s="219"/>
      <c r="I464" s="218"/>
      <c r="J464" s="219"/>
      <c r="K464" s="218"/>
      <c r="L464" s="219"/>
      <c r="M464" s="219"/>
      <c r="N464" s="219"/>
      <c r="O464" s="219"/>
      <c r="P464" s="219"/>
      <c r="Q464" s="218"/>
      <c r="R464" s="198"/>
      <c r="S464" s="198"/>
      <c r="T464" s="198"/>
      <c r="U464" s="202"/>
      <c r="V464" s="202"/>
      <c r="W464" s="202"/>
      <c r="X464" s="202"/>
      <c r="Y464" s="202"/>
      <c r="Z464" s="202"/>
    </row>
    <row r="465" spans="1:26" ht="16.5" customHeight="1">
      <c r="A465" s="199"/>
      <c r="B465" s="217"/>
      <c r="C465" s="217"/>
      <c r="D465" s="217"/>
      <c r="E465" s="218"/>
      <c r="F465" s="219"/>
      <c r="G465" s="219"/>
      <c r="H465" s="219"/>
      <c r="I465" s="218"/>
      <c r="J465" s="219"/>
      <c r="K465" s="218"/>
      <c r="L465" s="219"/>
      <c r="M465" s="219"/>
      <c r="N465" s="219"/>
      <c r="O465" s="219"/>
      <c r="P465" s="219"/>
      <c r="Q465" s="218"/>
      <c r="R465" s="198"/>
      <c r="S465" s="198"/>
      <c r="T465" s="198"/>
      <c r="U465" s="202"/>
      <c r="V465" s="202"/>
      <c r="W465" s="202"/>
      <c r="X465" s="202"/>
      <c r="Y465" s="202"/>
      <c r="Z465" s="202"/>
    </row>
    <row r="466" spans="1:26" ht="16.5" customHeight="1">
      <c r="A466" s="199"/>
      <c r="B466" s="217"/>
      <c r="C466" s="217"/>
      <c r="D466" s="217"/>
      <c r="E466" s="218"/>
      <c r="F466" s="219"/>
      <c r="G466" s="219"/>
      <c r="H466" s="219"/>
      <c r="I466" s="218"/>
      <c r="J466" s="219"/>
      <c r="K466" s="218"/>
      <c r="L466" s="219"/>
      <c r="M466" s="219"/>
      <c r="N466" s="219"/>
      <c r="O466" s="219"/>
      <c r="P466" s="219"/>
      <c r="Q466" s="218"/>
      <c r="R466" s="198"/>
      <c r="S466" s="198"/>
      <c r="T466" s="198"/>
      <c r="U466" s="202"/>
      <c r="V466" s="202"/>
      <c r="W466" s="202"/>
      <c r="X466" s="202"/>
      <c r="Y466" s="202"/>
      <c r="Z466" s="202"/>
    </row>
    <row r="467" spans="1:26" ht="16.5" customHeight="1">
      <c r="A467" s="199"/>
      <c r="B467" s="217"/>
      <c r="C467" s="217"/>
      <c r="D467" s="217"/>
      <c r="E467" s="218"/>
      <c r="F467" s="219"/>
      <c r="G467" s="219"/>
      <c r="H467" s="219"/>
      <c r="I467" s="218"/>
      <c r="J467" s="219"/>
      <c r="K467" s="218"/>
      <c r="L467" s="219"/>
      <c r="M467" s="219"/>
      <c r="N467" s="219"/>
      <c r="O467" s="219"/>
      <c r="P467" s="219"/>
      <c r="Q467" s="218"/>
      <c r="R467" s="198"/>
      <c r="S467" s="198"/>
      <c r="T467" s="198"/>
      <c r="U467" s="202"/>
      <c r="V467" s="202"/>
      <c r="W467" s="202"/>
      <c r="X467" s="202"/>
      <c r="Y467" s="202"/>
      <c r="Z467" s="202"/>
    </row>
    <row r="468" spans="1:26" ht="16.5" customHeight="1">
      <c r="A468" s="199"/>
      <c r="B468" s="217"/>
      <c r="C468" s="217"/>
      <c r="D468" s="217"/>
      <c r="E468" s="218"/>
      <c r="F468" s="219"/>
      <c r="G468" s="219"/>
      <c r="H468" s="219"/>
      <c r="I468" s="218"/>
      <c r="J468" s="219"/>
      <c r="K468" s="218"/>
      <c r="L468" s="219"/>
      <c r="M468" s="219"/>
      <c r="N468" s="219"/>
      <c r="O468" s="219"/>
      <c r="P468" s="219"/>
      <c r="Q468" s="218"/>
      <c r="R468" s="198"/>
      <c r="S468" s="198"/>
      <c r="T468" s="198"/>
      <c r="U468" s="202"/>
      <c r="V468" s="202"/>
      <c r="W468" s="202"/>
      <c r="X468" s="202"/>
      <c r="Y468" s="202"/>
      <c r="Z468" s="202"/>
    </row>
    <row r="469" spans="1:26" ht="16.5" customHeight="1">
      <c r="A469" s="199"/>
      <c r="B469" s="217"/>
      <c r="C469" s="217"/>
      <c r="D469" s="217"/>
      <c r="E469" s="218"/>
      <c r="F469" s="219"/>
      <c r="G469" s="219"/>
      <c r="H469" s="219"/>
      <c r="I469" s="218"/>
      <c r="J469" s="219"/>
      <c r="K469" s="218"/>
      <c r="L469" s="219"/>
      <c r="M469" s="219"/>
      <c r="N469" s="219"/>
      <c r="O469" s="219"/>
      <c r="P469" s="219"/>
      <c r="Q469" s="218"/>
      <c r="R469" s="198"/>
      <c r="S469" s="198"/>
      <c r="T469" s="198"/>
      <c r="U469" s="202"/>
      <c r="V469" s="202"/>
      <c r="W469" s="202"/>
      <c r="X469" s="202"/>
      <c r="Y469" s="202"/>
      <c r="Z469" s="202"/>
    </row>
    <row r="470" spans="1:26" ht="16.5" customHeight="1">
      <c r="A470" s="199"/>
      <c r="B470" s="217"/>
      <c r="C470" s="217"/>
      <c r="D470" s="217"/>
      <c r="E470" s="218"/>
      <c r="F470" s="219"/>
      <c r="G470" s="219"/>
      <c r="H470" s="219"/>
      <c r="I470" s="218"/>
      <c r="J470" s="219"/>
      <c r="K470" s="218"/>
      <c r="L470" s="219"/>
      <c r="M470" s="219"/>
      <c r="N470" s="219"/>
      <c r="O470" s="219"/>
      <c r="P470" s="219"/>
      <c r="Q470" s="218"/>
      <c r="R470" s="198"/>
      <c r="S470" s="198"/>
      <c r="T470" s="198"/>
      <c r="U470" s="202"/>
      <c r="V470" s="202"/>
      <c r="W470" s="202"/>
      <c r="X470" s="202"/>
      <c r="Y470" s="202"/>
      <c r="Z470" s="202"/>
    </row>
    <row r="471" spans="1:26" ht="16.5" customHeight="1">
      <c r="A471" s="199"/>
      <c r="B471" s="217"/>
      <c r="C471" s="217"/>
      <c r="D471" s="217"/>
      <c r="E471" s="218"/>
      <c r="F471" s="219"/>
      <c r="G471" s="219"/>
      <c r="H471" s="219"/>
      <c r="I471" s="218"/>
      <c r="J471" s="219"/>
      <c r="K471" s="218"/>
      <c r="L471" s="219"/>
      <c r="M471" s="219"/>
      <c r="N471" s="219"/>
      <c r="O471" s="219"/>
      <c r="P471" s="219"/>
      <c r="Q471" s="218"/>
      <c r="R471" s="198"/>
      <c r="S471" s="198"/>
      <c r="T471" s="198"/>
      <c r="U471" s="202"/>
      <c r="V471" s="202"/>
      <c r="W471" s="202"/>
      <c r="X471" s="202"/>
      <c r="Y471" s="202"/>
      <c r="Z471" s="202"/>
    </row>
    <row r="472" spans="1:26" ht="16.5" customHeight="1">
      <c r="A472" s="199"/>
      <c r="B472" s="217"/>
      <c r="C472" s="217"/>
      <c r="D472" s="217"/>
      <c r="E472" s="218"/>
      <c r="F472" s="219"/>
      <c r="G472" s="219"/>
      <c r="H472" s="219"/>
      <c r="I472" s="218"/>
      <c r="J472" s="219"/>
      <c r="K472" s="218"/>
      <c r="L472" s="219"/>
      <c r="M472" s="219"/>
      <c r="N472" s="219"/>
      <c r="O472" s="219"/>
      <c r="P472" s="219"/>
      <c r="Q472" s="218"/>
      <c r="R472" s="198"/>
      <c r="S472" s="198"/>
      <c r="T472" s="198"/>
      <c r="U472" s="202"/>
      <c r="V472" s="202"/>
      <c r="W472" s="202"/>
      <c r="X472" s="202"/>
      <c r="Y472" s="202"/>
      <c r="Z472" s="202"/>
    </row>
    <row r="473" spans="1:26" ht="16.5" customHeight="1">
      <c r="A473" s="199"/>
      <c r="B473" s="217"/>
      <c r="C473" s="217"/>
      <c r="D473" s="217"/>
      <c r="E473" s="218"/>
      <c r="F473" s="219"/>
      <c r="G473" s="219"/>
      <c r="H473" s="219"/>
      <c r="I473" s="218"/>
      <c r="J473" s="219"/>
      <c r="K473" s="218"/>
      <c r="L473" s="219"/>
      <c r="M473" s="219"/>
      <c r="N473" s="219"/>
      <c r="O473" s="219"/>
      <c r="P473" s="219"/>
      <c r="Q473" s="218"/>
      <c r="R473" s="198"/>
      <c r="S473" s="198"/>
      <c r="T473" s="198"/>
      <c r="U473" s="202"/>
      <c r="V473" s="202"/>
      <c r="W473" s="202"/>
      <c r="X473" s="202"/>
      <c r="Y473" s="202"/>
      <c r="Z473" s="202"/>
    </row>
    <row r="474" spans="1:26" ht="16.5" customHeight="1">
      <c r="A474" s="199"/>
      <c r="B474" s="217"/>
      <c r="C474" s="217"/>
      <c r="D474" s="217"/>
      <c r="E474" s="218"/>
      <c r="F474" s="219"/>
      <c r="G474" s="219"/>
      <c r="H474" s="219"/>
      <c r="I474" s="218"/>
      <c r="J474" s="219"/>
      <c r="K474" s="218"/>
      <c r="L474" s="219"/>
      <c r="M474" s="219"/>
      <c r="N474" s="219"/>
      <c r="O474" s="219"/>
      <c r="P474" s="219"/>
      <c r="Q474" s="218"/>
      <c r="R474" s="198"/>
      <c r="S474" s="198"/>
      <c r="T474" s="198"/>
      <c r="U474" s="202"/>
      <c r="V474" s="202"/>
      <c r="W474" s="202"/>
      <c r="X474" s="202"/>
      <c r="Y474" s="202"/>
      <c r="Z474" s="202"/>
    </row>
    <row r="475" spans="1:26" ht="16.5" customHeight="1">
      <c r="A475" s="199"/>
      <c r="B475" s="217"/>
      <c r="C475" s="217"/>
      <c r="D475" s="217"/>
      <c r="E475" s="218"/>
      <c r="F475" s="219"/>
      <c r="G475" s="219"/>
      <c r="H475" s="219"/>
      <c r="I475" s="218"/>
      <c r="J475" s="219"/>
      <c r="K475" s="218"/>
      <c r="L475" s="219"/>
      <c r="M475" s="219"/>
      <c r="N475" s="219"/>
      <c r="O475" s="219"/>
      <c r="P475" s="219"/>
      <c r="Q475" s="218"/>
      <c r="R475" s="198"/>
      <c r="S475" s="198"/>
      <c r="T475" s="198"/>
      <c r="U475" s="202"/>
      <c r="V475" s="202"/>
      <c r="W475" s="202"/>
      <c r="X475" s="202"/>
      <c r="Y475" s="202"/>
      <c r="Z475" s="202"/>
    </row>
    <row r="476" spans="1:26" ht="16.5" customHeight="1">
      <c r="A476" s="199"/>
      <c r="B476" s="217"/>
      <c r="C476" s="217"/>
      <c r="D476" s="217"/>
      <c r="E476" s="218"/>
      <c r="F476" s="219"/>
      <c r="G476" s="219"/>
      <c r="H476" s="219"/>
      <c r="I476" s="218"/>
      <c r="J476" s="219"/>
      <c r="K476" s="218"/>
      <c r="L476" s="219"/>
      <c r="M476" s="219"/>
      <c r="N476" s="219"/>
      <c r="O476" s="219"/>
      <c r="P476" s="219"/>
      <c r="Q476" s="218"/>
      <c r="R476" s="198"/>
      <c r="S476" s="198"/>
      <c r="T476" s="198"/>
      <c r="U476" s="202"/>
      <c r="V476" s="202"/>
      <c r="W476" s="202"/>
      <c r="X476" s="202"/>
      <c r="Y476" s="202"/>
      <c r="Z476" s="202"/>
    </row>
    <row r="477" spans="1:26" ht="16.5" customHeight="1">
      <c r="A477" s="199"/>
      <c r="B477" s="217"/>
      <c r="C477" s="217"/>
      <c r="D477" s="217"/>
      <c r="E477" s="218"/>
      <c r="F477" s="219"/>
      <c r="G477" s="219"/>
      <c r="H477" s="219"/>
      <c r="I477" s="218"/>
      <c r="J477" s="219"/>
      <c r="K477" s="218"/>
      <c r="L477" s="219"/>
      <c r="M477" s="219"/>
      <c r="N477" s="219"/>
      <c r="O477" s="219"/>
      <c r="P477" s="219"/>
      <c r="Q477" s="218"/>
      <c r="R477" s="198"/>
      <c r="S477" s="198"/>
      <c r="T477" s="198"/>
      <c r="U477" s="202"/>
      <c r="V477" s="202"/>
      <c r="W477" s="202"/>
      <c r="X477" s="202"/>
      <c r="Y477" s="202"/>
      <c r="Z477" s="202"/>
    </row>
    <row r="478" spans="1:26" ht="16.5" customHeight="1">
      <c r="A478" s="199"/>
      <c r="B478" s="217"/>
      <c r="C478" s="217"/>
      <c r="D478" s="217"/>
      <c r="E478" s="218"/>
      <c r="F478" s="219"/>
      <c r="G478" s="219"/>
      <c r="H478" s="219"/>
      <c r="I478" s="218"/>
      <c r="J478" s="219"/>
      <c r="K478" s="218"/>
      <c r="L478" s="219"/>
      <c r="M478" s="219"/>
      <c r="N478" s="219"/>
      <c r="O478" s="219"/>
      <c r="P478" s="219"/>
      <c r="Q478" s="218"/>
      <c r="R478" s="198"/>
      <c r="S478" s="198"/>
      <c r="T478" s="198"/>
      <c r="U478" s="202"/>
      <c r="V478" s="202"/>
      <c r="W478" s="202"/>
      <c r="X478" s="202"/>
      <c r="Y478" s="202"/>
      <c r="Z478" s="202"/>
    </row>
    <row r="479" spans="1:26" ht="16.5" customHeight="1">
      <c r="A479" s="199"/>
      <c r="B479" s="217"/>
      <c r="C479" s="217"/>
      <c r="D479" s="217"/>
      <c r="E479" s="218"/>
      <c r="F479" s="219"/>
      <c r="G479" s="219"/>
      <c r="H479" s="219"/>
      <c r="I479" s="218"/>
      <c r="J479" s="219"/>
      <c r="K479" s="218"/>
      <c r="L479" s="219"/>
      <c r="M479" s="219"/>
      <c r="N479" s="219"/>
      <c r="O479" s="219"/>
      <c r="P479" s="219"/>
      <c r="Q479" s="218"/>
      <c r="R479" s="198"/>
      <c r="S479" s="198"/>
      <c r="T479" s="198"/>
      <c r="U479" s="202"/>
      <c r="V479" s="202"/>
      <c r="W479" s="202"/>
      <c r="X479" s="202"/>
      <c r="Y479" s="202"/>
      <c r="Z479" s="202"/>
    </row>
    <row r="480" spans="1:26" ht="16.5" customHeight="1">
      <c r="A480" s="199"/>
      <c r="B480" s="217"/>
      <c r="C480" s="217"/>
      <c r="D480" s="217"/>
      <c r="E480" s="218"/>
      <c r="F480" s="219"/>
      <c r="G480" s="219"/>
      <c r="H480" s="219"/>
      <c r="I480" s="218"/>
      <c r="J480" s="219"/>
      <c r="K480" s="218"/>
      <c r="L480" s="219"/>
      <c r="M480" s="219"/>
      <c r="N480" s="219"/>
      <c r="O480" s="219"/>
      <c r="P480" s="219"/>
      <c r="Q480" s="218"/>
      <c r="R480" s="198"/>
      <c r="S480" s="198"/>
      <c r="T480" s="198"/>
      <c r="U480" s="202"/>
      <c r="V480" s="202"/>
      <c r="W480" s="202"/>
      <c r="X480" s="202"/>
      <c r="Y480" s="202"/>
      <c r="Z480" s="202"/>
    </row>
    <row r="481" spans="1:26" ht="16.5" customHeight="1">
      <c r="A481" s="199"/>
      <c r="B481" s="217"/>
      <c r="C481" s="217"/>
      <c r="D481" s="217"/>
      <c r="E481" s="218"/>
      <c r="F481" s="219"/>
      <c r="G481" s="219"/>
      <c r="H481" s="219"/>
      <c r="I481" s="218"/>
      <c r="J481" s="219"/>
      <c r="K481" s="218"/>
      <c r="L481" s="219"/>
      <c r="M481" s="219"/>
      <c r="N481" s="219"/>
      <c r="O481" s="219"/>
      <c r="P481" s="219"/>
      <c r="Q481" s="218"/>
      <c r="R481" s="198"/>
      <c r="S481" s="198"/>
      <c r="T481" s="198"/>
      <c r="U481" s="202"/>
      <c r="V481" s="202"/>
      <c r="W481" s="202"/>
      <c r="X481" s="202"/>
      <c r="Y481" s="202"/>
      <c r="Z481" s="202"/>
    </row>
    <row r="482" spans="1:26" ht="16.5" customHeight="1">
      <c r="A482" s="199"/>
      <c r="B482" s="217"/>
      <c r="C482" s="217"/>
      <c r="D482" s="217"/>
      <c r="E482" s="218"/>
      <c r="F482" s="219"/>
      <c r="G482" s="219"/>
      <c r="H482" s="219"/>
      <c r="I482" s="218"/>
      <c r="J482" s="219"/>
      <c r="K482" s="218"/>
      <c r="L482" s="219"/>
      <c r="M482" s="219"/>
      <c r="N482" s="219"/>
      <c r="O482" s="219"/>
      <c r="P482" s="219"/>
      <c r="Q482" s="218"/>
      <c r="R482" s="198"/>
      <c r="S482" s="198"/>
      <c r="T482" s="198"/>
      <c r="U482" s="202"/>
      <c r="V482" s="202"/>
      <c r="W482" s="202"/>
      <c r="X482" s="202"/>
      <c r="Y482" s="202"/>
      <c r="Z482" s="202"/>
    </row>
    <row r="483" spans="1:26" ht="16.5" customHeight="1">
      <c r="A483" s="199"/>
      <c r="B483" s="217"/>
      <c r="C483" s="217"/>
      <c r="D483" s="217"/>
      <c r="E483" s="218"/>
      <c r="F483" s="219"/>
      <c r="G483" s="219"/>
      <c r="H483" s="219"/>
      <c r="I483" s="218"/>
      <c r="J483" s="219"/>
      <c r="K483" s="218"/>
      <c r="L483" s="219"/>
      <c r="M483" s="219"/>
      <c r="N483" s="219"/>
      <c r="O483" s="219"/>
      <c r="P483" s="219"/>
      <c r="Q483" s="218"/>
      <c r="R483" s="198"/>
      <c r="S483" s="198"/>
      <c r="T483" s="198"/>
      <c r="U483" s="202"/>
      <c r="V483" s="202"/>
      <c r="W483" s="202"/>
      <c r="X483" s="202"/>
      <c r="Y483" s="202"/>
      <c r="Z483" s="202"/>
    </row>
    <row r="484" spans="1:26" ht="16.5" customHeight="1">
      <c r="A484" s="199"/>
      <c r="B484" s="217"/>
      <c r="C484" s="217"/>
      <c r="D484" s="217"/>
      <c r="E484" s="218"/>
      <c r="F484" s="219"/>
      <c r="G484" s="219"/>
      <c r="H484" s="219"/>
      <c r="I484" s="218"/>
      <c r="J484" s="219"/>
      <c r="K484" s="218"/>
      <c r="L484" s="219"/>
      <c r="M484" s="219"/>
      <c r="N484" s="219"/>
      <c r="O484" s="219"/>
      <c r="P484" s="219"/>
      <c r="Q484" s="218"/>
      <c r="R484" s="198"/>
      <c r="S484" s="198"/>
      <c r="T484" s="198"/>
      <c r="U484" s="202"/>
      <c r="V484" s="202"/>
      <c r="W484" s="202"/>
      <c r="X484" s="202"/>
      <c r="Y484" s="202"/>
      <c r="Z484" s="202"/>
    </row>
    <row r="485" spans="1:26" ht="16.5" customHeight="1">
      <c r="A485" s="199"/>
      <c r="B485" s="217"/>
      <c r="C485" s="217"/>
      <c r="D485" s="217"/>
      <c r="E485" s="218"/>
      <c r="F485" s="219"/>
      <c r="G485" s="219"/>
      <c r="H485" s="219"/>
      <c r="I485" s="218"/>
      <c r="J485" s="219"/>
      <c r="K485" s="218"/>
      <c r="L485" s="219"/>
      <c r="M485" s="219"/>
      <c r="N485" s="219"/>
      <c r="O485" s="219"/>
      <c r="P485" s="219"/>
      <c r="Q485" s="218"/>
      <c r="R485" s="198"/>
      <c r="S485" s="198"/>
      <c r="T485" s="198"/>
      <c r="U485" s="202"/>
      <c r="V485" s="202"/>
      <c r="W485" s="202"/>
      <c r="X485" s="202"/>
      <c r="Y485" s="202"/>
      <c r="Z485" s="202"/>
    </row>
    <row r="486" spans="1:26" ht="16.5" customHeight="1">
      <c r="A486" s="199"/>
      <c r="B486" s="217"/>
      <c r="C486" s="217"/>
      <c r="D486" s="217"/>
      <c r="E486" s="218"/>
      <c r="F486" s="219"/>
      <c r="G486" s="219"/>
      <c r="H486" s="219"/>
      <c r="I486" s="218"/>
      <c r="J486" s="219"/>
      <c r="K486" s="218"/>
      <c r="L486" s="219"/>
      <c r="M486" s="219"/>
      <c r="N486" s="219"/>
      <c r="O486" s="219"/>
      <c r="P486" s="219"/>
      <c r="Q486" s="218"/>
      <c r="R486" s="198"/>
      <c r="S486" s="198"/>
      <c r="T486" s="198"/>
      <c r="U486" s="202"/>
      <c r="V486" s="202"/>
      <c r="W486" s="202"/>
      <c r="X486" s="202"/>
      <c r="Y486" s="202"/>
      <c r="Z486" s="202"/>
    </row>
    <row r="487" spans="1:26" ht="16.5" customHeight="1">
      <c r="A487" s="199"/>
      <c r="B487" s="217"/>
      <c r="C487" s="217"/>
      <c r="D487" s="217"/>
      <c r="E487" s="218"/>
      <c r="F487" s="219"/>
      <c r="G487" s="219"/>
      <c r="H487" s="219"/>
      <c r="I487" s="218"/>
      <c r="J487" s="219"/>
      <c r="K487" s="218"/>
      <c r="L487" s="219"/>
      <c r="M487" s="219"/>
      <c r="N487" s="219"/>
      <c r="O487" s="219"/>
      <c r="P487" s="219"/>
      <c r="Q487" s="218"/>
      <c r="R487" s="198"/>
      <c r="S487" s="198"/>
      <c r="T487" s="198"/>
      <c r="U487" s="202"/>
      <c r="V487" s="202"/>
      <c r="W487" s="202"/>
      <c r="X487" s="202"/>
      <c r="Y487" s="202"/>
      <c r="Z487" s="202"/>
    </row>
    <row r="488" spans="1:26" ht="16.5" customHeight="1">
      <c r="A488" s="199"/>
      <c r="B488" s="217"/>
      <c r="C488" s="217"/>
      <c r="D488" s="217"/>
      <c r="E488" s="218"/>
      <c r="F488" s="219"/>
      <c r="G488" s="219"/>
      <c r="H488" s="219"/>
      <c r="I488" s="218"/>
      <c r="J488" s="219"/>
      <c r="K488" s="218"/>
      <c r="L488" s="219"/>
      <c r="M488" s="219"/>
      <c r="N488" s="219"/>
      <c r="O488" s="219"/>
      <c r="P488" s="219"/>
      <c r="Q488" s="218"/>
      <c r="R488" s="198"/>
      <c r="S488" s="198"/>
      <c r="T488" s="198"/>
      <c r="U488" s="202"/>
      <c r="V488" s="202"/>
      <c r="W488" s="202"/>
      <c r="X488" s="202"/>
      <c r="Y488" s="202"/>
      <c r="Z488" s="202"/>
    </row>
    <row r="489" spans="1:26" ht="16.5" customHeight="1">
      <c r="A489" s="199"/>
      <c r="B489" s="217"/>
      <c r="C489" s="217"/>
      <c r="D489" s="217"/>
      <c r="E489" s="218"/>
      <c r="F489" s="219"/>
      <c r="G489" s="219"/>
      <c r="H489" s="219"/>
      <c r="I489" s="218"/>
      <c r="J489" s="219"/>
      <c r="K489" s="218"/>
      <c r="L489" s="219"/>
      <c r="M489" s="219"/>
      <c r="N489" s="219"/>
      <c r="O489" s="219"/>
      <c r="P489" s="219"/>
      <c r="Q489" s="218"/>
      <c r="R489" s="198"/>
      <c r="S489" s="198"/>
      <c r="T489" s="198"/>
      <c r="U489" s="202"/>
      <c r="V489" s="202"/>
      <c r="W489" s="202"/>
      <c r="X489" s="202"/>
      <c r="Y489" s="202"/>
      <c r="Z489" s="202"/>
    </row>
    <row r="490" spans="1:26" ht="16.5" customHeight="1">
      <c r="A490" s="199"/>
      <c r="B490" s="217"/>
      <c r="C490" s="217"/>
      <c r="D490" s="217"/>
      <c r="E490" s="218"/>
      <c r="F490" s="219"/>
      <c r="G490" s="219"/>
      <c r="H490" s="219"/>
      <c r="I490" s="218"/>
      <c r="J490" s="219"/>
      <c r="K490" s="218"/>
      <c r="L490" s="219"/>
      <c r="M490" s="219"/>
      <c r="N490" s="219"/>
      <c r="O490" s="219"/>
      <c r="P490" s="219"/>
      <c r="Q490" s="218"/>
      <c r="R490" s="198"/>
      <c r="S490" s="198"/>
      <c r="T490" s="198"/>
      <c r="U490" s="202"/>
      <c r="V490" s="202"/>
      <c r="W490" s="202"/>
      <c r="X490" s="202"/>
      <c r="Y490" s="202"/>
      <c r="Z490" s="202"/>
    </row>
    <row r="491" spans="1:26" ht="16.5" customHeight="1">
      <c r="A491" s="199"/>
      <c r="B491" s="217"/>
      <c r="C491" s="217"/>
      <c r="D491" s="217"/>
      <c r="E491" s="218"/>
      <c r="F491" s="219"/>
      <c r="G491" s="219"/>
      <c r="H491" s="219"/>
      <c r="I491" s="218"/>
      <c r="J491" s="219"/>
      <c r="K491" s="218"/>
      <c r="L491" s="219"/>
      <c r="M491" s="219"/>
      <c r="N491" s="219"/>
      <c r="O491" s="219"/>
      <c r="P491" s="219"/>
      <c r="Q491" s="218"/>
      <c r="R491" s="198"/>
      <c r="S491" s="198"/>
      <c r="T491" s="198"/>
      <c r="U491" s="202"/>
      <c r="V491" s="202"/>
      <c r="W491" s="202"/>
      <c r="X491" s="202"/>
      <c r="Y491" s="202"/>
      <c r="Z491" s="202"/>
    </row>
    <row r="492" spans="1:26" ht="16.5" customHeight="1">
      <c r="A492" s="199"/>
      <c r="B492" s="217"/>
      <c r="C492" s="217"/>
      <c r="D492" s="217"/>
      <c r="E492" s="218"/>
      <c r="F492" s="219"/>
      <c r="G492" s="219"/>
      <c r="H492" s="219"/>
      <c r="I492" s="218"/>
      <c r="J492" s="219"/>
      <c r="K492" s="218"/>
      <c r="L492" s="219"/>
      <c r="M492" s="219"/>
      <c r="N492" s="219"/>
      <c r="O492" s="219"/>
      <c r="P492" s="219"/>
      <c r="Q492" s="218"/>
      <c r="R492" s="198"/>
      <c r="S492" s="198"/>
      <c r="T492" s="198"/>
      <c r="U492" s="202"/>
      <c r="V492" s="202"/>
      <c r="W492" s="202"/>
      <c r="X492" s="202"/>
      <c r="Y492" s="202"/>
      <c r="Z492" s="202"/>
    </row>
    <row r="493" spans="1:26" ht="16.5" customHeight="1">
      <c r="A493" s="199"/>
      <c r="B493" s="217"/>
      <c r="C493" s="217"/>
      <c r="D493" s="217"/>
      <c r="E493" s="218"/>
      <c r="F493" s="219"/>
      <c r="G493" s="219"/>
      <c r="H493" s="219"/>
      <c r="I493" s="218"/>
      <c r="J493" s="219"/>
      <c r="K493" s="218"/>
      <c r="L493" s="219"/>
      <c r="M493" s="219"/>
      <c r="N493" s="219"/>
      <c r="O493" s="219"/>
      <c r="P493" s="219"/>
      <c r="Q493" s="218"/>
      <c r="R493" s="198"/>
      <c r="S493" s="198"/>
      <c r="T493" s="198"/>
      <c r="U493" s="202"/>
      <c r="V493" s="202"/>
      <c r="W493" s="202"/>
      <c r="X493" s="202"/>
      <c r="Y493" s="202"/>
      <c r="Z493" s="202"/>
    </row>
    <row r="494" spans="1:26" ht="16.5" customHeight="1">
      <c r="A494" s="199"/>
      <c r="B494" s="217"/>
      <c r="C494" s="217"/>
      <c r="D494" s="217"/>
      <c r="E494" s="218"/>
      <c r="F494" s="219"/>
      <c r="G494" s="219"/>
      <c r="H494" s="219"/>
      <c r="I494" s="218"/>
      <c r="J494" s="219"/>
      <c r="K494" s="218"/>
      <c r="L494" s="219"/>
      <c r="M494" s="219"/>
      <c r="N494" s="219"/>
      <c r="O494" s="219"/>
      <c r="P494" s="219"/>
      <c r="Q494" s="218"/>
      <c r="R494" s="198"/>
      <c r="S494" s="198"/>
      <c r="T494" s="198"/>
      <c r="U494" s="202"/>
      <c r="V494" s="202"/>
      <c r="W494" s="202"/>
      <c r="X494" s="202"/>
      <c r="Y494" s="202"/>
      <c r="Z494" s="202"/>
    </row>
    <row r="495" spans="1:26" ht="16.5" customHeight="1">
      <c r="A495" s="199"/>
      <c r="B495" s="217"/>
      <c r="C495" s="217"/>
      <c r="D495" s="217"/>
      <c r="E495" s="218"/>
      <c r="F495" s="219"/>
      <c r="G495" s="219"/>
      <c r="H495" s="219"/>
      <c r="I495" s="218"/>
      <c r="J495" s="219"/>
      <c r="K495" s="218"/>
      <c r="L495" s="219"/>
      <c r="M495" s="219"/>
      <c r="N495" s="219"/>
      <c r="O495" s="219"/>
      <c r="P495" s="219"/>
      <c r="Q495" s="218"/>
      <c r="R495" s="198"/>
      <c r="S495" s="198"/>
      <c r="T495" s="198"/>
      <c r="U495" s="202"/>
      <c r="V495" s="202"/>
      <c r="W495" s="202"/>
      <c r="X495" s="202"/>
      <c r="Y495" s="202"/>
      <c r="Z495" s="202"/>
    </row>
    <row r="496" spans="1:26" ht="16.5" customHeight="1">
      <c r="A496" s="199"/>
      <c r="B496" s="217"/>
      <c r="C496" s="217"/>
      <c r="D496" s="217"/>
      <c r="E496" s="218"/>
      <c r="F496" s="219"/>
      <c r="G496" s="219"/>
      <c r="H496" s="219"/>
      <c r="I496" s="218"/>
      <c r="J496" s="219"/>
      <c r="K496" s="218"/>
      <c r="L496" s="219"/>
      <c r="M496" s="219"/>
      <c r="N496" s="219"/>
      <c r="O496" s="219"/>
      <c r="P496" s="219"/>
      <c r="Q496" s="218"/>
      <c r="R496" s="198"/>
      <c r="S496" s="198"/>
      <c r="T496" s="198"/>
      <c r="U496" s="202"/>
      <c r="V496" s="202"/>
      <c r="W496" s="202"/>
      <c r="X496" s="202"/>
      <c r="Y496" s="202"/>
      <c r="Z496" s="202"/>
    </row>
    <row r="497" spans="1:26" ht="16.5" customHeight="1">
      <c r="A497" s="199"/>
      <c r="B497" s="217"/>
      <c r="C497" s="217"/>
      <c r="D497" s="217"/>
      <c r="E497" s="218"/>
      <c r="F497" s="219"/>
      <c r="G497" s="219"/>
      <c r="H497" s="219"/>
      <c r="I497" s="218"/>
      <c r="J497" s="219"/>
      <c r="K497" s="218"/>
      <c r="L497" s="219"/>
      <c r="M497" s="219"/>
      <c r="N497" s="219"/>
      <c r="O497" s="219"/>
      <c r="P497" s="219"/>
      <c r="Q497" s="218"/>
      <c r="R497" s="198"/>
      <c r="S497" s="198"/>
      <c r="T497" s="198"/>
      <c r="U497" s="202"/>
      <c r="V497" s="202"/>
      <c r="W497" s="202"/>
      <c r="X497" s="202"/>
      <c r="Y497" s="202"/>
      <c r="Z497" s="202"/>
    </row>
    <row r="498" spans="1:26" ht="16.5" customHeight="1">
      <c r="A498" s="199"/>
      <c r="B498" s="217"/>
      <c r="C498" s="217"/>
      <c r="D498" s="217"/>
      <c r="E498" s="218"/>
      <c r="F498" s="219"/>
      <c r="G498" s="219"/>
      <c r="H498" s="219"/>
      <c r="I498" s="218"/>
      <c r="J498" s="219"/>
      <c r="K498" s="218"/>
      <c r="L498" s="219"/>
      <c r="M498" s="219"/>
      <c r="N498" s="219"/>
      <c r="O498" s="219"/>
      <c r="P498" s="219"/>
      <c r="Q498" s="218"/>
      <c r="R498" s="198"/>
      <c r="S498" s="198"/>
      <c r="T498" s="198"/>
      <c r="U498" s="202"/>
      <c r="V498" s="202"/>
      <c r="W498" s="202"/>
      <c r="X498" s="202"/>
      <c r="Y498" s="202"/>
      <c r="Z498" s="202"/>
    </row>
    <row r="499" spans="1:26" ht="16.5" customHeight="1">
      <c r="A499" s="199"/>
      <c r="B499" s="217"/>
      <c r="C499" s="217"/>
      <c r="D499" s="217"/>
      <c r="E499" s="218"/>
      <c r="F499" s="219"/>
      <c r="G499" s="219"/>
      <c r="H499" s="219"/>
      <c r="I499" s="218"/>
      <c r="J499" s="219"/>
      <c r="K499" s="218"/>
      <c r="L499" s="219"/>
      <c r="M499" s="219"/>
      <c r="N499" s="219"/>
      <c r="O499" s="219"/>
      <c r="P499" s="219"/>
      <c r="Q499" s="218"/>
      <c r="R499" s="198"/>
      <c r="S499" s="198"/>
      <c r="T499" s="198"/>
      <c r="U499" s="202"/>
      <c r="V499" s="202"/>
      <c r="W499" s="202"/>
      <c r="X499" s="202"/>
      <c r="Y499" s="202"/>
      <c r="Z499" s="202"/>
    </row>
    <row r="500" spans="1:26" ht="16.5" customHeight="1">
      <c r="A500" s="199"/>
      <c r="B500" s="217"/>
      <c r="C500" s="217"/>
      <c r="D500" s="217"/>
      <c r="E500" s="218"/>
      <c r="F500" s="219"/>
      <c r="G500" s="219"/>
      <c r="H500" s="219"/>
      <c r="I500" s="218"/>
      <c r="J500" s="219"/>
      <c r="K500" s="218"/>
      <c r="L500" s="219"/>
      <c r="M500" s="219"/>
      <c r="N500" s="219"/>
      <c r="O500" s="219"/>
      <c r="P500" s="219"/>
      <c r="Q500" s="218"/>
      <c r="R500" s="198"/>
      <c r="S500" s="198"/>
      <c r="T500" s="198"/>
      <c r="U500" s="202"/>
      <c r="V500" s="202"/>
      <c r="W500" s="202"/>
      <c r="X500" s="202"/>
      <c r="Y500" s="202"/>
      <c r="Z500" s="202"/>
    </row>
    <row r="501" spans="1:26" ht="16.5" customHeight="1">
      <c r="A501" s="199"/>
      <c r="B501" s="217"/>
      <c r="C501" s="217"/>
      <c r="D501" s="217"/>
      <c r="E501" s="218"/>
      <c r="F501" s="219"/>
      <c r="G501" s="219"/>
      <c r="H501" s="219"/>
      <c r="I501" s="218"/>
      <c r="J501" s="219"/>
      <c r="K501" s="218"/>
      <c r="L501" s="219"/>
      <c r="M501" s="219"/>
      <c r="N501" s="219"/>
      <c r="O501" s="219"/>
      <c r="P501" s="219"/>
      <c r="Q501" s="218"/>
      <c r="R501" s="198"/>
      <c r="S501" s="198"/>
      <c r="T501" s="198"/>
      <c r="U501" s="202"/>
      <c r="V501" s="202"/>
      <c r="W501" s="202"/>
      <c r="X501" s="202"/>
      <c r="Y501" s="202"/>
      <c r="Z501" s="202"/>
    </row>
    <row r="502" spans="1:26" ht="16.5" customHeight="1">
      <c r="A502" s="199"/>
      <c r="B502" s="217"/>
      <c r="C502" s="217"/>
      <c r="D502" s="217"/>
      <c r="E502" s="218"/>
      <c r="F502" s="219"/>
      <c r="G502" s="219"/>
      <c r="H502" s="219"/>
      <c r="I502" s="218"/>
      <c r="J502" s="219"/>
      <c r="K502" s="218"/>
      <c r="L502" s="219"/>
      <c r="M502" s="219"/>
      <c r="N502" s="219"/>
      <c r="O502" s="219"/>
      <c r="P502" s="219"/>
      <c r="Q502" s="218"/>
      <c r="R502" s="198"/>
      <c r="S502" s="198"/>
      <c r="T502" s="198"/>
      <c r="U502" s="202"/>
      <c r="V502" s="202"/>
      <c r="W502" s="202"/>
      <c r="X502" s="202"/>
      <c r="Y502" s="202"/>
      <c r="Z502" s="202"/>
    </row>
    <row r="503" spans="1:26" ht="16.5" customHeight="1">
      <c r="A503" s="199"/>
      <c r="B503" s="217"/>
      <c r="C503" s="217"/>
      <c r="D503" s="217"/>
      <c r="E503" s="218"/>
      <c r="F503" s="219"/>
      <c r="G503" s="219"/>
      <c r="H503" s="219"/>
      <c r="I503" s="218"/>
      <c r="J503" s="219"/>
      <c r="K503" s="218"/>
      <c r="L503" s="219"/>
      <c r="M503" s="219"/>
      <c r="N503" s="219"/>
      <c r="O503" s="219"/>
      <c r="P503" s="219"/>
      <c r="Q503" s="218"/>
      <c r="R503" s="198"/>
      <c r="S503" s="198"/>
      <c r="T503" s="198"/>
      <c r="U503" s="202"/>
      <c r="V503" s="202"/>
      <c r="W503" s="202"/>
      <c r="X503" s="202"/>
      <c r="Y503" s="202"/>
      <c r="Z503" s="202"/>
    </row>
    <row r="504" spans="1:26" ht="16.5" customHeight="1">
      <c r="A504" s="199"/>
      <c r="B504" s="217"/>
      <c r="C504" s="217"/>
      <c r="D504" s="217"/>
      <c r="E504" s="218"/>
      <c r="F504" s="219"/>
      <c r="G504" s="219"/>
      <c r="H504" s="219"/>
      <c r="I504" s="218"/>
      <c r="J504" s="219"/>
      <c r="K504" s="218"/>
      <c r="L504" s="219"/>
      <c r="M504" s="219"/>
      <c r="N504" s="219"/>
      <c r="O504" s="219"/>
      <c r="P504" s="219"/>
      <c r="Q504" s="218"/>
      <c r="R504" s="198"/>
      <c r="S504" s="198"/>
      <c r="T504" s="198"/>
      <c r="U504" s="202"/>
      <c r="V504" s="202"/>
      <c r="W504" s="202"/>
      <c r="X504" s="202"/>
      <c r="Y504" s="202"/>
      <c r="Z504" s="202"/>
    </row>
    <row r="505" spans="1:26" ht="16.5" customHeight="1">
      <c r="A505" s="199"/>
      <c r="B505" s="217"/>
      <c r="C505" s="217"/>
      <c r="D505" s="217"/>
      <c r="E505" s="218"/>
      <c r="F505" s="219"/>
      <c r="G505" s="219"/>
      <c r="H505" s="219"/>
      <c r="I505" s="218"/>
      <c r="J505" s="219"/>
      <c r="K505" s="218"/>
      <c r="L505" s="219"/>
      <c r="M505" s="219"/>
      <c r="N505" s="219"/>
      <c r="O505" s="219"/>
      <c r="P505" s="219"/>
      <c r="Q505" s="218"/>
      <c r="R505" s="198"/>
      <c r="S505" s="198"/>
      <c r="T505" s="198"/>
      <c r="U505" s="202"/>
      <c r="V505" s="202"/>
      <c r="W505" s="202"/>
      <c r="X505" s="202"/>
      <c r="Y505" s="202"/>
      <c r="Z505" s="202"/>
    </row>
    <row r="506" spans="1:26" ht="16.5" customHeight="1">
      <c r="A506" s="199"/>
      <c r="B506" s="217"/>
      <c r="C506" s="217"/>
      <c r="D506" s="217"/>
      <c r="E506" s="218"/>
      <c r="F506" s="219"/>
      <c r="G506" s="219"/>
      <c r="H506" s="219"/>
      <c r="I506" s="218"/>
      <c r="J506" s="219"/>
      <c r="K506" s="218"/>
      <c r="L506" s="219"/>
      <c r="M506" s="219"/>
      <c r="N506" s="219"/>
      <c r="O506" s="219"/>
      <c r="P506" s="219"/>
      <c r="Q506" s="218"/>
      <c r="R506" s="198"/>
      <c r="S506" s="198"/>
      <c r="T506" s="198"/>
      <c r="U506" s="202"/>
      <c r="V506" s="202"/>
      <c r="W506" s="202"/>
      <c r="X506" s="202"/>
      <c r="Y506" s="202"/>
      <c r="Z506" s="202"/>
    </row>
    <row r="507" spans="1:26" ht="16.5" customHeight="1">
      <c r="A507" s="199"/>
      <c r="B507" s="217"/>
      <c r="C507" s="217"/>
      <c r="D507" s="217"/>
      <c r="E507" s="218"/>
      <c r="F507" s="219"/>
      <c r="G507" s="219"/>
      <c r="H507" s="219"/>
      <c r="I507" s="218"/>
      <c r="J507" s="219"/>
      <c r="K507" s="218"/>
      <c r="L507" s="219"/>
      <c r="M507" s="219"/>
      <c r="N507" s="219"/>
      <c r="O507" s="219"/>
      <c r="P507" s="219"/>
      <c r="Q507" s="218"/>
      <c r="R507" s="198"/>
      <c r="S507" s="198"/>
      <c r="T507" s="198"/>
      <c r="U507" s="202"/>
      <c r="V507" s="202"/>
      <c r="W507" s="202"/>
      <c r="X507" s="202"/>
      <c r="Y507" s="202"/>
      <c r="Z507" s="202"/>
    </row>
    <row r="508" spans="1:26" ht="16.5" customHeight="1">
      <c r="A508" s="199"/>
      <c r="B508" s="217"/>
      <c r="C508" s="217"/>
      <c r="D508" s="217"/>
      <c r="E508" s="218"/>
      <c r="F508" s="219"/>
      <c r="G508" s="219"/>
      <c r="H508" s="219"/>
      <c r="I508" s="218"/>
      <c r="J508" s="219"/>
      <c r="K508" s="218"/>
      <c r="L508" s="219"/>
      <c r="M508" s="219"/>
      <c r="N508" s="219"/>
      <c r="O508" s="219"/>
      <c r="P508" s="219"/>
      <c r="Q508" s="218"/>
      <c r="R508" s="198"/>
      <c r="S508" s="198"/>
      <c r="T508" s="198"/>
      <c r="U508" s="202"/>
      <c r="V508" s="202"/>
      <c r="W508" s="202"/>
      <c r="X508" s="202"/>
      <c r="Y508" s="202"/>
      <c r="Z508" s="202"/>
    </row>
    <row r="509" spans="1:26" ht="16.5" customHeight="1">
      <c r="A509" s="199"/>
      <c r="B509" s="217"/>
      <c r="C509" s="217"/>
      <c r="D509" s="217"/>
      <c r="E509" s="218"/>
      <c r="F509" s="219"/>
      <c r="G509" s="219"/>
      <c r="H509" s="219"/>
      <c r="I509" s="218"/>
      <c r="J509" s="219"/>
      <c r="K509" s="218"/>
      <c r="L509" s="219"/>
      <c r="M509" s="219"/>
      <c r="N509" s="219"/>
      <c r="O509" s="219"/>
      <c r="P509" s="219"/>
      <c r="Q509" s="218"/>
      <c r="R509" s="198"/>
      <c r="S509" s="198"/>
      <c r="T509" s="198"/>
      <c r="U509" s="202"/>
      <c r="V509" s="202"/>
      <c r="W509" s="202"/>
      <c r="X509" s="202"/>
      <c r="Y509" s="202"/>
      <c r="Z509" s="202"/>
    </row>
    <row r="510" spans="1:26" ht="16.5" customHeight="1">
      <c r="A510" s="199"/>
      <c r="B510" s="217"/>
      <c r="C510" s="217"/>
      <c r="D510" s="217"/>
      <c r="E510" s="218"/>
      <c r="F510" s="219"/>
      <c r="G510" s="219"/>
      <c r="H510" s="219"/>
      <c r="I510" s="218"/>
      <c r="J510" s="219"/>
      <c r="K510" s="218"/>
      <c r="L510" s="219"/>
      <c r="M510" s="219"/>
      <c r="N510" s="219"/>
      <c r="O510" s="219"/>
      <c r="P510" s="219"/>
      <c r="Q510" s="218"/>
      <c r="R510" s="198"/>
      <c r="S510" s="198"/>
      <c r="T510" s="198"/>
      <c r="U510" s="202"/>
      <c r="V510" s="202"/>
      <c r="W510" s="202"/>
      <c r="X510" s="202"/>
      <c r="Y510" s="202"/>
      <c r="Z510" s="202"/>
    </row>
    <row r="511" spans="1:26" ht="16.5" customHeight="1">
      <c r="A511" s="199"/>
      <c r="B511" s="217"/>
      <c r="C511" s="217"/>
      <c r="D511" s="217"/>
      <c r="E511" s="218"/>
      <c r="F511" s="219"/>
      <c r="G511" s="219"/>
      <c r="H511" s="219"/>
      <c r="I511" s="218"/>
      <c r="J511" s="219"/>
      <c r="K511" s="218"/>
      <c r="L511" s="219"/>
      <c r="M511" s="219"/>
      <c r="N511" s="219"/>
      <c r="O511" s="219"/>
      <c r="P511" s="219"/>
      <c r="Q511" s="218"/>
      <c r="R511" s="198"/>
      <c r="S511" s="198"/>
      <c r="T511" s="198"/>
      <c r="U511" s="202"/>
      <c r="V511" s="202"/>
      <c r="W511" s="202"/>
      <c r="X511" s="202"/>
      <c r="Y511" s="202"/>
      <c r="Z511" s="202"/>
    </row>
    <row r="512" spans="1:26" ht="16.5" customHeight="1">
      <c r="A512" s="199"/>
      <c r="B512" s="217"/>
      <c r="C512" s="217"/>
      <c r="D512" s="217"/>
      <c r="E512" s="218"/>
      <c r="F512" s="219"/>
      <c r="G512" s="219"/>
      <c r="H512" s="219"/>
      <c r="I512" s="218"/>
      <c r="J512" s="219"/>
      <c r="K512" s="218"/>
      <c r="L512" s="219"/>
      <c r="M512" s="219"/>
      <c r="N512" s="219"/>
      <c r="O512" s="219"/>
      <c r="P512" s="219"/>
      <c r="Q512" s="218"/>
      <c r="R512" s="198"/>
      <c r="S512" s="198"/>
      <c r="T512" s="198"/>
      <c r="U512" s="202"/>
      <c r="V512" s="202"/>
      <c r="W512" s="202"/>
      <c r="X512" s="202"/>
      <c r="Y512" s="202"/>
      <c r="Z512" s="202"/>
    </row>
    <row r="513" spans="1:26" ht="16.5" customHeight="1">
      <c r="A513" s="199"/>
      <c r="B513" s="217"/>
      <c r="C513" s="217"/>
      <c r="D513" s="217"/>
      <c r="E513" s="218"/>
      <c r="F513" s="219"/>
      <c r="G513" s="219"/>
      <c r="H513" s="219"/>
      <c r="I513" s="218"/>
      <c r="J513" s="219"/>
      <c r="K513" s="218"/>
      <c r="L513" s="219"/>
      <c r="M513" s="219"/>
      <c r="N513" s="219"/>
      <c r="O513" s="219"/>
      <c r="P513" s="219"/>
      <c r="Q513" s="218"/>
      <c r="R513" s="198"/>
      <c r="S513" s="198"/>
      <c r="T513" s="198"/>
      <c r="U513" s="202"/>
      <c r="V513" s="202"/>
      <c r="W513" s="202"/>
      <c r="X513" s="202"/>
      <c r="Y513" s="202"/>
      <c r="Z513" s="202"/>
    </row>
    <row r="514" spans="1:26" ht="16.5" customHeight="1">
      <c r="A514" s="199"/>
      <c r="B514" s="217"/>
      <c r="C514" s="217"/>
      <c r="D514" s="217"/>
      <c r="E514" s="218"/>
      <c r="F514" s="219"/>
      <c r="G514" s="219"/>
      <c r="H514" s="219"/>
      <c r="I514" s="218"/>
      <c r="J514" s="219"/>
      <c r="K514" s="218"/>
      <c r="L514" s="219"/>
      <c r="M514" s="219"/>
      <c r="N514" s="219"/>
      <c r="O514" s="219"/>
      <c r="P514" s="219"/>
      <c r="Q514" s="218"/>
      <c r="R514" s="198"/>
      <c r="S514" s="198"/>
      <c r="T514" s="198"/>
      <c r="U514" s="202"/>
      <c r="V514" s="202"/>
      <c r="W514" s="202"/>
      <c r="X514" s="202"/>
      <c r="Y514" s="202"/>
      <c r="Z514" s="202"/>
    </row>
    <row r="515" spans="1:26" ht="16.5" customHeight="1">
      <c r="A515" s="199"/>
      <c r="B515" s="217"/>
      <c r="C515" s="217"/>
      <c r="D515" s="217"/>
      <c r="E515" s="218"/>
      <c r="F515" s="219"/>
      <c r="G515" s="219"/>
      <c r="H515" s="219"/>
      <c r="I515" s="218"/>
      <c r="J515" s="219"/>
      <c r="K515" s="218"/>
      <c r="L515" s="219"/>
      <c r="M515" s="219"/>
      <c r="N515" s="219"/>
      <c r="O515" s="219"/>
      <c r="P515" s="219"/>
      <c r="Q515" s="218"/>
      <c r="R515" s="198"/>
      <c r="S515" s="198"/>
      <c r="T515" s="198"/>
      <c r="U515" s="202"/>
      <c r="V515" s="202"/>
      <c r="W515" s="202"/>
      <c r="X515" s="202"/>
      <c r="Y515" s="202"/>
      <c r="Z515" s="202"/>
    </row>
    <row r="516" spans="1:26" ht="16.5" customHeight="1">
      <c r="A516" s="199"/>
      <c r="B516" s="217"/>
      <c r="C516" s="217"/>
      <c r="D516" s="217"/>
      <c r="E516" s="218"/>
      <c r="F516" s="219"/>
      <c r="G516" s="219"/>
      <c r="H516" s="219"/>
      <c r="I516" s="218"/>
      <c r="J516" s="219"/>
      <c r="K516" s="218"/>
      <c r="L516" s="219"/>
      <c r="M516" s="219"/>
      <c r="N516" s="219"/>
      <c r="O516" s="219"/>
      <c r="P516" s="219"/>
      <c r="Q516" s="218"/>
      <c r="R516" s="198"/>
      <c r="S516" s="198"/>
      <c r="T516" s="198"/>
      <c r="U516" s="202"/>
      <c r="V516" s="202"/>
      <c r="W516" s="202"/>
      <c r="X516" s="202"/>
      <c r="Y516" s="202"/>
      <c r="Z516" s="202"/>
    </row>
    <row r="517" spans="1:26" ht="16.5" customHeight="1">
      <c r="A517" s="199"/>
      <c r="B517" s="217"/>
      <c r="C517" s="217"/>
      <c r="D517" s="217"/>
      <c r="E517" s="218"/>
      <c r="F517" s="219"/>
      <c r="G517" s="219"/>
      <c r="H517" s="219"/>
      <c r="I517" s="218"/>
      <c r="J517" s="219"/>
      <c r="K517" s="218"/>
      <c r="L517" s="219"/>
      <c r="M517" s="219"/>
      <c r="N517" s="219"/>
      <c r="O517" s="219"/>
      <c r="P517" s="219"/>
      <c r="Q517" s="218"/>
      <c r="R517" s="198"/>
      <c r="S517" s="198"/>
      <c r="T517" s="198"/>
      <c r="U517" s="202"/>
      <c r="V517" s="202"/>
      <c r="W517" s="202"/>
      <c r="X517" s="202"/>
      <c r="Y517" s="202"/>
      <c r="Z517" s="202"/>
    </row>
    <row r="518" spans="1:26" ht="16.5" customHeight="1">
      <c r="A518" s="199"/>
      <c r="B518" s="217"/>
      <c r="C518" s="217"/>
      <c r="D518" s="217"/>
      <c r="E518" s="218"/>
      <c r="F518" s="219"/>
      <c r="G518" s="219"/>
      <c r="H518" s="219"/>
      <c r="I518" s="218"/>
      <c r="J518" s="219"/>
      <c r="K518" s="218"/>
      <c r="L518" s="219"/>
      <c r="M518" s="219"/>
      <c r="N518" s="219"/>
      <c r="O518" s="219"/>
      <c r="P518" s="219"/>
      <c r="Q518" s="218"/>
      <c r="R518" s="198"/>
      <c r="S518" s="198"/>
      <c r="T518" s="198"/>
      <c r="U518" s="202"/>
      <c r="V518" s="202"/>
      <c r="W518" s="202"/>
      <c r="X518" s="202"/>
      <c r="Y518" s="202"/>
      <c r="Z518" s="202"/>
    </row>
    <row r="519" spans="1:26" ht="16.5" customHeight="1">
      <c r="A519" s="199"/>
      <c r="B519" s="217"/>
      <c r="C519" s="217"/>
      <c r="D519" s="217"/>
      <c r="E519" s="218"/>
      <c r="F519" s="219"/>
      <c r="G519" s="219"/>
      <c r="H519" s="219"/>
      <c r="I519" s="218"/>
      <c r="J519" s="219"/>
      <c r="K519" s="218"/>
      <c r="L519" s="219"/>
      <c r="M519" s="219"/>
      <c r="N519" s="219"/>
      <c r="O519" s="219"/>
      <c r="P519" s="219"/>
      <c r="Q519" s="218"/>
      <c r="R519" s="198"/>
      <c r="S519" s="198"/>
      <c r="T519" s="198"/>
      <c r="U519" s="202"/>
      <c r="V519" s="202"/>
      <c r="W519" s="202"/>
      <c r="X519" s="202"/>
      <c r="Y519" s="202"/>
      <c r="Z519" s="202"/>
    </row>
    <row r="520" spans="1:26" ht="16.5" customHeight="1">
      <c r="A520" s="199"/>
      <c r="B520" s="217"/>
      <c r="C520" s="217"/>
      <c r="D520" s="217"/>
      <c r="E520" s="218"/>
      <c r="F520" s="219"/>
      <c r="G520" s="219"/>
      <c r="H520" s="219"/>
      <c r="I520" s="218"/>
      <c r="J520" s="219"/>
      <c r="K520" s="218"/>
      <c r="L520" s="219"/>
      <c r="M520" s="219"/>
      <c r="N520" s="219"/>
      <c r="O520" s="219"/>
      <c r="P520" s="219"/>
      <c r="Q520" s="218"/>
      <c r="R520" s="198"/>
      <c r="S520" s="198"/>
      <c r="T520" s="198"/>
      <c r="U520" s="202"/>
      <c r="V520" s="202"/>
      <c r="W520" s="202"/>
      <c r="X520" s="202"/>
      <c r="Y520" s="202"/>
      <c r="Z520" s="202"/>
    </row>
    <row r="521" spans="1:26" ht="16.5" customHeight="1">
      <c r="A521" s="199"/>
      <c r="B521" s="217"/>
      <c r="C521" s="217"/>
      <c r="D521" s="217"/>
      <c r="E521" s="218"/>
      <c r="F521" s="219"/>
      <c r="G521" s="219"/>
      <c r="H521" s="219"/>
      <c r="I521" s="218"/>
      <c r="J521" s="219"/>
      <c r="K521" s="218"/>
      <c r="L521" s="219"/>
      <c r="M521" s="219"/>
      <c r="N521" s="219"/>
      <c r="O521" s="219"/>
      <c r="P521" s="219"/>
      <c r="Q521" s="218"/>
      <c r="R521" s="198"/>
      <c r="S521" s="198"/>
      <c r="T521" s="198"/>
      <c r="U521" s="202"/>
      <c r="V521" s="202"/>
      <c r="W521" s="202"/>
      <c r="X521" s="202"/>
      <c r="Y521" s="202"/>
      <c r="Z521" s="202"/>
    </row>
    <row r="522" spans="1:26" ht="16.5" customHeight="1">
      <c r="A522" s="199"/>
      <c r="B522" s="217"/>
      <c r="C522" s="217"/>
      <c r="D522" s="217"/>
      <c r="E522" s="218"/>
      <c r="F522" s="219"/>
      <c r="G522" s="219"/>
      <c r="H522" s="219"/>
      <c r="I522" s="218"/>
      <c r="J522" s="219"/>
      <c r="K522" s="218"/>
      <c r="L522" s="219"/>
      <c r="M522" s="219"/>
      <c r="N522" s="219"/>
      <c r="O522" s="219"/>
      <c r="P522" s="219"/>
      <c r="Q522" s="218"/>
      <c r="R522" s="198"/>
      <c r="S522" s="198"/>
      <c r="T522" s="198"/>
      <c r="U522" s="202"/>
      <c r="V522" s="202"/>
      <c r="W522" s="202"/>
      <c r="X522" s="202"/>
      <c r="Y522" s="202"/>
      <c r="Z522" s="202"/>
    </row>
    <row r="523" spans="1:26" ht="16.5" customHeight="1">
      <c r="A523" s="199"/>
      <c r="B523" s="217"/>
      <c r="C523" s="217"/>
      <c r="D523" s="217"/>
      <c r="E523" s="218"/>
      <c r="F523" s="219"/>
      <c r="G523" s="219"/>
      <c r="H523" s="219"/>
      <c r="I523" s="218"/>
      <c r="J523" s="219"/>
      <c r="K523" s="218"/>
      <c r="L523" s="219"/>
      <c r="M523" s="219"/>
      <c r="N523" s="219"/>
      <c r="O523" s="219"/>
      <c r="P523" s="219"/>
      <c r="Q523" s="218"/>
      <c r="R523" s="198"/>
      <c r="S523" s="198"/>
      <c r="T523" s="198"/>
      <c r="U523" s="202"/>
      <c r="V523" s="202"/>
      <c r="W523" s="202"/>
      <c r="X523" s="202"/>
      <c r="Y523" s="202"/>
      <c r="Z523" s="202"/>
    </row>
    <row r="524" spans="1:26" ht="16.5" customHeight="1">
      <c r="A524" s="199"/>
      <c r="B524" s="217"/>
      <c r="C524" s="217"/>
      <c r="D524" s="217"/>
      <c r="E524" s="218"/>
      <c r="F524" s="219"/>
      <c r="G524" s="219"/>
      <c r="H524" s="219"/>
      <c r="I524" s="218"/>
      <c r="J524" s="219"/>
      <c r="K524" s="218"/>
      <c r="L524" s="219"/>
      <c r="M524" s="219"/>
      <c r="N524" s="219"/>
      <c r="O524" s="219"/>
      <c r="P524" s="219"/>
      <c r="Q524" s="218"/>
      <c r="R524" s="198"/>
      <c r="S524" s="198"/>
      <c r="T524" s="198"/>
      <c r="U524" s="202"/>
      <c r="V524" s="202"/>
      <c r="W524" s="202"/>
      <c r="X524" s="202"/>
      <c r="Y524" s="202"/>
      <c r="Z524" s="202"/>
    </row>
    <row r="525" spans="1:26" ht="16.5" customHeight="1">
      <c r="A525" s="199"/>
      <c r="B525" s="217"/>
      <c r="C525" s="217"/>
      <c r="D525" s="217"/>
      <c r="E525" s="218"/>
      <c r="F525" s="219"/>
      <c r="G525" s="219"/>
      <c r="H525" s="219"/>
      <c r="I525" s="218"/>
      <c r="J525" s="219"/>
      <c r="K525" s="218"/>
      <c r="L525" s="219"/>
      <c r="M525" s="219"/>
      <c r="N525" s="219"/>
      <c r="O525" s="219"/>
      <c r="P525" s="219"/>
      <c r="Q525" s="218"/>
      <c r="R525" s="198"/>
      <c r="S525" s="198"/>
      <c r="T525" s="198"/>
      <c r="U525" s="202"/>
      <c r="V525" s="202"/>
      <c r="W525" s="202"/>
      <c r="X525" s="202"/>
      <c r="Y525" s="202"/>
      <c r="Z525" s="202"/>
    </row>
    <row r="526" spans="1:26" ht="16.5" customHeight="1">
      <c r="A526" s="199"/>
      <c r="B526" s="217"/>
      <c r="C526" s="217"/>
      <c r="D526" s="217"/>
      <c r="E526" s="218"/>
      <c r="F526" s="219"/>
      <c r="G526" s="219"/>
      <c r="H526" s="219"/>
      <c r="I526" s="218"/>
      <c r="J526" s="219"/>
      <c r="K526" s="218"/>
      <c r="L526" s="219"/>
      <c r="M526" s="219"/>
      <c r="N526" s="219"/>
      <c r="O526" s="219"/>
      <c r="P526" s="219"/>
      <c r="Q526" s="218"/>
      <c r="R526" s="198"/>
      <c r="S526" s="198"/>
      <c r="T526" s="198"/>
      <c r="U526" s="202"/>
      <c r="V526" s="202"/>
      <c r="W526" s="202"/>
      <c r="X526" s="202"/>
      <c r="Y526" s="202"/>
      <c r="Z526" s="202"/>
    </row>
    <row r="527" spans="1:26" ht="16.5" customHeight="1">
      <c r="A527" s="199"/>
      <c r="B527" s="217"/>
      <c r="C527" s="217"/>
      <c r="D527" s="217"/>
      <c r="E527" s="218"/>
      <c r="F527" s="219"/>
      <c r="G527" s="219"/>
      <c r="H527" s="219"/>
      <c r="I527" s="218"/>
      <c r="J527" s="219"/>
      <c r="K527" s="218"/>
      <c r="L527" s="219"/>
      <c r="M527" s="219"/>
      <c r="N527" s="219"/>
      <c r="O527" s="219"/>
      <c r="P527" s="219"/>
      <c r="Q527" s="218"/>
      <c r="R527" s="198"/>
      <c r="S527" s="198"/>
      <c r="T527" s="198"/>
      <c r="U527" s="202"/>
      <c r="V527" s="202"/>
      <c r="W527" s="202"/>
      <c r="X527" s="202"/>
      <c r="Y527" s="202"/>
      <c r="Z527" s="202"/>
    </row>
    <row r="528" spans="1:26" ht="16.5" customHeight="1">
      <c r="A528" s="199"/>
      <c r="B528" s="217"/>
      <c r="C528" s="217"/>
      <c r="D528" s="217"/>
      <c r="E528" s="218"/>
      <c r="F528" s="219"/>
      <c r="G528" s="219"/>
      <c r="H528" s="219"/>
      <c r="I528" s="218"/>
      <c r="J528" s="219"/>
      <c r="K528" s="218"/>
      <c r="L528" s="219"/>
      <c r="M528" s="219"/>
      <c r="N528" s="219"/>
      <c r="O528" s="219"/>
      <c r="P528" s="219"/>
      <c r="Q528" s="218"/>
      <c r="R528" s="198"/>
      <c r="S528" s="198"/>
      <c r="T528" s="198"/>
      <c r="U528" s="202"/>
      <c r="V528" s="202"/>
      <c r="W528" s="202"/>
      <c r="X528" s="202"/>
      <c r="Y528" s="202"/>
      <c r="Z528" s="202"/>
    </row>
    <row r="529" spans="1:26" ht="16.5" customHeight="1">
      <c r="A529" s="199"/>
      <c r="B529" s="217"/>
      <c r="C529" s="217"/>
      <c r="D529" s="217"/>
      <c r="E529" s="218"/>
      <c r="F529" s="219"/>
      <c r="G529" s="219"/>
      <c r="H529" s="219"/>
      <c r="I529" s="218"/>
      <c r="J529" s="219"/>
      <c r="K529" s="218"/>
      <c r="L529" s="219"/>
      <c r="M529" s="219"/>
      <c r="N529" s="219"/>
      <c r="O529" s="219"/>
      <c r="P529" s="219"/>
      <c r="Q529" s="218"/>
      <c r="R529" s="198"/>
      <c r="S529" s="198"/>
      <c r="T529" s="198"/>
      <c r="U529" s="202"/>
      <c r="V529" s="202"/>
      <c r="W529" s="202"/>
      <c r="X529" s="202"/>
      <c r="Y529" s="202"/>
      <c r="Z529" s="202"/>
    </row>
    <row r="530" spans="1:26" ht="16.5" customHeight="1">
      <c r="A530" s="199"/>
      <c r="B530" s="217"/>
      <c r="C530" s="217"/>
      <c r="D530" s="217"/>
      <c r="E530" s="218"/>
      <c r="F530" s="219"/>
      <c r="G530" s="219"/>
      <c r="H530" s="219"/>
      <c r="I530" s="218"/>
      <c r="J530" s="219"/>
      <c r="K530" s="218"/>
      <c r="L530" s="219"/>
      <c r="M530" s="219"/>
      <c r="N530" s="219"/>
      <c r="O530" s="219"/>
      <c r="P530" s="219"/>
      <c r="Q530" s="218"/>
      <c r="R530" s="198"/>
      <c r="S530" s="198"/>
      <c r="T530" s="198"/>
      <c r="U530" s="202"/>
      <c r="V530" s="202"/>
      <c r="W530" s="202"/>
      <c r="X530" s="202"/>
      <c r="Y530" s="202"/>
      <c r="Z530" s="202"/>
    </row>
    <row r="531" spans="1:26" ht="16.5" customHeight="1">
      <c r="A531" s="199"/>
      <c r="B531" s="217"/>
      <c r="C531" s="217"/>
      <c r="D531" s="217"/>
      <c r="E531" s="218"/>
      <c r="F531" s="219"/>
      <c r="G531" s="219"/>
      <c r="H531" s="219"/>
      <c r="I531" s="218"/>
      <c r="J531" s="219"/>
      <c r="K531" s="218"/>
      <c r="L531" s="219"/>
      <c r="M531" s="219"/>
      <c r="N531" s="219"/>
      <c r="O531" s="219"/>
      <c r="P531" s="219"/>
      <c r="Q531" s="218"/>
      <c r="R531" s="198"/>
      <c r="S531" s="198"/>
      <c r="T531" s="198"/>
      <c r="U531" s="202"/>
      <c r="V531" s="202"/>
      <c r="W531" s="202"/>
      <c r="X531" s="202"/>
      <c r="Y531" s="202"/>
      <c r="Z531" s="202"/>
    </row>
    <row r="532" spans="1:26" ht="16.5" customHeight="1">
      <c r="A532" s="199"/>
      <c r="B532" s="217"/>
      <c r="C532" s="217"/>
      <c r="D532" s="217"/>
      <c r="E532" s="218"/>
      <c r="F532" s="219"/>
      <c r="G532" s="219"/>
      <c r="H532" s="219"/>
      <c r="I532" s="218"/>
      <c r="J532" s="219"/>
      <c r="K532" s="218"/>
      <c r="L532" s="219"/>
      <c r="M532" s="219"/>
      <c r="N532" s="219"/>
      <c r="O532" s="219"/>
      <c r="P532" s="219"/>
      <c r="Q532" s="218"/>
      <c r="R532" s="198"/>
      <c r="S532" s="198"/>
      <c r="T532" s="198"/>
      <c r="U532" s="202"/>
      <c r="V532" s="202"/>
      <c r="W532" s="202"/>
      <c r="X532" s="202"/>
      <c r="Y532" s="202"/>
      <c r="Z532" s="202"/>
    </row>
    <row r="533" spans="1:26" ht="16.5" customHeight="1">
      <c r="A533" s="199"/>
      <c r="B533" s="217"/>
      <c r="C533" s="217"/>
      <c r="D533" s="217"/>
      <c r="E533" s="218"/>
      <c r="F533" s="219"/>
      <c r="G533" s="219"/>
      <c r="H533" s="219"/>
      <c r="I533" s="218"/>
      <c r="J533" s="219"/>
      <c r="K533" s="218"/>
      <c r="L533" s="219"/>
      <c r="M533" s="219"/>
      <c r="N533" s="219"/>
      <c r="O533" s="219"/>
      <c r="P533" s="219"/>
      <c r="Q533" s="218"/>
      <c r="R533" s="198"/>
      <c r="S533" s="198"/>
      <c r="T533" s="198"/>
      <c r="U533" s="202"/>
      <c r="V533" s="202"/>
      <c r="W533" s="202"/>
      <c r="X533" s="202"/>
      <c r="Y533" s="202"/>
      <c r="Z533" s="202"/>
    </row>
    <row r="534" spans="1:26" ht="16.5" customHeight="1">
      <c r="A534" s="199"/>
      <c r="B534" s="217"/>
      <c r="C534" s="217"/>
      <c r="D534" s="217"/>
      <c r="E534" s="218"/>
      <c r="F534" s="219"/>
      <c r="G534" s="219"/>
      <c r="H534" s="219"/>
      <c r="I534" s="218"/>
      <c r="J534" s="219"/>
      <c r="K534" s="218"/>
      <c r="L534" s="219"/>
      <c r="M534" s="219"/>
      <c r="N534" s="219"/>
      <c r="O534" s="219"/>
      <c r="P534" s="219"/>
      <c r="Q534" s="218"/>
      <c r="R534" s="198"/>
      <c r="S534" s="198"/>
      <c r="T534" s="198"/>
      <c r="U534" s="202"/>
      <c r="V534" s="202"/>
      <c r="W534" s="202"/>
      <c r="X534" s="202"/>
      <c r="Y534" s="202"/>
      <c r="Z534" s="202"/>
    </row>
    <row r="535" spans="1:26" ht="16.5" customHeight="1">
      <c r="A535" s="199"/>
      <c r="B535" s="217"/>
      <c r="C535" s="217"/>
      <c r="D535" s="217"/>
      <c r="E535" s="218"/>
      <c r="F535" s="219"/>
      <c r="G535" s="219"/>
      <c r="H535" s="219"/>
      <c r="I535" s="218"/>
      <c r="J535" s="219"/>
      <c r="K535" s="218"/>
      <c r="L535" s="219"/>
      <c r="M535" s="219"/>
      <c r="N535" s="219"/>
      <c r="O535" s="219"/>
      <c r="P535" s="219"/>
      <c r="Q535" s="218"/>
      <c r="R535" s="198"/>
      <c r="S535" s="198"/>
      <c r="T535" s="198"/>
      <c r="U535" s="202"/>
      <c r="V535" s="202"/>
      <c r="W535" s="202"/>
      <c r="X535" s="202"/>
      <c r="Y535" s="202"/>
      <c r="Z535" s="202"/>
    </row>
    <row r="536" spans="1:26" ht="16.5" customHeight="1">
      <c r="A536" s="199"/>
      <c r="B536" s="217"/>
      <c r="C536" s="217"/>
      <c r="D536" s="217"/>
      <c r="E536" s="218"/>
      <c r="F536" s="219"/>
      <c r="G536" s="219"/>
      <c r="H536" s="219"/>
      <c r="I536" s="218"/>
      <c r="J536" s="219"/>
      <c r="K536" s="218"/>
      <c r="L536" s="219"/>
      <c r="M536" s="219"/>
      <c r="N536" s="219"/>
      <c r="O536" s="219"/>
      <c r="P536" s="219"/>
      <c r="Q536" s="218"/>
      <c r="R536" s="198"/>
      <c r="S536" s="198"/>
      <c r="T536" s="198"/>
      <c r="U536" s="202"/>
      <c r="V536" s="202"/>
      <c r="W536" s="202"/>
      <c r="X536" s="202"/>
      <c r="Y536" s="202"/>
      <c r="Z536" s="202"/>
    </row>
    <row r="537" spans="1:26" ht="16.5" customHeight="1">
      <c r="A537" s="199"/>
      <c r="B537" s="217"/>
      <c r="C537" s="217"/>
      <c r="D537" s="217"/>
      <c r="E537" s="218"/>
      <c r="F537" s="219"/>
      <c r="G537" s="219"/>
      <c r="H537" s="219"/>
      <c r="I537" s="218"/>
      <c r="J537" s="219"/>
      <c r="K537" s="218"/>
      <c r="L537" s="219"/>
      <c r="M537" s="219"/>
      <c r="N537" s="219"/>
      <c r="O537" s="219"/>
      <c r="P537" s="219"/>
      <c r="Q537" s="218"/>
      <c r="R537" s="198"/>
      <c r="S537" s="198"/>
      <c r="T537" s="198"/>
      <c r="U537" s="202"/>
      <c r="V537" s="202"/>
      <c r="W537" s="202"/>
      <c r="X537" s="202"/>
      <c r="Y537" s="202"/>
      <c r="Z537" s="202"/>
    </row>
    <row r="538" spans="1:26" ht="16.5" customHeight="1">
      <c r="A538" s="199"/>
      <c r="B538" s="217"/>
      <c r="C538" s="217"/>
      <c r="D538" s="217"/>
      <c r="E538" s="218"/>
      <c r="F538" s="219"/>
      <c r="G538" s="219"/>
      <c r="H538" s="219"/>
      <c r="I538" s="218"/>
      <c r="J538" s="219"/>
      <c r="K538" s="218"/>
      <c r="L538" s="219"/>
      <c r="M538" s="219"/>
      <c r="N538" s="219"/>
      <c r="O538" s="219"/>
      <c r="P538" s="219"/>
      <c r="Q538" s="218"/>
      <c r="R538" s="198"/>
      <c r="S538" s="198"/>
      <c r="T538" s="198"/>
      <c r="U538" s="202"/>
      <c r="V538" s="202"/>
      <c r="W538" s="202"/>
      <c r="X538" s="202"/>
      <c r="Y538" s="202"/>
      <c r="Z538" s="202"/>
    </row>
    <row r="539" spans="1:26" ht="16.5" customHeight="1">
      <c r="A539" s="199"/>
      <c r="B539" s="217"/>
      <c r="C539" s="217"/>
      <c r="D539" s="217"/>
      <c r="E539" s="218"/>
      <c r="F539" s="219"/>
      <c r="G539" s="219"/>
      <c r="H539" s="219"/>
      <c r="I539" s="218"/>
      <c r="J539" s="219"/>
      <c r="K539" s="218"/>
      <c r="L539" s="219"/>
      <c r="M539" s="219"/>
      <c r="N539" s="219"/>
      <c r="O539" s="219"/>
      <c r="P539" s="219"/>
      <c r="Q539" s="218"/>
      <c r="R539" s="198"/>
      <c r="S539" s="198"/>
      <c r="T539" s="198"/>
      <c r="U539" s="202"/>
      <c r="V539" s="202"/>
      <c r="W539" s="202"/>
      <c r="X539" s="202"/>
      <c r="Y539" s="202"/>
      <c r="Z539" s="202"/>
    </row>
    <row r="540" spans="1:26" ht="16.5" customHeight="1">
      <c r="A540" s="199"/>
      <c r="B540" s="217"/>
      <c r="C540" s="217"/>
      <c r="D540" s="217"/>
      <c r="E540" s="218"/>
      <c r="F540" s="219"/>
      <c r="G540" s="219"/>
      <c r="H540" s="219"/>
      <c r="I540" s="218"/>
      <c r="J540" s="219"/>
      <c r="K540" s="218"/>
      <c r="L540" s="219"/>
      <c r="M540" s="219"/>
      <c r="N540" s="219"/>
      <c r="O540" s="219"/>
      <c r="P540" s="219"/>
      <c r="Q540" s="218"/>
      <c r="R540" s="198"/>
      <c r="S540" s="198"/>
      <c r="T540" s="198"/>
      <c r="U540" s="202"/>
      <c r="V540" s="202"/>
      <c r="W540" s="202"/>
      <c r="X540" s="202"/>
      <c r="Y540" s="202"/>
      <c r="Z540" s="202"/>
    </row>
    <row r="541" spans="1:26" ht="16.5" customHeight="1">
      <c r="A541" s="199"/>
      <c r="B541" s="217"/>
      <c r="C541" s="217"/>
      <c r="D541" s="217"/>
      <c r="E541" s="218"/>
      <c r="F541" s="219"/>
      <c r="G541" s="219"/>
      <c r="H541" s="219"/>
      <c r="I541" s="218"/>
      <c r="J541" s="219"/>
      <c r="K541" s="218"/>
      <c r="L541" s="219"/>
      <c r="M541" s="219"/>
      <c r="N541" s="219"/>
      <c r="O541" s="219"/>
      <c r="P541" s="219"/>
      <c r="Q541" s="218"/>
      <c r="R541" s="198"/>
      <c r="S541" s="198"/>
      <c r="T541" s="198"/>
      <c r="U541" s="202"/>
      <c r="V541" s="202"/>
      <c r="W541" s="202"/>
      <c r="X541" s="202"/>
      <c r="Y541" s="202"/>
      <c r="Z541" s="202"/>
    </row>
    <row r="542" spans="1:26" ht="16.5" customHeight="1">
      <c r="A542" s="199"/>
      <c r="B542" s="217"/>
      <c r="C542" s="217"/>
      <c r="D542" s="217"/>
      <c r="E542" s="218"/>
      <c r="F542" s="219"/>
      <c r="G542" s="219"/>
      <c r="H542" s="219"/>
      <c r="I542" s="218"/>
      <c r="J542" s="219"/>
      <c r="K542" s="218"/>
      <c r="L542" s="219"/>
      <c r="M542" s="219"/>
      <c r="N542" s="219"/>
      <c r="O542" s="219"/>
      <c r="P542" s="219"/>
      <c r="Q542" s="218"/>
      <c r="R542" s="198"/>
      <c r="S542" s="198"/>
      <c r="T542" s="198"/>
      <c r="U542" s="202"/>
      <c r="V542" s="202"/>
      <c r="W542" s="202"/>
      <c r="X542" s="202"/>
      <c r="Y542" s="202"/>
      <c r="Z542" s="202"/>
    </row>
    <row r="543" spans="1:26" ht="16.5" customHeight="1">
      <c r="A543" s="199"/>
      <c r="B543" s="217"/>
      <c r="C543" s="217"/>
      <c r="D543" s="217"/>
      <c r="E543" s="218"/>
      <c r="F543" s="219"/>
      <c r="G543" s="219"/>
      <c r="H543" s="219"/>
      <c r="I543" s="218"/>
      <c r="J543" s="219"/>
      <c r="K543" s="218"/>
      <c r="L543" s="219"/>
      <c r="M543" s="219"/>
      <c r="N543" s="219"/>
      <c r="O543" s="219"/>
      <c r="P543" s="219"/>
      <c r="Q543" s="218"/>
      <c r="R543" s="198"/>
      <c r="S543" s="198"/>
      <c r="T543" s="198"/>
      <c r="U543" s="202"/>
      <c r="V543" s="202"/>
      <c r="W543" s="202"/>
      <c r="X543" s="202"/>
      <c r="Y543" s="202"/>
      <c r="Z543" s="202"/>
    </row>
    <row r="544" spans="1:26" ht="16.5" customHeight="1">
      <c r="A544" s="199"/>
      <c r="B544" s="217"/>
      <c r="C544" s="217"/>
      <c r="D544" s="217"/>
      <c r="E544" s="218"/>
      <c r="F544" s="219"/>
      <c r="G544" s="219"/>
      <c r="H544" s="219"/>
      <c r="I544" s="218"/>
      <c r="J544" s="219"/>
      <c r="K544" s="218"/>
      <c r="L544" s="219"/>
      <c r="M544" s="219"/>
      <c r="N544" s="219"/>
      <c r="O544" s="219"/>
      <c r="P544" s="219"/>
      <c r="Q544" s="218"/>
      <c r="R544" s="198"/>
      <c r="S544" s="198"/>
      <c r="T544" s="198"/>
      <c r="U544" s="202"/>
      <c r="V544" s="202"/>
      <c r="W544" s="202"/>
      <c r="X544" s="202"/>
      <c r="Y544" s="202"/>
      <c r="Z544" s="202"/>
    </row>
    <row r="545" spans="1:26" ht="16.5" customHeight="1">
      <c r="A545" s="199"/>
      <c r="B545" s="217"/>
      <c r="C545" s="217"/>
      <c r="D545" s="217"/>
      <c r="E545" s="218"/>
      <c r="F545" s="219"/>
      <c r="G545" s="219"/>
      <c r="H545" s="219"/>
      <c r="I545" s="218"/>
      <c r="J545" s="219"/>
      <c r="K545" s="218"/>
      <c r="L545" s="219"/>
      <c r="M545" s="219"/>
      <c r="N545" s="219"/>
      <c r="O545" s="219"/>
      <c r="P545" s="219"/>
      <c r="Q545" s="218"/>
      <c r="R545" s="198"/>
      <c r="S545" s="198"/>
      <c r="T545" s="198"/>
      <c r="U545" s="202"/>
      <c r="V545" s="202"/>
      <c r="W545" s="202"/>
      <c r="X545" s="202"/>
      <c r="Y545" s="202"/>
      <c r="Z545" s="202"/>
    </row>
    <row r="546" spans="1:26" ht="16.5" customHeight="1">
      <c r="A546" s="199"/>
      <c r="B546" s="217"/>
      <c r="C546" s="217"/>
      <c r="D546" s="217"/>
      <c r="E546" s="218"/>
      <c r="F546" s="219"/>
      <c r="G546" s="219"/>
      <c r="H546" s="219"/>
      <c r="I546" s="218"/>
      <c r="J546" s="219"/>
      <c r="K546" s="218"/>
      <c r="L546" s="219"/>
      <c r="M546" s="219"/>
      <c r="N546" s="219"/>
      <c r="O546" s="219"/>
      <c r="P546" s="219"/>
      <c r="Q546" s="218"/>
      <c r="R546" s="198"/>
      <c r="S546" s="198"/>
      <c r="T546" s="198"/>
      <c r="U546" s="202"/>
      <c r="V546" s="202"/>
      <c r="W546" s="202"/>
      <c r="X546" s="202"/>
      <c r="Y546" s="202"/>
      <c r="Z546" s="202"/>
    </row>
    <row r="547" spans="1:26" ht="16.5" customHeight="1">
      <c r="A547" s="199"/>
      <c r="B547" s="217"/>
      <c r="C547" s="217"/>
      <c r="D547" s="217"/>
      <c r="E547" s="218"/>
      <c r="F547" s="219"/>
      <c r="G547" s="219"/>
      <c r="H547" s="219"/>
      <c r="I547" s="218"/>
      <c r="J547" s="219"/>
      <c r="K547" s="218"/>
      <c r="L547" s="219"/>
      <c r="M547" s="219"/>
      <c r="N547" s="219"/>
      <c r="O547" s="219"/>
      <c r="P547" s="219"/>
      <c r="Q547" s="218"/>
      <c r="R547" s="198"/>
      <c r="S547" s="198"/>
      <c r="T547" s="198"/>
      <c r="U547" s="202"/>
      <c r="V547" s="202"/>
      <c r="W547" s="202"/>
      <c r="X547" s="202"/>
      <c r="Y547" s="202"/>
      <c r="Z547" s="202"/>
    </row>
    <row r="548" spans="1:26" ht="16.5" customHeight="1">
      <c r="A548" s="199"/>
      <c r="B548" s="217"/>
      <c r="C548" s="217"/>
      <c r="D548" s="217"/>
      <c r="E548" s="218"/>
      <c r="F548" s="219"/>
      <c r="G548" s="219"/>
      <c r="H548" s="219"/>
      <c r="I548" s="218"/>
      <c r="J548" s="219"/>
      <c r="K548" s="218"/>
      <c r="L548" s="219"/>
      <c r="M548" s="219"/>
      <c r="N548" s="219"/>
      <c r="O548" s="219"/>
      <c r="P548" s="219"/>
      <c r="Q548" s="218"/>
      <c r="R548" s="198"/>
      <c r="S548" s="198"/>
      <c r="T548" s="198"/>
      <c r="U548" s="202"/>
      <c r="V548" s="202"/>
      <c r="W548" s="202"/>
      <c r="X548" s="202"/>
      <c r="Y548" s="202"/>
      <c r="Z548" s="202"/>
    </row>
    <row r="549" spans="1:26" ht="16.5" customHeight="1">
      <c r="A549" s="199"/>
      <c r="B549" s="217"/>
      <c r="C549" s="217"/>
      <c r="D549" s="217"/>
      <c r="E549" s="218"/>
      <c r="F549" s="219"/>
      <c r="G549" s="219"/>
      <c r="H549" s="219"/>
      <c r="I549" s="218"/>
      <c r="J549" s="219"/>
      <c r="K549" s="218"/>
      <c r="L549" s="219"/>
      <c r="M549" s="219"/>
      <c r="N549" s="219"/>
      <c r="O549" s="219"/>
      <c r="P549" s="219"/>
      <c r="Q549" s="218"/>
      <c r="R549" s="198"/>
      <c r="S549" s="198"/>
      <c r="T549" s="198"/>
      <c r="U549" s="202"/>
      <c r="V549" s="202"/>
      <c r="W549" s="202"/>
      <c r="X549" s="202"/>
      <c r="Y549" s="202"/>
      <c r="Z549" s="202"/>
    </row>
    <row r="550" spans="1:26" ht="16.5" customHeight="1">
      <c r="A550" s="199"/>
      <c r="B550" s="217"/>
      <c r="C550" s="217"/>
      <c r="D550" s="217"/>
      <c r="E550" s="218"/>
      <c r="F550" s="219"/>
      <c r="G550" s="219"/>
      <c r="H550" s="219"/>
      <c r="I550" s="218"/>
      <c r="J550" s="219"/>
      <c r="K550" s="218"/>
      <c r="L550" s="219"/>
      <c r="M550" s="219"/>
      <c r="N550" s="219"/>
      <c r="O550" s="219"/>
      <c r="P550" s="219"/>
      <c r="Q550" s="218"/>
      <c r="R550" s="198"/>
      <c r="S550" s="198"/>
      <c r="T550" s="198"/>
      <c r="U550" s="202"/>
      <c r="V550" s="202"/>
      <c r="W550" s="202"/>
      <c r="X550" s="202"/>
      <c r="Y550" s="202"/>
      <c r="Z550" s="202"/>
    </row>
    <row r="551" spans="1:26" ht="16.5" customHeight="1">
      <c r="A551" s="199"/>
      <c r="B551" s="217"/>
      <c r="C551" s="217"/>
      <c r="D551" s="217"/>
      <c r="E551" s="218"/>
      <c r="F551" s="219"/>
      <c r="G551" s="219"/>
      <c r="H551" s="219"/>
      <c r="I551" s="218"/>
      <c r="J551" s="219"/>
      <c r="K551" s="218"/>
      <c r="L551" s="219"/>
      <c r="M551" s="219"/>
      <c r="N551" s="219"/>
      <c r="O551" s="219"/>
      <c r="P551" s="219"/>
      <c r="Q551" s="218"/>
      <c r="R551" s="198"/>
      <c r="S551" s="198"/>
      <c r="T551" s="198"/>
      <c r="U551" s="202"/>
      <c r="V551" s="202"/>
      <c r="W551" s="202"/>
      <c r="X551" s="202"/>
      <c r="Y551" s="202"/>
      <c r="Z551" s="202"/>
    </row>
    <row r="552" spans="1:26" ht="16.5" customHeight="1">
      <c r="A552" s="199"/>
      <c r="B552" s="217"/>
      <c r="C552" s="217"/>
      <c r="D552" s="217"/>
      <c r="E552" s="218"/>
      <c r="F552" s="219"/>
      <c r="G552" s="219"/>
      <c r="H552" s="219"/>
      <c r="I552" s="218"/>
      <c r="J552" s="219"/>
      <c r="K552" s="218"/>
      <c r="L552" s="219"/>
      <c r="M552" s="219"/>
      <c r="N552" s="219"/>
      <c r="O552" s="219"/>
      <c r="P552" s="219"/>
      <c r="Q552" s="218"/>
      <c r="R552" s="198"/>
      <c r="S552" s="198"/>
      <c r="T552" s="198"/>
      <c r="U552" s="202"/>
      <c r="V552" s="202"/>
      <c r="W552" s="202"/>
      <c r="X552" s="202"/>
      <c r="Y552" s="202"/>
      <c r="Z552" s="202"/>
    </row>
    <row r="553" spans="1:26" ht="16.5" customHeight="1">
      <c r="A553" s="199"/>
      <c r="B553" s="217"/>
      <c r="C553" s="217"/>
      <c r="D553" s="217"/>
      <c r="E553" s="218"/>
      <c r="F553" s="219"/>
      <c r="G553" s="219"/>
      <c r="H553" s="219"/>
      <c r="I553" s="218"/>
      <c r="J553" s="219"/>
      <c r="K553" s="218"/>
      <c r="L553" s="219"/>
      <c r="M553" s="219"/>
      <c r="N553" s="219"/>
      <c r="O553" s="219"/>
      <c r="P553" s="219"/>
      <c r="Q553" s="218"/>
      <c r="R553" s="198"/>
      <c r="S553" s="198"/>
      <c r="T553" s="198"/>
      <c r="U553" s="202"/>
      <c r="V553" s="202"/>
      <c r="W553" s="202"/>
      <c r="X553" s="202"/>
      <c r="Y553" s="202"/>
      <c r="Z553" s="202"/>
    </row>
    <row r="554" spans="1:26" ht="16.5" customHeight="1">
      <c r="A554" s="199"/>
      <c r="B554" s="217"/>
      <c r="C554" s="217"/>
      <c r="D554" s="217"/>
      <c r="E554" s="218"/>
      <c r="F554" s="219"/>
      <c r="G554" s="219"/>
      <c r="H554" s="219"/>
      <c r="I554" s="218"/>
      <c r="J554" s="219"/>
      <c r="K554" s="218"/>
      <c r="L554" s="219"/>
      <c r="M554" s="219"/>
      <c r="N554" s="219"/>
      <c r="O554" s="219"/>
      <c r="P554" s="219"/>
      <c r="Q554" s="218"/>
      <c r="R554" s="198"/>
      <c r="S554" s="198"/>
      <c r="T554" s="198"/>
      <c r="U554" s="202"/>
      <c r="V554" s="202"/>
      <c r="W554" s="202"/>
      <c r="X554" s="202"/>
      <c r="Y554" s="202"/>
      <c r="Z554" s="202"/>
    </row>
    <row r="555" spans="1:26" ht="16.5" customHeight="1">
      <c r="A555" s="199"/>
      <c r="B555" s="217"/>
      <c r="C555" s="217"/>
      <c r="D555" s="217"/>
      <c r="E555" s="218"/>
      <c r="F555" s="219"/>
      <c r="G555" s="219"/>
      <c r="H555" s="219"/>
      <c r="I555" s="218"/>
      <c r="J555" s="219"/>
      <c r="K555" s="218"/>
      <c r="L555" s="219"/>
      <c r="M555" s="219"/>
      <c r="N555" s="219"/>
      <c r="O555" s="219"/>
      <c r="P555" s="219"/>
      <c r="Q555" s="218"/>
      <c r="R555" s="198"/>
      <c r="S555" s="198"/>
      <c r="T555" s="198"/>
      <c r="U555" s="202"/>
      <c r="V555" s="202"/>
      <c r="W555" s="202"/>
      <c r="X555" s="202"/>
      <c r="Y555" s="202"/>
      <c r="Z555" s="202"/>
    </row>
    <row r="556" spans="1:26" ht="16.5" customHeight="1">
      <c r="A556" s="199"/>
      <c r="B556" s="217"/>
      <c r="C556" s="217"/>
      <c r="D556" s="217"/>
      <c r="E556" s="218"/>
      <c r="F556" s="219"/>
      <c r="G556" s="219"/>
      <c r="H556" s="219"/>
      <c r="I556" s="218"/>
      <c r="J556" s="219"/>
      <c r="K556" s="218"/>
      <c r="L556" s="219"/>
      <c r="M556" s="219"/>
      <c r="N556" s="219"/>
      <c r="O556" s="219"/>
      <c r="P556" s="219"/>
      <c r="Q556" s="218"/>
      <c r="R556" s="198"/>
      <c r="S556" s="198"/>
      <c r="T556" s="198"/>
      <c r="U556" s="202"/>
      <c r="V556" s="202"/>
      <c r="W556" s="202"/>
      <c r="X556" s="202"/>
      <c r="Y556" s="202"/>
      <c r="Z556" s="202"/>
    </row>
    <row r="557" spans="1:26" ht="16.5" customHeight="1">
      <c r="A557" s="199"/>
      <c r="B557" s="217"/>
      <c r="C557" s="217"/>
      <c r="D557" s="217"/>
      <c r="E557" s="218"/>
      <c r="F557" s="219"/>
      <c r="G557" s="219"/>
      <c r="H557" s="219"/>
      <c r="I557" s="218"/>
      <c r="J557" s="219"/>
      <c r="K557" s="218"/>
      <c r="L557" s="219"/>
      <c r="M557" s="219"/>
      <c r="N557" s="219"/>
      <c r="O557" s="219"/>
      <c r="P557" s="219"/>
      <c r="Q557" s="218"/>
      <c r="R557" s="198"/>
      <c r="S557" s="198"/>
      <c r="T557" s="198"/>
      <c r="U557" s="202"/>
      <c r="V557" s="202"/>
      <c r="W557" s="202"/>
      <c r="X557" s="202"/>
      <c r="Y557" s="202"/>
      <c r="Z557" s="202"/>
    </row>
    <row r="558" spans="1:26" ht="16.5" customHeight="1">
      <c r="A558" s="199"/>
      <c r="B558" s="217"/>
      <c r="C558" s="217"/>
      <c r="D558" s="217"/>
      <c r="E558" s="218"/>
      <c r="F558" s="219"/>
      <c r="G558" s="219"/>
      <c r="H558" s="219"/>
      <c r="I558" s="218"/>
      <c r="J558" s="219"/>
      <c r="K558" s="218"/>
      <c r="L558" s="219"/>
      <c r="M558" s="219"/>
      <c r="N558" s="219"/>
      <c r="O558" s="219"/>
      <c r="P558" s="219"/>
      <c r="Q558" s="218"/>
      <c r="R558" s="198"/>
      <c r="S558" s="198"/>
      <c r="T558" s="198"/>
      <c r="U558" s="202"/>
      <c r="V558" s="202"/>
      <c r="W558" s="202"/>
      <c r="X558" s="202"/>
      <c r="Y558" s="202"/>
      <c r="Z558" s="202"/>
    </row>
    <row r="559" spans="1:26" ht="16.5" customHeight="1">
      <c r="A559" s="199"/>
      <c r="B559" s="217"/>
      <c r="C559" s="217"/>
      <c r="D559" s="217"/>
      <c r="E559" s="218"/>
      <c r="F559" s="219"/>
      <c r="G559" s="219"/>
      <c r="H559" s="219"/>
      <c r="I559" s="218"/>
      <c r="J559" s="219"/>
      <c r="K559" s="218"/>
      <c r="L559" s="219"/>
      <c r="M559" s="219"/>
      <c r="N559" s="219"/>
      <c r="O559" s="219"/>
      <c r="P559" s="219"/>
      <c r="Q559" s="218"/>
      <c r="R559" s="198"/>
      <c r="S559" s="198"/>
      <c r="T559" s="198"/>
      <c r="U559" s="202"/>
      <c r="V559" s="202"/>
      <c r="W559" s="202"/>
      <c r="X559" s="202"/>
      <c r="Y559" s="202"/>
      <c r="Z559" s="202"/>
    </row>
    <row r="560" spans="1:26" ht="16.5" customHeight="1">
      <c r="A560" s="199"/>
      <c r="B560" s="217"/>
      <c r="C560" s="217"/>
      <c r="D560" s="217"/>
      <c r="E560" s="218"/>
      <c r="F560" s="219"/>
      <c r="G560" s="219"/>
      <c r="H560" s="219"/>
      <c r="I560" s="218"/>
      <c r="J560" s="219"/>
      <c r="K560" s="218"/>
      <c r="L560" s="219"/>
      <c r="M560" s="219"/>
      <c r="N560" s="219"/>
      <c r="O560" s="219"/>
      <c r="P560" s="219"/>
      <c r="Q560" s="218"/>
      <c r="R560" s="198"/>
      <c r="S560" s="198"/>
      <c r="T560" s="198"/>
      <c r="U560" s="202"/>
      <c r="V560" s="202"/>
      <c r="W560" s="202"/>
      <c r="X560" s="202"/>
      <c r="Y560" s="202"/>
      <c r="Z560" s="202"/>
    </row>
    <row r="561" spans="1:26" ht="16.5" customHeight="1">
      <c r="A561" s="199"/>
      <c r="B561" s="217"/>
      <c r="C561" s="217"/>
      <c r="D561" s="217"/>
      <c r="E561" s="218"/>
      <c r="F561" s="219"/>
      <c r="G561" s="219"/>
      <c r="H561" s="219"/>
      <c r="I561" s="218"/>
      <c r="J561" s="219"/>
      <c r="K561" s="218"/>
      <c r="L561" s="219"/>
      <c r="M561" s="219"/>
      <c r="N561" s="219"/>
      <c r="O561" s="219"/>
      <c r="P561" s="219"/>
      <c r="Q561" s="218"/>
      <c r="R561" s="198"/>
      <c r="S561" s="198"/>
      <c r="T561" s="198"/>
      <c r="U561" s="202"/>
      <c r="V561" s="202"/>
      <c r="W561" s="202"/>
      <c r="X561" s="202"/>
      <c r="Y561" s="202"/>
      <c r="Z561" s="202"/>
    </row>
    <row r="562" spans="1:26" ht="16.5" customHeight="1">
      <c r="A562" s="199"/>
      <c r="B562" s="217"/>
      <c r="C562" s="217"/>
      <c r="D562" s="217"/>
      <c r="E562" s="218"/>
      <c r="F562" s="219"/>
      <c r="G562" s="219"/>
      <c r="H562" s="219"/>
      <c r="I562" s="218"/>
      <c r="J562" s="219"/>
      <c r="K562" s="218"/>
      <c r="L562" s="219"/>
      <c r="M562" s="219"/>
      <c r="N562" s="219"/>
      <c r="O562" s="219"/>
      <c r="P562" s="219"/>
      <c r="Q562" s="218"/>
      <c r="R562" s="198"/>
      <c r="S562" s="198"/>
      <c r="T562" s="198"/>
      <c r="U562" s="202"/>
      <c r="V562" s="202"/>
      <c r="W562" s="202"/>
      <c r="X562" s="202"/>
      <c r="Y562" s="202"/>
      <c r="Z562" s="202"/>
    </row>
    <row r="563" spans="1:26" ht="16.5" customHeight="1">
      <c r="A563" s="199"/>
      <c r="B563" s="217"/>
      <c r="C563" s="217"/>
      <c r="D563" s="217"/>
      <c r="E563" s="218"/>
      <c r="F563" s="219"/>
      <c r="G563" s="219"/>
      <c r="H563" s="219"/>
      <c r="I563" s="218"/>
      <c r="J563" s="219"/>
      <c r="K563" s="218"/>
      <c r="L563" s="219"/>
      <c r="M563" s="219"/>
      <c r="N563" s="219"/>
      <c r="O563" s="219"/>
      <c r="P563" s="219"/>
      <c r="Q563" s="218"/>
      <c r="R563" s="198"/>
      <c r="S563" s="198"/>
      <c r="T563" s="198"/>
      <c r="U563" s="202"/>
      <c r="V563" s="202"/>
      <c r="W563" s="202"/>
      <c r="X563" s="202"/>
      <c r="Y563" s="202"/>
      <c r="Z563" s="202"/>
    </row>
    <row r="564" spans="1:26" ht="16.5" customHeight="1">
      <c r="A564" s="199"/>
      <c r="B564" s="217"/>
      <c r="C564" s="217"/>
      <c r="D564" s="217"/>
      <c r="E564" s="218"/>
      <c r="F564" s="219"/>
      <c r="G564" s="219"/>
      <c r="H564" s="219"/>
      <c r="I564" s="218"/>
      <c r="J564" s="219"/>
      <c r="K564" s="218"/>
      <c r="L564" s="219"/>
      <c r="M564" s="219"/>
      <c r="N564" s="219"/>
      <c r="O564" s="219"/>
      <c r="P564" s="219"/>
      <c r="Q564" s="218"/>
      <c r="R564" s="198"/>
      <c r="S564" s="198"/>
      <c r="T564" s="198"/>
      <c r="U564" s="202"/>
      <c r="V564" s="202"/>
      <c r="W564" s="202"/>
      <c r="X564" s="202"/>
      <c r="Y564" s="202"/>
      <c r="Z564" s="202"/>
    </row>
    <row r="565" spans="1:26" ht="16.5" customHeight="1">
      <c r="A565" s="199"/>
      <c r="B565" s="217"/>
      <c r="C565" s="217"/>
      <c r="D565" s="217"/>
      <c r="E565" s="218"/>
      <c r="F565" s="219"/>
      <c r="G565" s="219"/>
      <c r="H565" s="219"/>
      <c r="I565" s="218"/>
      <c r="J565" s="219"/>
      <c r="K565" s="218"/>
      <c r="L565" s="219"/>
      <c r="M565" s="219"/>
      <c r="N565" s="219"/>
      <c r="O565" s="219"/>
      <c r="P565" s="219"/>
      <c r="Q565" s="218"/>
      <c r="R565" s="198"/>
      <c r="S565" s="198"/>
      <c r="T565" s="198"/>
      <c r="U565" s="202"/>
      <c r="V565" s="202"/>
      <c r="W565" s="202"/>
      <c r="X565" s="202"/>
      <c r="Y565" s="202"/>
      <c r="Z565" s="202"/>
    </row>
    <row r="566" spans="1:26" ht="16.5" customHeight="1">
      <c r="A566" s="199"/>
      <c r="B566" s="217"/>
      <c r="C566" s="217"/>
      <c r="D566" s="217"/>
      <c r="E566" s="218"/>
      <c r="F566" s="219"/>
      <c r="G566" s="219"/>
      <c r="H566" s="219"/>
      <c r="I566" s="218"/>
      <c r="J566" s="219"/>
      <c r="K566" s="218"/>
      <c r="L566" s="219"/>
      <c r="M566" s="219"/>
      <c r="N566" s="219"/>
      <c r="O566" s="219"/>
      <c r="P566" s="219"/>
      <c r="Q566" s="218"/>
      <c r="R566" s="198"/>
      <c r="S566" s="198"/>
      <c r="T566" s="198"/>
      <c r="U566" s="202"/>
      <c r="V566" s="202"/>
      <c r="W566" s="202"/>
      <c r="X566" s="202"/>
      <c r="Y566" s="202"/>
      <c r="Z566" s="202"/>
    </row>
    <row r="567" spans="1:26" ht="16.5" customHeight="1">
      <c r="A567" s="199"/>
      <c r="B567" s="217"/>
      <c r="C567" s="217"/>
      <c r="D567" s="217"/>
      <c r="E567" s="218"/>
      <c r="F567" s="219"/>
      <c r="G567" s="219"/>
      <c r="H567" s="219"/>
      <c r="I567" s="218"/>
      <c r="J567" s="219"/>
      <c r="K567" s="218"/>
      <c r="L567" s="219"/>
      <c r="M567" s="219"/>
      <c r="N567" s="219"/>
      <c r="O567" s="219"/>
      <c r="P567" s="219"/>
      <c r="Q567" s="218"/>
      <c r="R567" s="198"/>
      <c r="S567" s="198"/>
      <c r="T567" s="198"/>
      <c r="U567" s="202"/>
      <c r="V567" s="202"/>
      <c r="W567" s="202"/>
      <c r="X567" s="202"/>
      <c r="Y567" s="202"/>
      <c r="Z567" s="202"/>
    </row>
    <row r="568" spans="1:26" ht="16.5" customHeight="1">
      <c r="A568" s="199"/>
      <c r="B568" s="217"/>
      <c r="C568" s="217"/>
      <c r="D568" s="217"/>
      <c r="E568" s="218"/>
      <c r="F568" s="219"/>
      <c r="G568" s="219"/>
      <c r="H568" s="219"/>
      <c r="I568" s="218"/>
      <c r="J568" s="219"/>
      <c r="K568" s="218"/>
      <c r="L568" s="219"/>
      <c r="M568" s="219"/>
      <c r="N568" s="219"/>
      <c r="O568" s="219"/>
      <c r="P568" s="219"/>
      <c r="Q568" s="218"/>
      <c r="R568" s="198"/>
      <c r="S568" s="198"/>
      <c r="T568" s="198"/>
      <c r="U568" s="202"/>
      <c r="V568" s="202"/>
      <c r="W568" s="202"/>
      <c r="X568" s="202"/>
      <c r="Y568" s="202"/>
      <c r="Z568" s="202"/>
    </row>
    <row r="569" spans="1:26" ht="16.5" customHeight="1">
      <c r="A569" s="199"/>
      <c r="B569" s="217"/>
      <c r="C569" s="217"/>
      <c r="D569" s="217"/>
      <c r="E569" s="218"/>
      <c r="F569" s="219"/>
      <c r="G569" s="219"/>
      <c r="H569" s="219"/>
      <c r="I569" s="218"/>
      <c r="J569" s="219"/>
      <c r="K569" s="218"/>
      <c r="L569" s="219"/>
      <c r="M569" s="219"/>
      <c r="N569" s="219"/>
      <c r="O569" s="219"/>
      <c r="P569" s="219"/>
      <c r="Q569" s="218"/>
      <c r="R569" s="198"/>
      <c r="S569" s="198"/>
      <c r="T569" s="198"/>
      <c r="U569" s="202"/>
      <c r="V569" s="202"/>
      <c r="W569" s="202"/>
      <c r="X569" s="202"/>
      <c r="Y569" s="202"/>
      <c r="Z569" s="202"/>
    </row>
    <row r="570" spans="1:26" ht="16.5" customHeight="1">
      <c r="A570" s="199"/>
      <c r="B570" s="217"/>
      <c r="C570" s="217"/>
      <c r="D570" s="217"/>
      <c r="E570" s="218"/>
      <c r="F570" s="219"/>
      <c r="G570" s="219"/>
      <c r="H570" s="219"/>
      <c r="I570" s="218"/>
      <c r="J570" s="219"/>
      <c r="K570" s="218"/>
      <c r="L570" s="219"/>
      <c r="M570" s="219"/>
      <c r="N570" s="219"/>
      <c r="O570" s="219"/>
      <c r="P570" s="219"/>
      <c r="Q570" s="218"/>
      <c r="R570" s="198"/>
      <c r="S570" s="198"/>
      <c r="T570" s="198"/>
      <c r="U570" s="202"/>
      <c r="V570" s="202"/>
      <c r="W570" s="202"/>
      <c r="X570" s="202"/>
      <c r="Y570" s="202"/>
      <c r="Z570" s="202"/>
    </row>
    <row r="571" spans="1:26" ht="16.5" customHeight="1">
      <c r="A571" s="199"/>
      <c r="B571" s="217"/>
      <c r="C571" s="217"/>
      <c r="D571" s="217"/>
      <c r="E571" s="218"/>
      <c r="F571" s="219"/>
      <c r="G571" s="219"/>
      <c r="H571" s="219"/>
      <c r="I571" s="218"/>
      <c r="J571" s="219"/>
      <c r="K571" s="218"/>
      <c r="L571" s="219"/>
      <c r="M571" s="219"/>
      <c r="N571" s="219"/>
      <c r="O571" s="219"/>
      <c r="P571" s="219"/>
      <c r="Q571" s="218"/>
      <c r="R571" s="198"/>
      <c r="S571" s="198"/>
      <c r="T571" s="198"/>
      <c r="U571" s="202"/>
      <c r="V571" s="202"/>
      <c r="W571" s="202"/>
      <c r="X571" s="202"/>
      <c r="Y571" s="202"/>
      <c r="Z571" s="202"/>
    </row>
    <row r="572" spans="1:26" ht="16.5" customHeight="1">
      <c r="A572" s="199"/>
      <c r="B572" s="217"/>
      <c r="C572" s="217"/>
      <c r="D572" s="217"/>
      <c r="E572" s="218"/>
      <c r="F572" s="219"/>
      <c r="G572" s="219"/>
      <c r="H572" s="219"/>
      <c r="I572" s="218"/>
      <c r="J572" s="219"/>
      <c r="K572" s="218"/>
      <c r="L572" s="219"/>
      <c r="M572" s="219"/>
      <c r="N572" s="219"/>
      <c r="O572" s="219"/>
      <c r="P572" s="219"/>
      <c r="Q572" s="218"/>
      <c r="R572" s="198"/>
      <c r="S572" s="198"/>
      <c r="T572" s="198"/>
      <c r="U572" s="202"/>
      <c r="V572" s="202"/>
      <c r="W572" s="202"/>
      <c r="X572" s="202"/>
      <c r="Y572" s="202"/>
      <c r="Z572" s="202"/>
    </row>
    <row r="573" spans="1:26" ht="16.5" customHeight="1">
      <c r="A573" s="199"/>
      <c r="B573" s="217"/>
      <c r="C573" s="217"/>
      <c r="D573" s="217"/>
      <c r="E573" s="218"/>
      <c r="F573" s="219"/>
      <c r="G573" s="219"/>
      <c r="H573" s="219"/>
      <c r="I573" s="218"/>
      <c r="J573" s="219"/>
      <c r="K573" s="218"/>
      <c r="L573" s="219"/>
      <c r="M573" s="219"/>
      <c r="N573" s="219"/>
      <c r="O573" s="219"/>
      <c r="P573" s="219"/>
      <c r="Q573" s="218"/>
      <c r="R573" s="198"/>
      <c r="S573" s="198"/>
      <c r="T573" s="198"/>
      <c r="U573" s="202"/>
      <c r="V573" s="202"/>
      <c r="W573" s="202"/>
      <c r="X573" s="202"/>
      <c r="Y573" s="202"/>
      <c r="Z573" s="202"/>
    </row>
    <row r="574" spans="1:26" ht="16.5" customHeight="1">
      <c r="A574" s="199"/>
      <c r="B574" s="217"/>
      <c r="C574" s="217"/>
      <c r="D574" s="217"/>
      <c r="E574" s="218"/>
      <c r="F574" s="219"/>
      <c r="G574" s="219"/>
      <c r="H574" s="219"/>
      <c r="I574" s="218"/>
      <c r="J574" s="219"/>
      <c r="K574" s="218"/>
      <c r="L574" s="219"/>
      <c r="M574" s="219"/>
      <c r="N574" s="219"/>
      <c r="O574" s="219"/>
      <c r="P574" s="219"/>
      <c r="Q574" s="218"/>
      <c r="R574" s="198"/>
      <c r="S574" s="198"/>
      <c r="T574" s="198"/>
      <c r="U574" s="202"/>
      <c r="V574" s="202"/>
      <c r="W574" s="202"/>
      <c r="X574" s="202"/>
      <c r="Y574" s="202"/>
      <c r="Z574" s="202"/>
    </row>
    <row r="575" spans="1:26" ht="16.5" customHeight="1">
      <c r="A575" s="199"/>
      <c r="B575" s="217"/>
      <c r="C575" s="217"/>
      <c r="D575" s="217"/>
      <c r="E575" s="218"/>
      <c r="F575" s="219"/>
      <c r="G575" s="219"/>
      <c r="H575" s="219"/>
      <c r="I575" s="218"/>
      <c r="J575" s="219"/>
      <c r="K575" s="218"/>
      <c r="L575" s="219"/>
      <c r="M575" s="219"/>
      <c r="N575" s="219"/>
      <c r="O575" s="219"/>
      <c r="P575" s="219"/>
      <c r="Q575" s="218"/>
      <c r="R575" s="198"/>
      <c r="S575" s="198"/>
      <c r="T575" s="198"/>
      <c r="U575" s="202"/>
      <c r="V575" s="202"/>
      <c r="W575" s="202"/>
      <c r="X575" s="202"/>
      <c r="Y575" s="202"/>
      <c r="Z575" s="202"/>
    </row>
    <row r="576" spans="1:26" ht="16.5" customHeight="1">
      <c r="A576" s="199"/>
      <c r="B576" s="217"/>
      <c r="C576" s="217"/>
      <c r="D576" s="217"/>
      <c r="E576" s="218"/>
      <c r="F576" s="219"/>
      <c r="G576" s="219"/>
      <c r="H576" s="219"/>
      <c r="I576" s="218"/>
      <c r="J576" s="219"/>
      <c r="K576" s="218"/>
      <c r="L576" s="219"/>
      <c r="M576" s="219"/>
      <c r="N576" s="219"/>
      <c r="O576" s="219"/>
      <c r="P576" s="219"/>
      <c r="Q576" s="218"/>
      <c r="R576" s="198"/>
      <c r="S576" s="198"/>
      <c r="T576" s="198"/>
      <c r="U576" s="202"/>
      <c r="V576" s="202"/>
      <c r="W576" s="202"/>
      <c r="X576" s="202"/>
      <c r="Y576" s="202"/>
      <c r="Z576" s="202"/>
    </row>
    <row r="577" spans="1:26" ht="16.5" customHeight="1">
      <c r="A577" s="199"/>
      <c r="B577" s="217"/>
      <c r="C577" s="217"/>
      <c r="D577" s="217"/>
      <c r="E577" s="218"/>
      <c r="F577" s="219"/>
      <c r="G577" s="219"/>
      <c r="H577" s="219"/>
      <c r="I577" s="218"/>
      <c r="J577" s="219"/>
      <c r="K577" s="218"/>
      <c r="L577" s="219"/>
      <c r="M577" s="219"/>
      <c r="N577" s="219"/>
      <c r="O577" s="219"/>
      <c r="P577" s="219"/>
      <c r="Q577" s="218"/>
      <c r="R577" s="198"/>
      <c r="S577" s="198"/>
      <c r="T577" s="198"/>
      <c r="U577" s="202"/>
      <c r="V577" s="202"/>
      <c r="W577" s="202"/>
      <c r="X577" s="202"/>
      <c r="Y577" s="202"/>
      <c r="Z577" s="202"/>
    </row>
    <row r="578" spans="1:26" ht="16.5" customHeight="1">
      <c r="A578" s="199"/>
      <c r="B578" s="217"/>
      <c r="C578" s="217"/>
      <c r="D578" s="217"/>
      <c r="E578" s="218"/>
      <c r="F578" s="219"/>
      <c r="G578" s="219"/>
      <c r="H578" s="219"/>
      <c r="I578" s="218"/>
      <c r="J578" s="219"/>
      <c r="K578" s="218"/>
      <c r="L578" s="219"/>
      <c r="M578" s="219"/>
      <c r="N578" s="219"/>
      <c r="O578" s="219"/>
      <c r="P578" s="219"/>
      <c r="Q578" s="218"/>
      <c r="R578" s="198"/>
      <c r="S578" s="198"/>
      <c r="T578" s="198"/>
      <c r="U578" s="202"/>
      <c r="V578" s="202"/>
      <c r="W578" s="202"/>
      <c r="X578" s="202"/>
      <c r="Y578" s="202"/>
      <c r="Z578" s="202"/>
    </row>
    <row r="579" spans="1:26" ht="16.5" customHeight="1">
      <c r="A579" s="199"/>
      <c r="B579" s="217"/>
      <c r="C579" s="217"/>
      <c r="D579" s="217"/>
      <c r="E579" s="218"/>
      <c r="F579" s="219"/>
      <c r="G579" s="219"/>
      <c r="H579" s="219"/>
      <c r="I579" s="218"/>
      <c r="J579" s="219"/>
      <c r="K579" s="218"/>
      <c r="L579" s="219"/>
      <c r="M579" s="219"/>
      <c r="N579" s="219"/>
      <c r="O579" s="219"/>
      <c r="P579" s="219"/>
      <c r="Q579" s="218"/>
      <c r="R579" s="198"/>
      <c r="S579" s="198"/>
      <c r="T579" s="198"/>
      <c r="U579" s="202"/>
      <c r="V579" s="202"/>
      <c r="W579" s="202"/>
      <c r="X579" s="202"/>
      <c r="Y579" s="202"/>
      <c r="Z579" s="202"/>
    </row>
    <row r="580" spans="1:26" ht="16.5" customHeight="1">
      <c r="A580" s="199"/>
      <c r="B580" s="217"/>
      <c r="C580" s="217"/>
      <c r="D580" s="217"/>
      <c r="E580" s="218"/>
      <c r="F580" s="219"/>
      <c r="G580" s="219"/>
      <c r="H580" s="219"/>
      <c r="I580" s="218"/>
      <c r="J580" s="219"/>
      <c r="K580" s="218"/>
      <c r="L580" s="219"/>
      <c r="M580" s="219"/>
      <c r="N580" s="219"/>
      <c r="O580" s="219"/>
      <c r="P580" s="219"/>
      <c r="Q580" s="218"/>
      <c r="R580" s="198"/>
      <c r="S580" s="198"/>
      <c r="T580" s="198"/>
      <c r="U580" s="202"/>
      <c r="V580" s="202"/>
      <c r="W580" s="202"/>
      <c r="X580" s="202"/>
      <c r="Y580" s="202"/>
      <c r="Z580" s="202"/>
    </row>
    <row r="581" spans="1:26" ht="16.5" customHeight="1">
      <c r="A581" s="199"/>
      <c r="B581" s="217"/>
      <c r="C581" s="217"/>
      <c r="D581" s="217"/>
      <c r="E581" s="218"/>
      <c r="F581" s="219"/>
      <c r="G581" s="219"/>
      <c r="H581" s="219"/>
      <c r="I581" s="218"/>
      <c r="J581" s="219"/>
      <c r="K581" s="218"/>
      <c r="L581" s="219"/>
      <c r="M581" s="219"/>
      <c r="N581" s="219"/>
      <c r="O581" s="219"/>
      <c r="P581" s="219"/>
      <c r="Q581" s="218"/>
      <c r="R581" s="198"/>
      <c r="S581" s="198"/>
      <c r="T581" s="198"/>
      <c r="U581" s="202"/>
      <c r="V581" s="202"/>
      <c r="W581" s="202"/>
      <c r="X581" s="202"/>
      <c r="Y581" s="202"/>
      <c r="Z581" s="202"/>
    </row>
    <row r="582" spans="1:26" ht="16.5" customHeight="1">
      <c r="A582" s="199"/>
      <c r="B582" s="217"/>
      <c r="C582" s="217"/>
      <c r="D582" s="217"/>
      <c r="E582" s="218"/>
      <c r="F582" s="219"/>
      <c r="G582" s="219"/>
      <c r="H582" s="219"/>
      <c r="I582" s="218"/>
      <c r="J582" s="219"/>
      <c r="K582" s="218"/>
      <c r="L582" s="219"/>
      <c r="M582" s="219"/>
      <c r="N582" s="219"/>
      <c r="O582" s="219"/>
      <c r="P582" s="219"/>
      <c r="Q582" s="218"/>
      <c r="R582" s="198"/>
      <c r="S582" s="198"/>
      <c r="T582" s="198"/>
      <c r="U582" s="202"/>
      <c r="V582" s="202"/>
      <c r="W582" s="202"/>
      <c r="X582" s="202"/>
      <c r="Y582" s="202"/>
      <c r="Z582" s="202"/>
    </row>
    <row r="583" spans="1:26" ht="16.5" customHeight="1">
      <c r="A583" s="199"/>
      <c r="B583" s="217"/>
      <c r="C583" s="217"/>
      <c r="D583" s="217"/>
      <c r="E583" s="218"/>
      <c r="F583" s="219"/>
      <c r="G583" s="219"/>
      <c r="H583" s="219"/>
      <c r="I583" s="218"/>
      <c r="J583" s="219"/>
      <c r="K583" s="218"/>
      <c r="L583" s="219"/>
      <c r="M583" s="219"/>
      <c r="N583" s="219"/>
      <c r="O583" s="219"/>
      <c r="P583" s="219"/>
      <c r="Q583" s="218"/>
      <c r="R583" s="198"/>
      <c r="S583" s="198"/>
      <c r="T583" s="198"/>
      <c r="U583" s="202"/>
      <c r="V583" s="202"/>
      <c r="W583" s="202"/>
      <c r="X583" s="202"/>
      <c r="Y583" s="202"/>
      <c r="Z583" s="202"/>
    </row>
    <row r="584" spans="1:26" ht="16.5" customHeight="1">
      <c r="A584" s="199"/>
      <c r="B584" s="217"/>
      <c r="C584" s="217"/>
      <c r="D584" s="217"/>
      <c r="E584" s="218"/>
      <c r="F584" s="219"/>
      <c r="G584" s="219"/>
      <c r="H584" s="219"/>
      <c r="I584" s="218"/>
      <c r="J584" s="219"/>
      <c r="K584" s="218"/>
      <c r="L584" s="219"/>
      <c r="M584" s="219"/>
      <c r="N584" s="219"/>
      <c r="O584" s="219"/>
      <c r="P584" s="219"/>
      <c r="Q584" s="218"/>
      <c r="R584" s="198"/>
      <c r="S584" s="198"/>
      <c r="T584" s="198"/>
      <c r="U584" s="202"/>
      <c r="V584" s="202"/>
      <c r="W584" s="202"/>
      <c r="X584" s="202"/>
      <c r="Y584" s="202"/>
      <c r="Z584" s="202"/>
    </row>
    <row r="585" spans="1:26" ht="16.5" customHeight="1">
      <c r="A585" s="199"/>
      <c r="B585" s="217"/>
      <c r="C585" s="217"/>
      <c r="D585" s="217"/>
      <c r="E585" s="218"/>
      <c r="F585" s="219"/>
      <c r="G585" s="219"/>
      <c r="H585" s="219"/>
      <c r="I585" s="218"/>
      <c r="J585" s="219"/>
      <c r="K585" s="218"/>
      <c r="L585" s="219"/>
      <c r="M585" s="219"/>
      <c r="N585" s="219"/>
      <c r="O585" s="219"/>
      <c r="P585" s="219"/>
      <c r="Q585" s="218"/>
      <c r="R585" s="198"/>
      <c r="S585" s="198"/>
      <c r="T585" s="198"/>
      <c r="U585" s="202"/>
      <c r="V585" s="202"/>
      <c r="W585" s="202"/>
      <c r="X585" s="202"/>
      <c r="Y585" s="202"/>
      <c r="Z585" s="202"/>
    </row>
    <row r="586" spans="1:26" ht="16.5" customHeight="1">
      <c r="A586" s="199"/>
      <c r="B586" s="217"/>
      <c r="C586" s="217"/>
      <c r="D586" s="217"/>
      <c r="E586" s="218"/>
      <c r="F586" s="219"/>
      <c r="G586" s="219"/>
      <c r="H586" s="219"/>
      <c r="I586" s="218"/>
      <c r="J586" s="219"/>
      <c r="K586" s="218"/>
      <c r="L586" s="219"/>
      <c r="M586" s="219"/>
      <c r="N586" s="219"/>
      <c r="O586" s="219"/>
      <c r="P586" s="219"/>
      <c r="Q586" s="218"/>
      <c r="R586" s="198"/>
      <c r="S586" s="198"/>
      <c r="T586" s="198"/>
      <c r="U586" s="202"/>
      <c r="V586" s="202"/>
      <c r="W586" s="202"/>
      <c r="X586" s="202"/>
      <c r="Y586" s="202"/>
      <c r="Z586" s="202"/>
    </row>
    <row r="587" spans="1:26" ht="16.5" customHeight="1">
      <c r="A587" s="199"/>
      <c r="B587" s="217"/>
      <c r="C587" s="217"/>
      <c r="D587" s="217"/>
      <c r="E587" s="218"/>
      <c r="F587" s="219"/>
      <c r="G587" s="219"/>
      <c r="H587" s="219"/>
      <c r="I587" s="218"/>
      <c r="J587" s="219"/>
      <c r="K587" s="218"/>
      <c r="L587" s="219"/>
      <c r="M587" s="219"/>
      <c r="N587" s="219"/>
      <c r="O587" s="219"/>
      <c r="P587" s="219"/>
      <c r="Q587" s="218"/>
      <c r="R587" s="198"/>
      <c r="S587" s="198"/>
      <c r="T587" s="198"/>
      <c r="U587" s="202"/>
      <c r="V587" s="202"/>
      <c r="W587" s="202"/>
      <c r="X587" s="202"/>
      <c r="Y587" s="202"/>
      <c r="Z587" s="202"/>
    </row>
    <row r="588" spans="1:26" ht="16.5" customHeight="1">
      <c r="A588" s="199"/>
      <c r="B588" s="217"/>
      <c r="C588" s="217"/>
      <c r="D588" s="217"/>
      <c r="E588" s="218"/>
      <c r="F588" s="219"/>
      <c r="G588" s="219"/>
      <c r="H588" s="219"/>
      <c r="I588" s="218"/>
      <c r="J588" s="219"/>
      <c r="K588" s="218"/>
      <c r="L588" s="219"/>
      <c r="M588" s="219"/>
      <c r="N588" s="219"/>
      <c r="O588" s="219"/>
      <c r="P588" s="219"/>
      <c r="Q588" s="218"/>
      <c r="R588" s="198"/>
      <c r="S588" s="198"/>
      <c r="T588" s="198"/>
      <c r="U588" s="202"/>
      <c r="V588" s="202"/>
      <c r="W588" s="202"/>
      <c r="X588" s="202"/>
      <c r="Y588" s="202"/>
      <c r="Z588" s="202"/>
    </row>
    <row r="589" spans="1:26" ht="16.5" customHeight="1">
      <c r="A589" s="199"/>
      <c r="B589" s="217"/>
      <c r="C589" s="217"/>
      <c r="D589" s="217"/>
      <c r="E589" s="218"/>
      <c r="F589" s="219"/>
      <c r="G589" s="219"/>
      <c r="H589" s="219"/>
      <c r="I589" s="218"/>
      <c r="J589" s="219"/>
      <c r="K589" s="218"/>
      <c r="L589" s="219"/>
      <c r="M589" s="219"/>
      <c r="N589" s="219"/>
      <c r="O589" s="219"/>
      <c r="P589" s="219"/>
      <c r="Q589" s="218"/>
      <c r="R589" s="198"/>
      <c r="S589" s="198"/>
      <c r="T589" s="198"/>
      <c r="U589" s="202"/>
      <c r="V589" s="202"/>
      <c r="W589" s="202"/>
      <c r="X589" s="202"/>
      <c r="Y589" s="202"/>
      <c r="Z589" s="202"/>
    </row>
    <row r="590" spans="1:26" ht="16.5" customHeight="1">
      <c r="A590" s="199"/>
      <c r="B590" s="217"/>
      <c r="C590" s="217"/>
      <c r="D590" s="217"/>
      <c r="E590" s="218"/>
      <c r="F590" s="219"/>
      <c r="G590" s="219"/>
      <c r="H590" s="219"/>
      <c r="I590" s="218"/>
      <c r="J590" s="219"/>
      <c r="K590" s="218"/>
      <c r="L590" s="219"/>
      <c r="M590" s="219"/>
      <c r="N590" s="219"/>
      <c r="O590" s="219"/>
      <c r="P590" s="219"/>
      <c r="Q590" s="218"/>
      <c r="R590" s="198"/>
      <c r="S590" s="198"/>
      <c r="T590" s="198"/>
      <c r="U590" s="202"/>
      <c r="V590" s="202"/>
      <c r="W590" s="202"/>
      <c r="X590" s="202"/>
      <c r="Y590" s="202"/>
      <c r="Z590" s="202"/>
    </row>
    <row r="591" spans="1:26" ht="16.5" customHeight="1">
      <c r="A591" s="199"/>
      <c r="B591" s="217"/>
      <c r="C591" s="217"/>
      <c r="D591" s="217"/>
      <c r="E591" s="218"/>
      <c r="F591" s="219"/>
      <c r="G591" s="219"/>
      <c r="H591" s="219"/>
      <c r="I591" s="218"/>
      <c r="J591" s="219"/>
      <c r="K591" s="218"/>
      <c r="L591" s="219"/>
      <c r="M591" s="219"/>
      <c r="N591" s="219"/>
      <c r="O591" s="219"/>
      <c r="P591" s="219"/>
      <c r="Q591" s="218"/>
      <c r="R591" s="198"/>
      <c r="S591" s="198"/>
      <c r="T591" s="198"/>
      <c r="U591" s="202"/>
      <c r="V591" s="202"/>
      <c r="W591" s="202"/>
      <c r="X591" s="202"/>
      <c r="Y591" s="202"/>
      <c r="Z591" s="202"/>
    </row>
    <row r="592" spans="1:26" ht="16.5" customHeight="1">
      <c r="A592" s="199"/>
      <c r="B592" s="217"/>
      <c r="C592" s="217"/>
      <c r="D592" s="217"/>
      <c r="E592" s="218"/>
      <c r="F592" s="219"/>
      <c r="G592" s="219"/>
      <c r="H592" s="219"/>
      <c r="I592" s="218"/>
      <c r="J592" s="219"/>
      <c r="K592" s="218"/>
      <c r="L592" s="219"/>
      <c r="M592" s="219"/>
      <c r="N592" s="219"/>
      <c r="O592" s="219"/>
      <c r="P592" s="219"/>
      <c r="Q592" s="218"/>
      <c r="R592" s="198"/>
      <c r="S592" s="198"/>
      <c r="T592" s="198"/>
      <c r="U592" s="202"/>
      <c r="V592" s="202"/>
      <c r="W592" s="202"/>
      <c r="X592" s="202"/>
      <c r="Y592" s="202"/>
      <c r="Z592" s="202"/>
    </row>
    <row r="593" spans="1:26" ht="16.5" customHeight="1">
      <c r="A593" s="199"/>
      <c r="B593" s="217"/>
      <c r="C593" s="217"/>
      <c r="D593" s="217"/>
      <c r="E593" s="218"/>
      <c r="F593" s="219"/>
      <c r="G593" s="219"/>
      <c r="H593" s="219"/>
      <c r="I593" s="218"/>
      <c r="J593" s="219"/>
      <c r="K593" s="218"/>
      <c r="L593" s="219"/>
      <c r="M593" s="219"/>
      <c r="N593" s="219"/>
      <c r="O593" s="219"/>
      <c r="P593" s="219"/>
      <c r="Q593" s="218"/>
      <c r="R593" s="198"/>
      <c r="S593" s="198"/>
      <c r="T593" s="198"/>
      <c r="U593" s="202"/>
      <c r="V593" s="202"/>
      <c r="W593" s="202"/>
      <c r="X593" s="202"/>
      <c r="Y593" s="202"/>
      <c r="Z593" s="202"/>
    </row>
    <row r="594" spans="1:26" ht="16.5" customHeight="1">
      <c r="A594" s="199"/>
      <c r="B594" s="217"/>
      <c r="C594" s="217"/>
      <c r="D594" s="217"/>
      <c r="E594" s="218"/>
      <c r="F594" s="219"/>
      <c r="G594" s="219"/>
      <c r="H594" s="219"/>
      <c r="I594" s="218"/>
      <c r="J594" s="219"/>
      <c r="K594" s="218"/>
      <c r="L594" s="219"/>
      <c r="M594" s="219"/>
      <c r="N594" s="219"/>
      <c r="O594" s="219"/>
      <c r="P594" s="219"/>
      <c r="Q594" s="218"/>
      <c r="R594" s="198"/>
      <c r="S594" s="198"/>
      <c r="T594" s="198"/>
      <c r="U594" s="202"/>
      <c r="V594" s="202"/>
      <c r="W594" s="202"/>
      <c r="X594" s="202"/>
      <c r="Y594" s="202"/>
      <c r="Z594" s="202"/>
    </row>
    <row r="595" spans="1:26" ht="16.5" customHeight="1">
      <c r="A595" s="199"/>
      <c r="B595" s="217"/>
      <c r="C595" s="217"/>
      <c r="D595" s="217"/>
      <c r="E595" s="218"/>
      <c r="F595" s="219"/>
      <c r="G595" s="219"/>
      <c r="H595" s="219"/>
      <c r="I595" s="218"/>
      <c r="J595" s="219"/>
      <c r="K595" s="218"/>
      <c r="L595" s="219"/>
      <c r="M595" s="219"/>
      <c r="N595" s="219"/>
      <c r="O595" s="219"/>
      <c r="P595" s="219"/>
      <c r="Q595" s="218"/>
      <c r="R595" s="198"/>
      <c r="S595" s="198"/>
      <c r="T595" s="198"/>
      <c r="U595" s="202"/>
      <c r="V595" s="202"/>
      <c r="W595" s="202"/>
      <c r="X595" s="202"/>
      <c r="Y595" s="202"/>
      <c r="Z595" s="202"/>
    </row>
    <row r="596" spans="1:26" ht="16.5" customHeight="1">
      <c r="A596" s="199"/>
      <c r="B596" s="217"/>
      <c r="C596" s="217"/>
      <c r="D596" s="217"/>
      <c r="E596" s="218"/>
      <c r="F596" s="219"/>
      <c r="G596" s="219"/>
      <c r="H596" s="219"/>
      <c r="I596" s="218"/>
      <c r="J596" s="219"/>
      <c r="K596" s="218"/>
      <c r="L596" s="219"/>
      <c r="M596" s="219"/>
      <c r="N596" s="219"/>
      <c r="O596" s="219"/>
      <c r="P596" s="219"/>
      <c r="Q596" s="218"/>
      <c r="R596" s="198"/>
      <c r="S596" s="198"/>
      <c r="T596" s="198"/>
      <c r="U596" s="202"/>
      <c r="V596" s="202"/>
      <c r="W596" s="202"/>
      <c r="X596" s="202"/>
      <c r="Y596" s="202"/>
      <c r="Z596" s="202"/>
    </row>
    <row r="597" spans="1:26" ht="16.5" customHeight="1">
      <c r="A597" s="199"/>
      <c r="B597" s="217"/>
      <c r="C597" s="217"/>
      <c r="D597" s="217"/>
      <c r="E597" s="218"/>
      <c r="F597" s="219"/>
      <c r="G597" s="219"/>
      <c r="H597" s="219"/>
      <c r="I597" s="218"/>
      <c r="J597" s="219"/>
      <c r="K597" s="218"/>
      <c r="L597" s="219"/>
      <c r="M597" s="219"/>
      <c r="N597" s="219"/>
      <c r="O597" s="219"/>
      <c r="P597" s="219"/>
      <c r="Q597" s="218"/>
      <c r="R597" s="198"/>
      <c r="S597" s="198"/>
      <c r="T597" s="198"/>
      <c r="U597" s="202"/>
      <c r="V597" s="202"/>
      <c r="W597" s="202"/>
      <c r="X597" s="202"/>
      <c r="Y597" s="202"/>
      <c r="Z597" s="202"/>
    </row>
    <row r="598" spans="1:26" ht="16.5" customHeight="1">
      <c r="A598" s="199"/>
      <c r="B598" s="217"/>
      <c r="C598" s="217"/>
      <c r="D598" s="217"/>
      <c r="E598" s="218"/>
      <c r="F598" s="219"/>
      <c r="G598" s="219"/>
      <c r="H598" s="219"/>
      <c r="I598" s="218"/>
      <c r="J598" s="219"/>
      <c r="K598" s="218"/>
      <c r="L598" s="219"/>
      <c r="M598" s="219"/>
      <c r="N598" s="219"/>
      <c r="O598" s="219"/>
      <c r="P598" s="219"/>
      <c r="Q598" s="218"/>
      <c r="R598" s="198"/>
      <c r="S598" s="198"/>
      <c r="T598" s="198"/>
      <c r="U598" s="202"/>
      <c r="V598" s="202"/>
      <c r="W598" s="202"/>
      <c r="X598" s="202"/>
      <c r="Y598" s="202"/>
      <c r="Z598" s="202"/>
    </row>
    <row r="599" spans="1:26" ht="16.5" customHeight="1">
      <c r="A599" s="199"/>
      <c r="B599" s="217"/>
      <c r="C599" s="217"/>
      <c r="D599" s="217"/>
      <c r="E599" s="218"/>
      <c r="F599" s="219"/>
      <c r="G599" s="219"/>
      <c r="H599" s="219"/>
      <c r="I599" s="218"/>
      <c r="J599" s="219"/>
      <c r="K599" s="218"/>
      <c r="L599" s="219"/>
      <c r="M599" s="219"/>
      <c r="N599" s="219"/>
      <c r="O599" s="219"/>
      <c r="P599" s="219"/>
      <c r="Q599" s="218"/>
      <c r="R599" s="198"/>
      <c r="S599" s="198"/>
      <c r="T599" s="198"/>
      <c r="U599" s="202"/>
      <c r="V599" s="202"/>
      <c r="W599" s="202"/>
      <c r="X599" s="202"/>
      <c r="Y599" s="202"/>
      <c r="Z599" s="202"/>
    </row>
    <row r="600" spans="1:26" ht="16.5" customHeight="1">
      <c r="A600" s="199"/>
      <c r="B600" s="217"/>
      <c r="C600" s="217"/>
      <c r="D600" s="217"/>
      <c r="E600" s="218"/>
      <c r="F600" s="219"/>
      <c r="G600" s="219"/>
      <c r="H600" s="219"/>
      <c r="I600" s="218"/>
      <c r="J600" s="219"/>
      <c r="K600" s="218"/>
      <c r="L600" s="219"/>
      <c r="M600" s="219"/>
      <c r="N600" s="219"/>
      <c r="O600" s="219"/>
      <c r="P600" s="219"/>
      <c r="Q600" s="218"/>
      <c r="R600" s="198"/>
      <c r="S600" s="198"/>
      <c r="T600" s="198"/>
      <c r="U600" s="202"/>
      <c r="V600" s="202"/>
      <c r="W600" s="202"/>
      <c r="X600" s="202"/>
      <c r="Y600" s="202"/>
      <c r="Z600" s="202"/>
    </row>
    <row r="601" spans="1:26" ht="16.5" customHeight="1">
      <c r="A601" s="199"/>
      <c r="B601" s="217"/>
      <c r="C601" s="217"/>
      <c r="D601" s="217"/>
      <c r="E601" s="218"/>
      <c r="F601" s="219"/>
      <c r="G601" s="219"/>
      <c r="H601" s="219"/>
      <c r="I601" s="218"/>
      <c r="J601" s="219"/>
      <c r="K601" s="218"/>
      <c r="L601" s="219"/>
      <c r="M601" s="219"/>
      <c r="N601" s="219"/>
      <c r="O601" s="219"/>
      <c r="P601" s="219"/>
      <c r="Q601" s="218"/>
      <c r="R601" s="198"/>
      <c r="S601" s="198"/>
      <c r="T601" s="198"/>
      <c r="U601" s="202"/>
      <c r="V601" s="202"/>
      <c r="W601" s="202"/>
      <c r="X601" s="202"/>
      <c r="Y601" s="202"/>
      <c r="Z601" s="202"/>
    </row>
    <row r="602" spans="1:26" ht="16.5" customHeight="1">
      <c r="A602" s="199"/>
      <c r="B602" s="217"/>
      <c r="C602" s="217"/>
      <c r="D602" s="217"/>
      <c r="E602" s="218"/>
      <c r="F602" s="219"/>
      <c r="G602" s="219"/>
      <c r="H602" s="219"/>
      <c r="I602" s="218"/>
      <c r="J602" s="219"/>
      <c r="K602" s="218"/>
      <c r="L602" s="219"/>
      <c r="M602" s="219"/>
      <c r="N602" s="219"/>
      <c r="O602" s="219"/>
      <c r="P602" s="219"/>
      <c r="Q602" s="218"/>
      <c r="R602" s="198"/>
      <c r="S602" s="198"/>
      <c r="T602" s="198"/>
      <c r="U602" s="202"/>
      <c r="V602" s="202"/>
      <c r="W602" s="202"/>
      <c r="X602" s="202"/>
      <c r="Y602" s="202"/>
      <c r="Z602" s="202"/>
    </row>
    <row r="603" spans="1:26" ht="16.5" customHeight="1">
      <c r="A603" s="199"/>
      <c r="B603" s="217"/>
      <c r="C603" s="217"/>
      <c r="D603" s="217"/>
      <c r="E603" s="218"/>
      <c r="F603" s="219"/>
      <c r="G603" s="219"/>
      <c r="H603" s="219"/>
      <c r="I603" s="218"/>
      <c r="J603" s="219"/>
      <c r="K603" s="218"/>
      <c r="L603" s="219"/>
      <c r="M603" s="219"/>
      <c r="N603" s="219"/>
      <c r="O603" s="219"/>
      <c r="P603" s="219"/>
      <c r="Q603" s="218"/>
      <c r="R603" s="198"/>
      <c r="S603" s="198"/>
      <c r="T603" s="198"/>
      <c r="U603" s="202"/>
      <c r="V603" s="202"/>
      <c r="W603" s="202"/>
      <c r="X603" s="202"/>
      <c r="Y603" s="202"/>
      <c r="Z603" s="202"/>
    </row>
    <row r="604" spans="1:26" ht="16.5" customHeight="1">
      <c r="A604" s="199"/>
      <c r="B604" s="217"/>
      <c r="C604" s="217"/>
      <c r="D604" s="217"/>
      <c r="E604" s="218"/>
      <c r="F604" s="219"/>
      <c r="G604" s="219"/>
      <c r="H604" s="219"/>
      <c r="I604" s="218"/>
      <c r="J604" s="219"/>
      <c r="K604" s="218"/>
      <c r="L604" s="219"/>
      <c r="M604" s="219"/>
      <c r="N604" s="219"/>
      <c r="O604" s="219"/>
      <c r="P604" s="219"/>
      <c r="Q604" s="218"/>
      <c r="R604" s="198"/>
      <c r="S604" s="198"/>
      <c r="T604" s="198"/>
      <c r="U604" s="202"/>
      <c r="V604" s="202"/>
      <c r="W604" s="202"/>
      <c r="X604" s="202"/>
      <c r="Y604" s="202"/>
      <c r="Z604" s="202"/>
    </row>
    <row r="605" spans="1:26" ht="16.5" customHeight="1">
      <c r="A605" s="199"/>
      <c r="B605" s="217"/>
      <c r="C605" s="217"/>
      <c r="D605" s="217"/>
      <c r="E605" s="218"/>
      <c r="F605" s="219"/>
      <c r="G605" s="219"/>
      <c r="H605" s="219"/>
      <c r="I605" s="218"/>
      <c r="J605" s="219"/>
      <c r="K605" s="218"/>
      <c r="L605" s="219"/>
      <c r="M605" s="219"/>
      <c r="N605" s="219"/>
      <c r="O605" s="219"/>
      <c r="P605" s="219"/>
      <c r="Q605" s="218"/>
      <c r="R605" s="198"/>
      <c r="S605" s="198"/>
      <c r="T605" s="198"/>
      <c r="U605" s="202"/>
      <c r="V605" s="202"/>
      <c r="W605" s="202"/>
      <c r="X605" s="202"/>
      <c r="Y605" s="202"/>
      <c r="Z605" s="202"/>
    </row>
    <row r="606" spans="1:26" ht="16.5" customHeight="1">
      <c r="A606" s="199"/>
      <c r="B606" s="217"/>
      <c r="C606" s="217"/>
      <c r="D606" s="217"/>
      <c r="E606" s="218"/>
      <c r="F606" s="219"/>
      <c r="G606" s="219"/>
      <c r="H606" s="219"/>
      <c r="I606" s="218"/>
      <c r="J606" s="219"/>
      <c r="K606" s="218"/>
      <c r="L606" s="219"/>
      <c r="M606" s="219"/>
      <c r="N606" s="219"/>
      <c r="O606" s="219"/>
      <c r="P606" s="219"/>
      <c r="Q606" s="218"/>
      <c r="R606" s="198"/>
      <c r="S606" s="198"/>
      <c r="T606" s="198"/>
      <c r="U606" s="202"/>
      <c r="V606" s="202"/>
      <c r="W606" s="202"/>
      <c r="X606" s="202"/>
      <c r="Y606" s="202"/>
      <c r="Z606" s="202"/>
    </row>
    <row r="607" spans="1:26" ht="16.5" customHeight="1">
      <c r="A607" s="199"/>
      <c r="B607" s="217"/>
      <c r="C607" s="217"/>
      <c r="D607" s="217"/>
      <c r="E607" s="218"/>
      <c r="F607" s="219"/>
      <c r="G607" s="219"/>
      <c r="H607" s="219"/>
      <c r="I607" s="218"/>
      <c r="J607" s="219"/>
      <c r="K607" s="218"/>
      <c r="L607" s="219"/>
      <c r="M607" s="219"/>
      <c r="N607" s="219"/>
      <c r="O607" s="219"/>
      <c r="P607" s="219"/>
      <c r="Q607" s="218"/>
      <c r="R607" s="198"/>
      <c r="S607" s="198"/>
      <c r="T607" s="198"/>
      <c r="U607" s="202"/>
      <c r="V607" s="202"/>
      <c r="W607" s="202"/>
      <c r="X607" s="202"/>
      <c r="Y607" s="202"/>
      <c r="Z607" s="202"/>
    </row>
    <row r="608" spans="1:26" ht="16.5" customHeight="1">
      <c r="A608" s="199"/>
      <c r="B608" s="217"/>
      <c r="C608" s="217"/>
      <c r="D608" s="217"/>
      <c r="E608" s="218"/>
      <c r="F608" s="219"/>
      <c r="G608" s="219"/>
      <c r="H608" s="219"/>
      <c r="I608" s="218"/>
      <c r="J608" s="219"/>
      <c r="K608" s="218"/>
      <c r="L608" s="219"/>
      <c r="M608" s="219"/>
      <c r="N608" s="219"/>
      <c r="O608" s="219"/>
      <c r="P608" s="219"/>
      <c r="Q608" s="218"/>
      <c r="R608" s="198"/>
      <c r="S608" s="198"/>
      <c r="T608" s="198"/>
      <c r="U608" s="202"/>
      <c r="V608" s="202"/>
      <c r="W608" s="202"/>
      <c r="X608" s="202"/>
      <c r="Y608" s="202"/>
      <c r="Z608" s="202"/>
    </row>
    <row r="609" spans="1:26" ht="16.5" customHeight="1">
      <c r="A609" s="199"/>
      <c r="B609" s="217"/>
      <c r="C609" s="217"/>
      <c r="D609" s="217"/>
      <c r="E609" s="218"/>
      <c r="F609" s="219"/>
      <c r="G609" s="219"/>
      <c r="H609" s="219"/>
      <c r="I609" s="218"/>
      <c r="J609" s="219"/>
      <c r="K609" s="218"/>
      <c r="L609" s="219"/>
      <c r="M609" s="219"/>
      <c r="N609" s="219"/>
      <c r="O609" s="219"/>
      <c r="P609" s="219"/>
      <c r="Q609" s="218"/>
      <c r="R609" s="198"/>
      <c r="S609" s="198"/>
      <c r="T609" s="198"/>
      <c r="U609" s="202"/>
      <c r="V609" s="202"/>
      <c r="W609" s="202"/>
      <c r="X609" s="202"/>
      <c r="Y609" s="202"/>
      <c r="Z609" s="202"/>
    </row>
    <row r="610" spans="1:26" ht="16.5" customHeight="1">
      <c r="A610" s="199"/>
      <c r="B610" s="217"/>
      <c r="C610" s="217"/>
      <c r="D610" s="217"/>
      <c r="E610" s="218"/>
      <c r="F610" s="219"/>
      <c r="G610" s="219"/>
      <c r="H610" s="219"/>
      <c r="I610" s="218"/>
      <c r="J610" s="219"/>
      <c r="K610" s="218"/>
      <c r="L610" s="219"/>
      <c r="M610" s="219"/>
      <c r="N610" s="219"/>
      <c r="O610" s="219"/>
      <c r="P610" s="219"/>
      <c r="Q610" s="218"/>
      <c r="R610" s="198"/>
      <c r="S610" s="198"/>
      <c r="T610" s="198"/>
      <c r="U610" s="202"/>
      <c r="V610" s="202"/>
      <c r="W610" s="202"/>
      <c r="X610" s="202"/>
      <c r="Y610" s="202"/>
      <c r="Z610" s="202"/>
    </row>
    <row r="611" spans="1:26" ht="16.5" customHeight="1">
      <c r="A611" s="199"/>
      <c r="B611" s="217"/>
      <c r="C611" s="217"/>
      <c r="D611" s="217"/>
      <c r="E611" s="218"/>
      <c r="F611" s="219"/>
      <c r="G611" s="219"/>
      <c r="H611" s="219"/>
      <c r="I611" s="218"/>
      <c r="J611" s="219"/>
      <c r="K611" s="218"/>
      <c r="L611" s="219"/>
      <c r="M611" s="219"/>
      <c r="N611" s="219"/>
      <c r="O611" s="219"/>
      <c r="P611" s="219"/>
      <c r="Q611" s="218"/>
      <c r="R611" s="198"/>
      <c r="S611" s="198"/>
      <c r="T611" s="198"/>
      <c r="U611" s="202"/>
      <c r="V611" s="202"/>
      <c r="W611" s="202"/>
      <c r="X611" s="202"/>
      <c r="Y611" s="202"/>
      <c r="Z611" s="202"/>
    </row>
    <row r="612" spans="1:26" ht="16.5" customHeight="1">
      <c r="A612" s="199"/>
      <c r="B612" s="217"/>
      <c r="C612" s="217"/>
      <c r="D612" s="217"/>
      <c r="E612" s="218"/>
      <c r="F612" s="219"/>
      <c r="G612" s="219"/>
      <c r="H612" s="219"/>
      <c r="I612" s="218"/>
      <c r="J612" s="219"/>
      <c r="K612" s="218"/>
      <c r="L612" s="219"/>
      <c r="M612" s="219"/>
      <c r="N612" s="219"/>
      <c r="O612" s="219"/>
      <c r="P612" s="219"/>
      <c r="Q612" s="218"/>
      <c r="R612" s="198"/>
      <c r="S612" s="198"/>
      <c r="T612" s="198"/>
      <c r="U612" s="202"/>
      <c r="V612" s="202"/>
      <c r="W612" s="202"/>
      <c r="X612" s="202"/>
      <c r="Y612" s="202"/>
      <c r="Z612" s="202"/>
    </row>
    <row r="613" spans="1:26" ht="16.5" customHeight="1">
      <c r="A613" s="199"/>
      <c r="B613" s="217"/>
      <c r="C613" s="217"/>
      <c r="D613" s="217"/>
      <c r="E613" s="218"/>
      <c r="F613" s="219"/>
      <c r="G613" s="219"/>
      <c r="H613" s="219"/>
      <c r="I613" s="218"/>
      <c r="J613" s="219"/>
      <c r="K613" s="218"/>
      <c r="L613" s="219"/>
      <c r="M613" s="219"/>
      <c r="N613" s="219"/>
      <c r="O613" s="219"/>
      <c r="P613" s="219"/>
      <c r="Q613" s="218"/>
      <c r="R613" s="198"/>
      <c r="S613" s="198"/>
      <c r="T613" s="198"/>
      <c r="U613" s="202"/>
      <c r="V613" s="202"/>
      <c r="W613" s="202"/>
      <c r="X613" s="202"/>
      <c r="Y613" s="202"/>
      <c r="Z613" s="202"/>
    </row>
    <row r="614" spans="1:26" ht="16.5" customHeight="1">
      <c r="A614" s="199"/>
      <c r="B614" s="217"/>
      <c r="C614" s="217"/>
      <c r="D614" s="217"/>
      <c r="E614" s="218"/>
      <c r="F614" s="219"/>
      <c r="G614" s="219"/>
      <c r="H614" s="219"/>
      <c r="I614" s="218"/>
      <c r="J614" s="219"/>
      <c r="K614" s="218"/>
      <c r="L614" s="219"/>
      <c r="M614" s="219"/>
      <c r="N614" s="219"/>
      <c r="O614" s="219"/>
      <c r="P614" s="219"/>
      <c r="Q614" s="218"/>
      <c r="R614" s="198"/>
      <c r="S614" s="198"/>
      <c r="T614" s="198"/>
      <c r="U614" s="202"/>
      <c r="V614" s="202"/>
      <c r="W614" s="202"/>
      <c r="X614" s="202"/>
      <c r="Y614" s="202"/>
      <c r="Z614" s="202"/>
    </row>
    <row r="615" spans="1:26" ht="16.5" customHeight="1">
      <c r="A615" s="199"/>
      <c r="B615" s="217"/>
      <c r="C615" s="217"/>
      <c r="D615" s="217"/>
      <c r="E615" s="218"/>
      <c r="F615" s="219"/>
      <c r="G615" s="219"/>
      <c r="H615" s="219"/>
      <c r="I615" s="218"/>
      <c r="J615" s="219"/>
      <c r="K615" s="218"/>
      <c r="L615" s="219"/>
      <c r="M615" s="219"/>
      <c r="N615" s="219"/>
      <c r="O615" s="219"/>
      <c r="P615" s="219"/>
      <c r="Q615" s="218"/>
      <c r="R615" s="198"/>
      <c r="S615" s="198"/>
      <c r="T615" s="198"/>
      <c r="U615" s="202"/>
      <c r="V615" s="202"/>
      <c r="W615" s="202"/>
      <c r="X615" s="202"/>
      <c r="Y615" s="202"/>
      <c r="Z615" s="202"/>
    </row>
    <row r="616" spans="1:26" ht="16.5" customHeight="1">
      <c r="A616" s="199"/>
      <c r="B616" s="217"/>
      <c r="C616" s="217"/>
      <c r="D616" s="217"/>
      <c r="E616" s="218"/>
      <c r="F616" s="219"/>
      <c r="G616" s="219"/>
      <c r="H616" s="219"/>
      <c r="I616" s="218"/>
      <c r="J616" s="219"/>
      <c r="K616" s="218"/>
      <c r="L616" s="219"/>
      <c r="M616" s="219"/>
      <c r="N616" s="219"/>
      <c r="O616" s="219"/>
      <c r="P616" s="219"/>
      <c r="Q616" s="218"/>
      <c r="R616" s="198"/>
      <c r="S616" s="198"/>
      <c r="T616" s="198"/>
      <c r="U616" s="202"/>
      <c r="V616" s="202"/>
      <c r="W616" s="202"/>
      <c r="X616" s="202"/>
      <c r="Y616" s="202"/>
      <c r="Z616" s="202"/>
    </row>
    <row r="617" spans="1:26" ht="16.5" customHeight="1">
      <c r="A617" s="199"/>
      <c r="B617" s="217"/>
      <c r="C617" s="217"/>
      <c r="D617" s="217"/>
      <c r="E617" s="218"/>
      <c r="F617" s="219"/>
      <c r="G617" s="219"/>
      <c r="H617" s="219"/>
      <c r="I617" s="218"/>
      <c r="J617" s="219"/>
      <c r="K617" s="218"/>
      <c r="L617" s="219"/>
      <c r="M617" s="219"/>
      <c r="N617" s="219"/>
      <c r="O617" s="219"/>
      <c r="P617" s="219"/>
      <c r="Q617" s="218"/>
      <c r="R617" s="198"/>
      <c r="S617" s="198"/>
      <c r="T617" s="198"/>
      <c r="U617" s="202"/>
      <c r="V617" s="202"/>
      <c r="W617" s="202"/>
      <c r="X617" s="202"/>
      <c r="Y617" s="202"/>
      <c r="Z617" s="202"/>
    </row>
    <row r="618" spans="1:26" ht="16.5" customHeight="1">
      <c r="A618" s="199"/>
      <c r="B618" s="217"/>
      <c r="C618" s="217"/>
      <c r="D618" s="217"/>
      <c r="E618" s="218"/>
      <c r="F618" s="219"/>
      <c r="G618" s="219"/>
      <c r="H618" s="219"/>
      <c r="I618" s="218"/>
      <c r="J618" s="219"/>
      <c r="K618" s="218"/>
      <c r="L618" s="219"/>
      <c r="M618" s="219"/>
      <c r="N618" s="219"/>
      <c r="O618" s="219"/>
      <c r="P618" s="219"/>
      <c r="Q618" s="218"/>
      <c r="R618" s="198"/>
      <c r="S618" s="198"/>
      <c r="T618" s="198"/>
      <c r="U618" s="202"/>
      <c r="V618" s="202"/>
      <c r="W618" s="202"/>
      <c r="X618" s="202"/>
      <c r="Y618" s="202"/>
      <c r="Z618" s="202"/>
    </row>
    <row r="619" spans="1:26" ht="16.5" customHeight="1">
      <c r="A619" s="199"/>
      <c r="B619" s="217"/>
      <c r="C619" s="217"/>
      <c r="D619" s="217"/>
      <c r="E619" s="218"/>
      <c r="F619" s="219"/>
      <c r="G619" s="219"/>
      <c r="H619" s="219"/>
      <c r="I619" s="218"/>
      <c r="J619" s="219"/>
      <c r="K619" s="218"/>
      <c r="L619" s="219"/>
      <c r="M619" s="219"/>
      <c r="N619" s="219"/>
      <c r="O619" s="219"/>
      <c r="P619" s="219"/>
      <c r="Q619" s="218"/>
      <c r="R619" s="198"/>
      <c r="S619" s="198"/>
      <c r="T619" s="198"/>
      <c r="U619" s="202"/>
      <c r="V619" s="202"/>
      <c r="W619" s="202"/>
      <c r="X619" s="202"/>
      <c r="Y619" s="202"/>
      <c r="Z619" s="202"/>
    </row>
    <row r="620" spans="1:26" ht="16.5" customHeight="1">
      <c r="A620" s="199"/>
      <c r="B620" s="217"/>
      <c r="C620" s="217"/>
      <c r="D620" s="217"/>
      <c r="E620" s="218"/>
      <c r="F620" s="219"/>
      <c r="G620" s="219"/>
      <c r="H620" s="219"/>
      <c r="I620" s="218"/>
      <c r="J620" s="219"/>
      <c r="K620" s="218"/>
      <c r="L620" s="219"/>
      <c r="M620" s="219"/>
      <c r="N620" s="219"/>
      <c r="O620" s="219"/>
      <c r="P620" s="219"/>
      <c r="Q620" s="218"/>
      <c r="R620" s="198"/>
      <c r="S620" s="198"/>
      <c r="T620" s="198"/>
      <c r="U620" s="202"/>
      <c r="V620" s="202"/>
      <c r="W620" s="202"/>
      <c r="X620" s="202"/>
      <c r="Y620" s="202"/>
      <c r="Z620" s="202"/>
    </row>
    <row r="621" spans="1:26" ht="16.5" customHeight="1">
      <c r="A621" s="199"/>
      <c r="B621" s="217"/>
      <c r="C621" s="217"/>
      <c r="D621" s="217"/>
      <c r="E621" s="218"/>
      <c r="F621" s="219"/>
      <c r="G621" s="219"/>
      <c r="H621" s="219"/>
      <c r="I621" s="218"/>
      <c r="J621" s="219"/>
      <c r="K621" s="218"/>
      <c r="L621" s="219"/>
      <c r="M621" s="219"/>
      <c r="N621" s="219"/>
      <c r="O621" s="219"/>
      <c r="P621" s="219"/>
      <c r="Q621" s="218"/>
      <c r="R621" s="198"/>
      <c r="S621" s="198"/>
      <c r="T621" s="198"/>
      <c r="U621" s="202"/>
      <c r="V621" s="202"/>
      <c r="W621" s="202"/>
      <c r="X621" s="202"/>
      <c r="Y621" s="202"/>
      <c r="Z621" s="202"/>
    </row>
    <row r="622" spans="1:26" ht="16.5" customHeight="1">
      <c r="A622" s="199"/>
      <c r="B622" s="217"/>
      <c r="C622" s="217"/>
      <c r="D622" s="217"/>
      <c r="E622" s="218"/>
      <c r="F622" s="219"/>
      <c r="G622" s="219"/>
      <c r="H622" s="219"/>
      <c r="I622" s="218"/>
      <c r="J622" s="219"/>
      <c r="K622" s="218"/>
      <c r="L622" s="219"/>
      <c r="M622" s="219"/>
      <c r="N622" s="219"/>
      <c r="O622" s="219"/>
      <c r="P622" s="219"/>
      <c r="Q622" s="218"/>
      <c r="R622" s="198"/>
      <c r="S622" s="198"/>
      <c r="T622" s="198"/>
      <c r="U622" s="202"/>
      <c r="V622" s="202"/>
      <c r="W622" s="202"/>
      <c r="X622" s="202"/>
      <c r="Y622" s="202"/>
      <c r="Z622" s="202"/>
    </row>
    <row r="623" spans="1:26" ht="16.5" customHeight="1">
      <c r="A623" s="199"/>
      <c r="B623" s="217"/>
      <c r="C623" s="217"/>
      <c r="D623" s="217"/>
      <c r="E623" s="218"/>
      <c r="F623" s="219"/>
      <c r="G623" s="219"/>
      <c r="H623" s="219"/>
      <c r="I623" s="218"/>
      <c r="J623" s="219"/>
      <c r="K623" s="218"/>
      <c r="L623" s="219"/>
      <c r="M623" s="219"/>
      <c r="N623" s="219"/>
      <c r="O623" s="219"/>
      <c r="P623" s="219"/>
      <c r="Q623" s="218"/>
      <c r="R623" s="198"/>
      <c r="S623" s="198"/>
      <c r="T623" s="198"/>
      <c r="U623" s="202"/>
      <c r="V623" s="202"/>
      <c r="W623" s="202"/>
      <c r="X623" s="202"/>
      <c r="Y623" s="202"/>
      <c r="Z623" s="202"/>
    </row>
    <row r="624" spans="1:26" ht="16.5" customHeight="1">
      <c r="A624" s="199"/>
      <c r="B624" s="217"/>
      <c r="C624" s="217"/>
      <c r="D624" s="217"/>
      <c r="E624" s="218"/>
      <c r="F624" s="219"/>
      <c r="G624" s="219"/>
      <c r="H624" s="219"/>
      <c r="I624" s="218"/>
      <c r="J624" s="219"/>
      <c r="K624" s="218"/>
      <c r="L624" s="219"/>
      <c r="M624" s="219"/>
      <c r="N624" s="219"/>
      <c r="O624" s="219"/>
      <c r="P624" s="219"/>
      <c r="Q624" s="218"/>
      <c r="R624" s="198"/>
      <c r="S624" s="198"/>
      <c r="T624" s="198"/>
      <c r="U624" s="202"/>
      <c r="V624" s="202"/>
      <c r="W624" s="202"/>
      <c r="X624" s="202"/>
      <c r="Y624" s="202"/>
      <c r="Z624" s="202"/>
    </row>
    <row r="625" spans="1:26" ht="16.5" customHeight="1">
      <c r="A625" s="199"/>
      <c r="B625" s="217"/>
      <c r="C625" s="217"/>
      <c r="D625" s="217"/>
      <c r="E625" s="218"/>
      <c r="F625" s="219"/>
      <c r="G625" s="219"/>
      <c r="H625" s="219"/>
      <c r="I625" s="218"/>
      <c r="J625" s="219"/>
      <c r="K625" s="218"/>
      <c r="L625" s="219"/>
      <c r="M625" s="219"/>
      <c r="N625" s="219"/>
      <c r="O625" s="219"/>
      <c r="P625" s="219"/>
      <c r="Q625" s="218"/>
      <c r="R625" s="198"/>
      <c r="S625" s="198"/>
      <c r="T625" s="198"/>
      <c r="U625" s="202"/>
      <c r="V625" s="202"/>
      <c r="W625" s="202"/>
      <c r="X625" s="202"/>
      <c r="Y625" s="202"/>
      <c r="Z625" s="202"/>
    </row>
    <row r="626" spans="1:26" ht="16.5" customHeight="1">
      <c r="A626" s="199"/>
      <c r="B626" s="217"/>
      <c r="C626" s="217"/>
      <c r="D626" s="217"/>
      <c r="E626" s="218"/>
      <c r="F626" s="219"/>
      <c r="G626" s="219"/>
      <c r="H626" s="219"/>
      <c r="I626" s="218"/>
      <c r="J626" s="219"/>
      <c r="K626" s="218"/>
      <c r="L626" s="219"/>
      <c r="M626" s="219"/>
      <c r="N626" s="219"/>
      <c r="O626" s="219"/>
      <c r="P626" s="219"/>
      <c r="Q626" s="218"/>
      <c r="R626" s="198"/>
      <c r="S626" s="198"/>
      <c r="T626" s="198"/>
      <c r="U626" s="202"/>
      <c r="V626" s="202"/>
      <c r="W626" s="202"/>
      <c r="X626" s="202"/>
      <c r="Y626" s="202"/>
      <c r="Z626" s="202"/>
    </row>
    <row r="627" spans="1:26" ht="16.5" customHeight="1">
      <c r="A627" s="199"/>
      <c r="B627" s="217"/>
      <c r="C627" s="217"/>
      <c r="D627" s="217"/>
      <c r="E627" s="218"/>
      <c r="F627" s="219"/>
      <c r="G627" s="219"/>
      <c r="H627" s="219"/>
      <c r="I627" s="218"/>
      <c r="J627" s="219"/>
      <c r="K627" s="218"/>
      <c r="L627" s="219"/>
      <c r="M627" s="219"/>
      <c r="N627" s="219"/>
      <c r="O627" s="219"/>
      <c r="P627" s="219"/>
      <c r="Q627" s="218"/>
      <c r="R627" s="198"/>
      <c r="S627" s="198"/>
      <c r="T627" s="198"/>
      <c r="U627" s="202"/>
      <c r="V627" s="202"/>
      <c r="W627" s="202"/>
      <c r="X627" s="202"/>
      <c r="Y627" s="202"/>
      <c r="Z627" s="202"/>
    </row>
    <row r="628" spans="1:26" ht="16.5" customHeight="1">
      <c r="A628" s="199"/>
      <c r="B628" s="217"/>
      <c r="C628" s="217"/>
      <c r="D628" s="217"/>
      <c r="E628" s="218"/>
      <c r="F628" s="219"/>
      <c r="G628" s="219"/>
      <c r="H628" s="219"/>
      <c r="I628" s="218"/>
      <c r="J628" s="219"/>
      <c r="K628" s="218"/>
      <c r="L628" s="219"/>
      <c r="M628" s="219"/>
      <c r="N628" s="219"/>
      <c r="O628" s="219"/>
      <c r="P628" s="219"/>
      <c r="Q628" s="218"/>
      <c r="R628" s="198"/>
      <c r="S628" s="198"/>
      <c r="T628" s="198"/>
      <c r="U628" s="202"/>
      <c r="V628" s="202"/>
      <c r="W628" s="202"/>
      <c r="X628" s="202"/>
      <c r="Y628" s="202"/>
      <c r="Z628" s="202"/>
    </row>
    <row r="629" spans="1:26" ht="16.5" customHeight="1">
      <c r="A629" s="199"/>
      <c r="B629" s="217"/>
      <c r="C629" s="217"/>
      <c r="D629" s="217"/>
      <c r="E629" s="218"/>
      <c r="F629" s="219"/>
      <c r="G629" s="219"/>
      <c r="H629" s="219"/>
      <c r="I629" s="218"/>
      <c r="J629" s="219"/>
      <c r="K629" s="218"/>
      <c r="L629" s="219"/>
      <c r="M629" s="219"/>
      <c r="N629" s="219"/>
      <c r="O629" s="219"/>
      <c r="P629" s="219"/>
      <c r="Q629" s="218"/>
      <c r="R629" s="198"/>
      <c r="S629" s="198"/>
      <c r="T629" s="198"/>
      <c r="U629" s="202"/>
      <c r="V629" s="202"/>
      <c r="W629" s="202"/>
      <c r="X629" s="202"/>
      <c r="Y629" s="202"/>
      <c r="Z629" s="202"/>
    </row>
    <row r="630" spans="1:26" ht="16.5" customHeight="1">
      <c r="A630" s="199"/>
      <c r="B630" s="217"/>
      <c r="C630" s="217"/>
      <c r="D630" s="217"/>
      <c r="E630" s="218"/>
      <c r="F630" s="219"/>
      <c r="G630" s="219"/>
      <c r="H630" s="219"/>
      <c r="I630" s="218"/>
      <c r="J630" s="219"/>
      <c r="K630" s="218"/>
      <c r="L630" s="219"/>
      <c r="M630" s="219"/>
      <c r="N630" s="219"/>
      <c r="O630" s="219"/>
      <c r="P630" s="219"/>
      <c r="Q630" s="218"/>
      <c r="R630" s="198"/>
      <c r="S630" s="198"/>
      <c r="T630" s="198"/>
      <c r="U630" s="202"/>
      <c r="V630" s="202"/>
      <c r="W630" s="202"/>
      <c r="X630" s="202"/>
      <c r="Y630" s="202"/>
      <c r="Z630" s="202"/>
    </row>
    <row r="631" spans="1:26" ht="16.5" customHeight="1">
      <c r="A631" s="199"/>
      <c r="B631" s="217"/>
      <c r="C631" s="217"/>
      <c r="D631" s="217"/>
      <c r="E631" s="218"/>
      <c r="F631" s="219"/>
      <c r="G631" s="219"/>
      <c r="H631" s="219"/>
      <c r="I631" s="218"/>
      <c r="J631" s="219"/>
      <c r="K631" s="218"/>
      <c r="L631" s="219"/>
      <c r="M631" s="219"/>
      <c r="N631" s="219"/>
      <c r="O631" s="219"/>
      <c r="P631" s="219"/>
      <c r="Q631" s="218"/>
      <c r="R631" s="198"/>
      <c r="S631" s="198"/>
      <c r="T631" s="198"/>
      <c r="U631" s="202"/>
      <c r="V631" s="202"/>
      <c r="W631" s="202"/>
      <c r="X631" s="202"/>
      <c r="Y631" s="202"/>
      <c r="Z631" s="202"/>
    </row>
    <row r="632" spans="1:26" ht="16.5" customHeight="1">
      <c r="A632" s="199"/>
      <c r="B632" s="217"/>
      <c r="C632" s="217"/>
      <c r="D632" s="217"/>
      <c r="E632" s="218"/>
      <c r="F632" s="219"/>
      <c r="G632" s="219"/>
      <c r="H632" s="219"/>
      <c r="I632" s="218"/>
      <c r="J632" s="219"/>
      <c r="K632" s="218"/>
      <c r="L632" s="219"/>
      <c r="M632" s="219"/>
      <c r="N632" s="219"/>
      <c r="O632" s="219"/>
      <c r="P632" s="219"/>
      <c r="Q632" s="218"/>
      <c r="R632" s="198"/>
      <c r="S632" s="198"/>
      <c r="T632" s="198"/>
      <c r="U632" s="202"/>
      <c r="V632" s="202"/>
      <c r="W632" s="202"/>
      <c r="X632" s="202"/>
      <c r="Y632" s="202"/>
      <c r="Z632" s="202"/>
    </row>
    <row r="633" spans="1:26" ht="16.5" customHeight="1">
      <c r="A633" s="199"/>
      <c r="B633" s="217"/>
      <c r="C633" s="217"/>
      <c r="D633" s="217"/>
      <c r="E633" s="218"/>
      <c r="F633" s="219"/>
      <c r="G633" s="219"/>
      <c r="H633" s="219"/>
      <c r="I633" s="218"/>
      <c r="J633" s="219"/>
      <c r="K633" s="218"/>
      <c r="L633" s="219"/>
      <c r="M633" s="219"/>
      <c r="N633" s="219"/>
      <c r="O633" s="219"/>
      <c r="P633" s="219"/>
      <c r="Q633" s="218"/>
      <c r="R633" s="198"/>
      <c r="S633" s="198"/>
      <c r="T633" s="198"/>
      <c r="U633" s="202"/>
      <c r="V633" s="202"/>
      <c r="W633" s="202"/>
      <c r="X633" s="202"/>
      <c r="Y633" s="202"/>
      <c r="Z633" s="202"/>
    </row>
    <row r="634" spans="1:26" ht="16.5" customHeight="1">
      <c r="A634" s="199"/>
      <c r="B634" s="217"/>
      <c r="C634" s="217"/>
      <c r="D634" s="217"/>
      <c r="E634" s="218"/>
      <c r="F634" s="219"/>
      <c r="G634" s="219"/>
      <c r="H634" s="219"/>
      <c r="I634" s="218"/>
      <c r="J634" s="219"/>
      <c r="K634" s="218"/>
      <c r="L634" s="219"/>
      <c r="M634" s="219"/>
      <c r="N634" s="219"/>
      <c r="O634" s="219"/>
      <c r="P634" s="219"/>
      <c r="Q634" s="218"/>
      <c r="R634" s="198"/>
      <c r="S634" s="198"/>
      <c r="T634" s="198"/>
      <c r="U634" s="202"/>
      <c r="V634" s="202"/>
      <c r="W634" s="202"/>
      <c r="X634" s="202"/>
      <c r="Y634" s="202"/>
      <c r="Z634" s="202"/>
    </row>
    <row r="635" spans="1:26" ht="16.5" customHeight="1">
      <c r="A635" s="199"/>
      <c r="B635" s="217"/>
      <c r="C635" s="217"/>
      <c r="D635" s="217"/>
      <c r="E635" s="218"/>
      <c r="F635" s="219"/>
      <c r="G635" s="219"/>
      <c r="H635" s="219"/>
      <c r="I635" s="218"/>
      <c r="J635" s="219"/>
      <c r="K635" s="218"/>
      <c r="L635" s="219"/>
      <c r="M635" s="219"/>
      <c r="N635" s="219"/>
      <c r="O635" s="219"/>
      <c r="P635" s="219"/>
      <c r="Q635" s="218"/>
      <c r="R635" s="198"/>
      <c r="S635" s="198"/>
      <c r="T635" s="198"/>
      <c r="U635" s="202"/>
      <c r="V635" s="202"/>
      <c r="W635" s="202"/>
      <c r="X635" s="202"/>
      <c r="Y635" s="202"/>
      <c r="Z635" s="202"/>
    </row>
    <row r="636" spans="1:26" ht="16.5" customHeight="1">
      <c r="A636" s="199"/>
      <c r="B636" s="217"/>
      <c r="C636" s="217"/>
      <c r="D636" s="217"/>
      <c r="E636" s="218"/>
      <c r="F636" s="219"/>
      <c r="G636" s="219"/>
      <c r="H636" s="219"/>
      <c r="I636" s="218"/>
      <c r="J636" s="219"/>
      <c r="K636" s="218"/>
      <c r="L636" s="219"/>
      <c r="M636" s="219"/>
      <c r="N636" s="219"/>
      <c r="O636" s="219"/>
      <c r="P636" s="219"/>
      <c r="Q636" s="218"/>
      <c r="R636" s="198"/>
      <c r="S636" s="198"/>
      <c r="T636" s="198"/>
      <c r="U636" s="202"/>
      <c r="V636" s="202"/>
      <c r="W636" s="202"/>
      <c r="X636" s="202"/>
      <c r="Y636" s="202"/>
      <c r="Z636" s="202"/>
    </row>
    <row r="637" spans="1:26" ht="16.5" customHeight="1">
      <c r="A637" s="199"/>
      <c r="B637" s="217"/>
      <c r="C637" s="217"/>
      <c r="D637" s="217"/>
      <c r="E637" s="218"/>
      <c r="F637" s="219"/>
      <c r="G637" s="219"/>
      <c r="H637" s="219"/>
      <c r="I637" s="218"/>
      <c r="J637" s="219"/>
      <c r="K637" s="218"/>
      <c r="L637" s="219"/>
      <c r="M637" s="219"/>
      <c r="N637" s="219"/>
      <c r="O637" s="219"/>
      <c r="P637" s="219"/>
      <c r="Q637" s="218"/>
      <c r="R637" s="198"/>
      <c r="S637" s="198"/>
      <c r="T637" s="198"/>
      <c r="U637" s="202"/>
      <c r="V637" s="202"/>
      <c r="W637" s="202"/>
      <c r="X637" s="202"/>
      <c r="Y637" s="202"/>
      <c r="Z637" s="202"/>
    </row>
    <row r="638" spans="1:26" ht="16.5" customHeight="1">
      <c r="A638" s="199"/>
      <c r="B638" s="217"/>
      <c r="C638" s="217"/>
      <c r="D638" s="217"/>
      <c r="E638" s="218"/>
      <c r="F638" s="219"/>
      <c r="G638" s="219"/>
      <c r="H638" s="219"/>
      <c r="I638" s="218"/>
      <c r="J638" s="219"/>
      <c r="K638" s="218"/>
      <c r="L638" s="219"/>
      <c r="M638" s="219"/>
      <c r="N638" s="219"/>
      <c r="O638" s="219"/>
      <c r="P638" s="219"/>
      <c r="Q638" s="218"/>
      <c r="R638" s="198"/>
      <c r="S638" s="198"/>
      <c r="T638" s="198"/>
      <c r="U638" s="202"/>
      <c r="V638" s="202"/>
      <c r="W638" s="202"/>
      <c r="X638" s="202"/>
      <c r="Y638" s="202"/>
      <c r="Z638" s="202"/>
    </row>
    <row r="639" spans="1:26" ht="16.5" customHeight="1">
      <c r="A639" s="199"/>
      <c r="B639" s="217"/>
      <c r="C639" s="217"/>
      <c r="D639" s="217"/>
      <c r="E639" s="218"/>
      <c r="F639" s="219"/>
      <c r="G639" s="219"/>
      <c r="H639" s="219"/>
      <c r="I639" s="218"/>
      <c r="J639" s="219"/>
      <c r="K639" s="218"/>
      <c r="L639" s="219"/>
      <c r="M639" s="219"/>
      <c r="N639" s="219"/>
      <c r="O639" s="219"/>
      <c r="P639" s="219"/>
      <c r="Q639" s="218"/>
      <c r="R639" s="198"/>
      <c r="S639" s="198"/>
      <c r="T639" s="198"/>
      <c r="U639" s="202"/>
      <c r="V639" s="202"/>
      <c r="W639" s="202"/>
      <c r="X639" s="202"/>
      <c r="Y639" s="202"/>
      <c r="Z639" s="202"/>
    </row>
    <row r="640" spans="1:26" ht="16.5" customHeight="1">
      <c r="A640" s="199"/>
      <c r="B640" s="217"/>
      <c r="C640" s="217"/>
      <c r="D640" s="217"/>
      <c r="E640" s="218"/>
      <c r="F640" s="219"/>
      <c r="G640" s="219"/>
      <c r="H640" s="219"/>
      <c r="I640" s="218"/>
      <c r="J640" s="219"/>
      <c r="K640" s="218"/>
      <c r="L640" s="219"/>
      <c r="M640" s="219"/>
      <c r="N640" s="219"/>
      <c r="O640" s="219"/>
      <c r="P640" s="219"/>
      <c r="Q640" s="218"/>
      <c r="R640" s="198"/>
      <c r="S640" s="198"/>
      <c r="T640" s="198"/>
      <c r="U640" s="202"/>
      <c r="V640" s="202"/>
      <c r="W640" s="202"/>
      <c r="X640" s="202"/>
      <c r="Y640" s="202"/>
      <c r="Z640" s="202"/>
    </row>
    <row r="641" spans="1:26" ht="16.5" customHeight="1">
      <c r="A641" s="199"/>
      <c r="B641" s="217"/>
      <c r="C641" s="217"/>
      <c r="D641" s="217"/>
      <c r="E641" s="218"/>
      <c r="F641" s="219"/>
      <c r="G641" s="219"/>
      <c r="H641" s="219"/>
      <c r="I641" s="218"/>
      <c r="J641" s="219"/>
      <c r="K641" s="218"/>
      <c r="L641" s="219"/>
      <c r="M641" s="219"/>
      <c r="N641" s="219"/>
      <c r="O641" s="219"/>
      <c r="P641" s="219"/>
      <c r="Q641" s="218"/>
      <c r="R641" s="198"/>
      <c r="S641" s="198"/>
      <c r="T641" s="198"/>
      <c r="U641" s="202"/>
      <c r="V641" s="202"/>
      <c r="W641" s="202"/>
      <c r="X641" s="202"/>
      <c r="Y641" s="202"/>
      <c r="Z641" s="202"/>
    </row>
    <row r="642" spans="1:26" ht="16.5" customHeight="1">
      <c r="A642" s="199"/>
      <c r="B642" s="217"/>
      <c r="C642" s="217"/>
      <c r="D642" s="217"/>
      <c r="E642" s="218"/>
      <c r="F642" s="219"/>
      <c r="G642" s="219"/>
      <c r="H642" s="219"/>
      <c r="I642" s="218"/>
      <c r="J642" s="219"/>
      <c r="K642" s="218"/>
      <c r="L642" s="219"/>
      <c r="M642" s="219"/>
      <c r="N642" s="219"/>
      <c r="O642" s="219"/>
      <c r="P642" s="219"/>
      <c r="Q642" s="218"/>
      <c r="R642" s="198"/>
      <c r="S642" s="198"/>
      <c r="T642" s="198"/>
      <c r="U642" s="202"/>
      <c r="V642" s="202"/>
      <c r="W642" s="202"/>
      <c r="X642" s="202"/>
      <c r="Y642" s="202"/>
      <c r="Z642" s="202"/>
    </row>
    <row r="643" spans="1:26" ht="16.5" customHeight="1">
      <c r="A643" s="199"/>
      <c r="B643" s="217"/>
      <c r="C643" s="217"/>
      <c r="D643" s="217"/>
      <c r="E643" s="218"/>
      <c r="F643" s="219"/>
      <c r="G643" s="219"/>
      <c r="H643" s="219"/>
      <c r="I643" s="218"/>
      <c r="J643" s="219"/>
      <c r="K643" s="218"/>
      <c r="L643" s="219"/>
      <c r="M643" s="219"/>
      <c r="N643" s="219"/>
      <c r="O643" s="219"/>
      <c r="P643" s="219"/>
      <c r="Q643" s="218"/>
      <c r="R643" s="198"/>
      <c r="S643" s="198"/>
      <c r="T643" s="198"/>
      <c r="U643" s="202"/>
      <c r="V643" s="202"/>
      <c r="W643" s="202"/>
      <c r="X643" s="202"/>
      <c r="Y643" s="202"/>
      <c r="Z643" s="202"/>
    </row>
    <row r="644" spans="1:26" ht="16.5" customHeight="1">
      <c r="A644" s="199"/>
      <c r="B644" s="217"/>
      <c r="C644" s="217"/>
      <c r="D644" s="217"/>
      <c r="E644" s="218"/>
      <c r="F644" s="219"/>
      <c r="G644" s="219"/>
      <c r="H644" s="219"/>
      <c r="I644" s="218"/>
      <c r="J644" s="219"/>
      <c r="K644" s="218"/>
      <c r="L644" s="219"/>
      <c r="M644" s="219"/>
      <c r="N644" s="219"/>
      <c r="O644" s="219"/>
      <c r="P644" s="219"/>
      <c r="Q644" s="218"/>
      <c r="R644" s="198"/>
      <c r="S644" s="198"/>
      <c r="T644" s="198"/>
      <c r="U644" s="202"/>
      <c r="V644" s="202"/>
      <c r="W644" s="202"/>
      <c r="X644" s="202"/>
      <c r="Y644" s="202"/>
      <c r="Z644" s="202"/>
    </row>
    <row r="645" spans="1:26" ht="16.5" customHeight="1">
      <c r="A645" s="199"/>
      <c r="B645" s="217"/>
      <c r="C645" s="217"/>
      <c r="D645" s="217"/>
      <c r="E645" s="218"/>
      <c r="F645" s="219"/>
      <c r="G645" s="219"/>
      <c r="H645" s="219"/>
      <c r="I645" s="218"/>
      <c r="J645" s="219"/>
      <c r="K645" s="218"/>
      <c r="L645" s="219"/>
      <c r="M645" s="219"/>
      <c r="N645" s="219"/>
      <c r="O645" s="219"/>
      <c r="P645" s="219"/>
      <c r="Q645" s="218"/>
      <c r="R645" s="198"/>
      <c r="S645" s="198"/>
      <c r="T645" s="198"/>
      <c r="U645" s="202"/>
      <c r="V645" s="202"/>
      <c r="W645" s="202"/>
      <c r="X645" s="202"/>
      <c r="Y645" s="202"/>
      <c r="Z645" s="202"/>
    </row>
    <row r="646" spans="1:26" ht="16.5" customHeight="1">
      <c r="A646" s="199"/>
      <c r="B646" s="217"/>
      <c r="C646" s="217"/>
      <c r="D646" s="217"/>
      <c r="E646" s="218"/>
      <c r="F646" s="219"/>
      <c r="G646" s="219"/>
      <c r="H646" s="219"/>
      <c r="I646" s="218"/>
      <c r="J646" s="219"/>
      <c r="K646" s="218"/>
      <c r="L646" s="219"/>
      <c r="M646" s="219"/>
      <c r="N646" s="219"/>
      <c r="O646" s="219"/>
      <c r="P646" s="219"/>
      <c r="Q646" s="218"/>
      <c r="R646" s="198"/>
      <c r="S646" s="198"/>
      <c r="T646" s="198"/>
      <c r="U646" s="202"/>
      <c r="V646" s="202"/>
      <c r="W646" s="202"/>
      <c r="X646" s="202"/>
      <c r="Y646" s="202"/>
      <c r="Z646" s="202"/>
    </row>
    <row r="647" spans="1:26" ht="16.5" customHeight="1">
      <c r="A647" s="199"/>
      <c r="B647" s="217"/>
      <c r="C647" s="217"/>
      <c r="D647" s="217"/>
      <c r="E647" s="218"/>
      <c r="F647" s="219"/>
      <c r="G647" s="219"/>
      <c r="H647" s="219"/>
      <c r="I647" s="218"/>
      <c r="J647" s="219"/>
      <c r="K647" s="218"/>
      <c r="L647" s="219"/>
      <c r="M647" s="219"/>
      <c r="N647" s="219"/>
      <c r="O647" s="219"/>
      <c r="P647" s="219"/>
      <c r="Q647" s="218"/>
      <c r="R647" s="198"/>
      <c r="S647" s="198"/>
      <c r="T647" s="198"/>
      <c r="U647" s="202"/>
      <c r="V647" s="202"/>
      <c r="W647" s="202"/>
      <c r="X647" s="202"/>
      <c r="Y647" s="202"/>
      <c r="Z647" s="202"/>
    </row>
    <row r="648" spans="1:26" ht="16.5" customHeight="1">
      <c r="A648" s="199"/>
      <c r="B648" s="217"/>
      <c r="C648" s="217"/>
      <c r="D648" s="217"/>
      <c r="E648" s="218"/>
      <c r="F648" s="219"/>
      <c r="G648" s="219"/>
      <c r="H648" s="219"/>
      <c r="I648" s="218"/>
      <c r="J648" s="219"/>
      <c r="K648" s="218"/>
      <c r="L648" s="219"/>
      <c r="M648" s="219"/>
      <c r="N648" s="219"/>
      <c r="O648" s="219"/>
      <c r="P648" s="219"/>
      <c r="Q648" s="218"/>
      <c r="R648" s="198"/>
      <c r="S648" s="198"/>
      <c r="T648" s="198"/>
      <c r="U648" s="202"/>
      <c r="V648" s="202"/>
      <c r="W648" s="202"/>
      <c r="X648" s="202"/>
      <c r="Y648" s="202"/>
      <c r="Z648" s="202"/>
    </row>
    <row r="649" spans="1:26" ht="16.5" customHeight="1">
      <c r="A649" s="199"/>
      <c r="B649" s="217"/>
      <c r="C649" s="217"/>
      <c r="D649" s="217"/>
      <c r="E649" s="218"/>
      <c r="F649" s="219"/>
      <c r="G649" s="219"/>
      <c r="H649" s="219"/>
      <c r="I649" s="218"/>
      <c r="J649" s="219"/>
      <c r="K649" s="218"/>
      <c r="L649" s="219"/>
      <c r="M649" s="219"/>
      <c r="N649" s="219"/>
      <c r="O649" s="219"/>
      <c r="P649" s="219"/>
      <c r="Q649" s="218"/>
      <c r="R649" s="198"/>
      <c r="S649" s="198"/>
      <c r="T649" s="198"/>
      <c r="U649" s="202"/>
      <c r="V649" s="202"/>
      <c r="W649" s="202"/>
      <c r="X649" s="202"/>
      <c r="Y649" s="202"/>
      <c r="Z649" s="202"/>
    </row>
    <row r="650" spans="1:26" ht="16.5" customHeight="1">
      <c r="A650" s="199"/>
      <c r="B650" s="217"/>
      <c r="C650" s="217"/>
      <c r="D650" s="217"/>
      <c r="E650" s="218"/>
      <c r="F650" s="219"/>
      <c r="G650" s="219"/>
      <c r="H650" s="219"/>
      <c r="I650" s="218"/>
      <c r="J650" s="219"/>
      <c r="K650" s="218"/>
      <c r="L650" s="219"/>
      <c r="M650" s="219"/>
      <c r="N650" s="219"/>
      <c r="O650" s="219"/>
      <c r="P650" s="219"/>
      <c r="Q650" s="218"/>
      <c r="R650" s="198"/>
      <c r="S650" s="198"/>
      <c r="T650" s="198"/>
      <c r="U650" s="202"/>
      <c r="V650" s="202"/>
      <c r="W650" s="202"/>
      <c r="X650" s="202"/>
      <c r="Y650" s="202"/>
      <c r="Z650" s="202"/>
    </row>
    <row r="651" spans="1:26" ht="16.5" customHeight="1">
      <c r="A651" s="199"/>
      <c r="B651" s="217"/>
      <c r="C651" s="217"/>
      <c r="D651" s="217"/>
      <c r="E651" s="218"/>
      <c r="F651" s="219"/>
      <c r="G651" s="219"/>
      <c r="H651" s="219"/>
      <c r="I651" s="218"/>
      <c r="J651" s="219"/>
      <c r="K651" s="218"/>
      <c r="L651" s="219"/>
      <c r="M651" s="219"/>
      <c r="N651" s="219"/>
      <c r="O651" s="219"/>
      <c r="P651" s="219"/>
      <c r="Q651" s="218"/>
      <c r="R651" s="198"/>
      <c r="S651" s="198"/>
      <c r="T651" s="198"/>
      <c r="U651" s="202"/>
      <c r="V651" s="202"/>
      <c r="W651" s="202"/>
      <c r="X651" s="202"/>
      <c r="Y651" s="202"/>
      <c r="Z651" s="202"/>
    </row>
    <row r="652" spans="1:26" ht="16.5" customHeight="1">
      <c r="A652" s="199"/>
      <c r="B652" s="217"/>
      <c r="C652" s="217"/>
      <c r="D652" s="217"/>
      <c r="E652" s="218"/>
      <c r="F652" s="219"/>
      <c r="G652" s="219"/>
      <c r="H652" s="219"/>
      <c r="I652" s="218"/>
      <c r="J652" s="219"/>
      <c r="K652" s="218"/>
      <c r="L652" s="219"/>
      <c r="M652" s="219"/>
      <c r="N652" s="219"/>
      <c r="O652" s="219"/>
      <c r="P652" s="219"/>
      <c r="Q652" s="218"/>
      <c r="R652" s="198"/>
      <c r="S652" s="198"/>
      <c r="T652" s="198"/>
      <c r="U652" s="202"/>
      <c r="V652" s="202"/>
      <c r="W652" s="202"/>
      <c r="X652" s="202"/>
      <c r="Y652" s="202"/>
      <c r="Z652" s="202"/>
    </row>
    <row r="653" spans="1:26" ht="16.5" customHeight="1">
      <c r="A653" s="199"/>
      <c r="B653" s="217"/>
      <c r="C653" s="217"/>
      <c r="D653" s="217"/>
      <c r="E653" s="218"/>
      <c r="F653" s="219"/>
      <c r="G653" s="219"/>
      <c r="H653" s="219"/>
      <c r="I653" s="218"/>
      <c r="J653" s="219"/>
      <c r="K653" s="218"/>
      <c r="L653" s="219"/>
      <c r="M653" s="219"/>
      <c r="N653" s="219"/>
      <c r="O653" s="219"/>
      <c r="P653" s="219"/>
      <c r="Q653" s="218"/>
      <c r="R653" s="198"/>
      <c r="S653" s="198"/>
      <c r="T653" s="198"/>
      <c r="U653" s="202"/>
      <c r="V653" s="202"/>
      <c r="W653" s="202"/>
      <c r="X653" s="202"/>
      <c r="Y653" s="202"/>
      <c r="Z653" s="202"/>
    </row>
    <row r="654" spans="1:26" ht="16.5" customHeight="1">
      <c r="A654" s="199"/>
      <c r="B654" s="217"/>
      <c r="C654" s="217"/>
      <c r="D654" s="217"/>
      <c r="E654" s="218"/>
      <c r="F654" s="219"/>
      <c r="G654" s="219"/>
      <c r="H654" s="219"/>
      <c r="I654" s="218"/>
      <c r="J654" s="219"/>
      <c r="K654" s="218"/>
      <c r="L654" s="219"/>
      <c r="M654" s="219"/>
      <c r="N654" s="219"/>
      <c r="O654" s="219"/>
      <c r="P654" s="219"/>
      <c r="Q654" s="218"/>
      <c r="R654" s="198"/>
      <c r="S654" s="198"/>
      <c r="T654" s="198"/>
      <c r="U654" s="202"/>
      <c r="V654" s="202"/>
      <c r="W654" s="202"/>
      <c r="X654" s="202"/>
      <c r="Y654" s="202"/>
      <c r="Z654" s="202"/>
    </row>
    <row r="655" spans="1:26" ht="16.5" customHeight="1">
      <c r="A655" s="199"/>
      <c r="B655" s="217"/>
      <c r="C655" s="217"/>
      <c r="D655" s="217"/>
      <c r="E655" s="218"/>
      <c r="F655" s="219"/>
      <c r="G655" s="219"/>
      <c r="H655" s="219"/>
      <c r="I655" s="218"/>
      <c r="J655" s="219"/>
      <c r="K655" s="218"/>
      <c r="L655" s="219"/>
      <c r="M655" s="219"/>
      <c r="N655" s="219"/>
      <c r="O655" s="219"/>
      <c r="P655" s="219"/>
      <c r="Q655" s="218"/>
      <c r="R655" s="198"/>
      <c r="S655" s="198"/>
      <c r="T655" s="198"/>
      <c r="U655" s="202"/>
      <c r="V655" s="202"/>
      <c r="W655" s="202"/>
      <c r="X655" s="202"/>
      <c r="Y655" s="202"/>
      <c r="Z655" s="202"/>
    </row>
    <row r="656" spans="1:26" ht="16.5" customHeight="1">
      <c r="A656" s="199"/>
      <c r="B656" s="217"/>
      <c r="C656" s="217"/>
      <c r="D656" s="217"/>
      <c r="E656" s="218"/>
      <c r="F656" s="219"/>
      <c r="G656" s="219"/>
      <c r="H656" s="219"/>
      <c r="I656" s="218"/>
      <c r="J656" s="219"/>
      <c r="K656" s="218"/>
      <c r="L656" s="219"/>
      <c r="M656" s="219"/>
      <c r="N656" s="219"/>
      <c r="O656" s="219"/>
      <c r="P656" s="219"/>
      <c r="Q656" s="218"/>
      <c r="R656" s="198"/>
      <c r="S656" s="198"/>
      <c r="T656" s="198"/>
      <c r="U656" s="202"/>
      <c r="V656" s="202"/>
      <c r="W656" s="202"/>
      <c r="X656" s="202"/>
      <c r="Y656" s="202"/>
      <c r="Z656" s="202"/>
    </row>
    <row r="657" spans="1:26" ht="16.5" customHeight="1">
      <c r="A657" s="199"/>
      <c r="B657" s="217"/>
      <c r="C657" s="217"/>
      <c r="D657" s="217"/>
      <c r="E657" s="218"/>
      <c r="F657" s="219"/>
      <c r="G657" s="219"/>
      <c r="H657" s="219"/>
      <c r="I657" s="218"/>
      <c r="J657" s="219"/>
      <c r="K657" s="218"/>
      <c r="L657" s="219"/>
      <c r="M657" s="219"/>
      <c r="N657" s="219"/>
      <c r="O657" s="219"/>
      <c r="P657" s="219"/>
      <c r="Q657" s="218"/>
      <c r="R657" s="198"/>
      <c r="S657" s="198"/>
      <c r="T657" s="198"/>
      <c r="U657" s="202"/>
      <c r="V657" s="202"/>
      <c r="W657" s="202"/>
      <c r="X657" s="202"/>
      <c r="Y657" s="202"/>
      <c r="Z657" s="202"/>
    </row>
    <row r="658" spans="1:26" ht="16.5" customHeight="1">
      <c r="A658" s="199"/>
      <c r="B658" s="217"/>
      <c r="C658" s="217"/>
      <c r="D658" s="217"/>
      <c r="E658" s="218"/>
      <c r="F658" s="219"/>
      <c r="G658" s="219"/>
      <c r="H658" s="219"/>
      <c r="I658" s="218"/>
      <c r="J658" s="219"/>
      <c r="K658" s="218"/>
      <c r="L658" s="219"/>
      <c r="M658" s="219"/>
      <c r="N658" s="219"/>
      <c r="O658" s="219"/>
      <c r="P658" s="219"/>
      <c r="Q658" s="218"/>
      <c r="R658" s="198"/>
      <c r="S658" s="198"/>
      <c r="T658" s="198"/>
      <c r="U658" s="202"/>
      <c r="V658" s="202"/>
      <c r="W658" s="202"/>
      <c r="X658" s="202"/>
      <c r="Y658" s="202"/>
      <c r="Z658" s="202"/>
    </row>
    <row r="659" spans="1:26" ht="16.5" customHeight="1">
      <c r="A659" s="199"/>
      <c r="B659" s="217"/>
      <c r="C659" s="217"/>
      <c r="D659" s="217"/>
      <c r="E659" s="218"/>
      <c r="F659" s="219"/>
      <c r="G659" s="219"/>
      <c r="H659" s="219"/>
      <c r="I659" s="218"/>
      <c r="J659" s="219"/>
      <c r="K659" s="218"/>
      <c r="L659" s="219"/>
      <c r="M659" s="219"/>
      <c r="N659" s="219"/>
      <c r="O659" s="219"/>
      <c r="P659" s="219"/>
      <c r="Q659" s="218"/>
      <c r="R659" s="198"/>
      <c r="S659" s="198"/>
      <c r="T659" s="198"/>
      <c r="U659" s="202"/>
      <c r="V659" s="202"/>
      <c r="W659" s="202"/>
      <c r="X659" s="202"/>
      <c r="Y659" s="202"/>
      <c r="Z659" s="202"/>
    </row>
    <row r="660" spans="1:26" ht="16.5" customHeight="1">
      <c r="A660" s="199"/>
      <c r="B660" s="217"/>
      <c r="C660" s="217"/>
      <c r="D660" s="217"/>
      <c r="E660" s="218"/>
      <c r="F660" s="219"/>
      <c r="G660" s="219"/>
      <c r="H660" s="219"/>
      <c r="I660" s="218"/>
      <c r="J660" s="219"/>
      <c r="K660" s="218"/>
      <c r="L660" s="219"/>
      <c r="M660" s="219"/>
      <c r="N660" s="219"/>
      <c r="O660" s="219"/>
      <c r="P660" s="219"/>
      <c r="Q660" s="218"/>
      <c r="R660" s="198"/>
      <c r="S660" s="198"/>
      <c r="T660" s="198"/>
      <c r="U660" s="202"/>
      <c r="V660" s="202"/>
      <c r="W660" s="202"/>
      <c r="X660" s="202"/>
      <c r="Y660" s="202"/>
      <c r="Z660" s="202"/>
    </row>
    <row r="661" spans="1:26" ht="16.5" customHeight="1">
      <c r="A661" s="199"/>
      <c r="B661" s="217"/>
      <c r="C661" s="217"/>
      <c r="D661" s="217"/>
      <c r="E661" s="218"/>
      <c r="F661" s="219"/>
      <c r="G661" s="219"/>
      <c r="H661" s="219"/>
      <c r="I661" s="218"/>
      <c r="J661" s="219"/>
      <c r="K661" s="218"/>
      <c r="L661" s="219"/>
      <c r="M661" s="219"/>
      <c r="N661" s="219"/>
      <c r="O661" s="219"/>
      <c r="P661" s="219"/>
      <c r="Q661" s="218"/>
      <c r="R661" s="198"/>
      <c r="S661" s="198"/>
      <c r="T661" s="198"/>
      <c r="U661" s="202"/>
      <c r="V661" s="202"/>
      <c r="W661" s="202"/>
      <c r="X661" s="202"/>
      <c r="Y661" s="202"/>
      <c r="Z661" s="202"/>
    </row>
    <row r="662" spans="1:26" ht="16.5" customHeight="1">
      <c r="A662" s="199"/>
      <c r="B662" s="217"/>
      <c r="C662" s="217"/>
      <c r="D662" s="217"/>
      <c r="E662" s="218"/>
      <c r="F662" s="219"/>
      <c r="G662" s="219"/>
      <c r="H662" s="219"/>
      <c r="I662" s="218"/>
      <c r="J662" s="219"/>
      <c r="K662" s="218"/>
      <c r="L662" s="219"/>
      <c r="M662" s="219"/>
      <c r="N662" s="219"/>
      <c r="O662" s="219"/>
      <c r="P662" s="219"/>
      <c r="Q662" s="218"/>
      <c r="R662" s="198"/>
      <c r="S662" s="198"/>
      <c r="T662" s="198"/>
      <c r="U662" s="202"/>
      <c r="V662" s="202"/>
      <c r="W662" s="202"/>
      <c r="X662" s="202"/>
      <c r="Y662" s="202"/>
      <c r="Z662" s="202"/>
    </row>
    <row r="663" spans="1:26" ht="16.5" customHeight="1">
      <c r="A663" s="199"/>
      <c r="B663" s="217"/>
      <c r="C663" s="217"/>
      <c r="D663" s="217"/>
      <c r="E663" s="218"/>
      <c r="F663" s="219"/>
      <c r="G663" s="219"/>
      <c r="H663" s="219"/>
      <c r="I663" s="218"/>
      <c r="J663" s="219"/>
      <c r="K663" s="218"/>
      <c r="L663" s="219"/>
      <c r="M663" s="219"/>
      <c r="N663" s="219"/>
      <c r="O663" s="219"/>
      <c r="P663" s="219"/>
      <c r="Q663" s="218"/>
      <c r="R663" s="198"/>
      <c r="S663" s="198"/>
      <c r="T663" s="198"/>
      <c r="U663" s="202"/>
      <c r="V663" s="202"/>
      <c r="W663" s="202"/>
      <c r="X663" s="202"/>
      <c r="Y663" s="202"/>
      <c r="Z663" s="202"/>
    </row>
    <row r="664" spans="1:26" ht="16.5" customHeight="1">
      <c r="A664" s="199"/>
      <c r="B664" s="217"/>
      <c r="C664" s="217"/>
      <c r="D664" s="217"/>
      <c r="E664" s="218"/>
      <c r="F664" s="219"/>
      <c r="G664" s="219"/>
      <c r="H664" s="219"/>
      <c r="I664" s="218"/>
      <c r="J664" s="219"/>
      <c r="K664" s="218"/>
      <c r="L664" s="219"/>
      <c r="M664" s="219"/>
      <c r="N664" s="219"/>
      <c r="O664" s="219"/>
      <c r="P664" s="219"/>
      <c r="Q664" s="218"/>
      <c r="R664" s="198"/>
      <c r="S664" s="198"/>
      <c r="T664" s="198"/>
      <c r="U664" s="202"/>
      <c r="V664" s="202"/>
      <c r="W664" s="202"/>
      <c r="X664" s="202"/>
      <c r="Y664" s="202"/>
      <c r="Z664" s="202"/>
    </row>
    <row r="665" spans="1:26" ht="16.5" customHeight="1">
      <c r="A665" s="199"/>
      <c r="B665" s="217"/>
      <c r="C665" s="217"/>
      <c r="D665" s="217"/>
      <c r="E665" s="218"/>
      <c r="F665" s="219"/>
      <c r="G665" s="219"/>
      <c r="H665" s="219"/>
      <c r="I665" s="218"/>
      <c r="J665" s="219"/>
      <c r="K665" s="218"/>
      <c r="L665" s="219"/>
      <c r="M665" s="219"/>
      <c r="N665" s="219"/>
      <c r="O665" s="219"/>
      <c r="P665" s="219"/>
      <c r="Q665" s="218"/>
      <c r="R665" s="198"/>
      <c r="S665" s="198"/>
      <c r="T665" s="198"/>
      <c r="U665" s="202"/>
      <c r="V665" s="202"/>
      <c r="W665" s="202"/>
      <c r="X665" s="202"/>
      <c r="Y665" s="202"/>
      <c r="Z665" s="202"/>
    </row>
    <row r="666" spans="1:26" ht="16.5" customHeight="1">
      <c r="A666" s="199"/>
      <c r="B666" s="217"/>
      <c r="C666" s="217"/>
      <c r="D666" s="217"/>
      <c r="E666" s="218"/>
      <c r="F666" s="219"/>
      <c r="G666" s="219"/>
      <c r="H666" s="219"/>
      <c r="I666" s="218"/>
      <c r="J666" s="219"/>
      <c r="K666" s="218"/>
      <c r="L666" s="219"/>
      <c r="M666" s="219"/>
      <c r="N666" s="219"/>
      <c r="O666" s="219"/>
      <c r="P666" s="219"/>
      <c r="Q666" s="218"/>
      <c r="R666" s="198"/>
      <c r="S666" s="198"/>
      <c r="T666" s="198"/>
      <c r="U666" s="202"/>
      <c r="V666" s="202"/>
      <c r="W666" s="202"/>
      <c r="X666" s="202"/>
      <c r="Y666" s="202"/>
      <c r="Z666" s="202"/>
    </row>
    <row r="667" spans="1:26" ht="16.5" customHeight="1">
      <c r="A667" s="199"/>
      <c r="B667" s="217"/>
      <c r="C667" s="217"/>
      <c r="D667" s="217"/>
      <c r="E667" s="218"/>
      <c r="F667" s="219"/>
      <c r="G667" s="219"/>
      <c r="H667" s="219"/>
      <c r="I667" s="218"/>
      <c r="J667" s="219"/>
      <c r="K667" s="218"/>
      <c r="L667" s="219"/>
      <c r="M667" s="219"/>
      <c r="N667" s="219"/>
      <c r="O667" s="219"/>
      <c r="P667" s="219"/>
      <c r="Q667" s="218"/>
      <c r="R667" s="198"/>
      <c r="S667" s="198"/>
      <c r="T667" s="198"/>
      <c r="U667" s="202"/>
      <c r="V667" s="202"/>
      <c r="W667" s="202"/>
      <c r="X667" s="202"/>
      <c r="Y667" s="202"/>
      <c r="Z667" s="202"/>
    </row>
    <row r="668" spans="1:26" ht="16.5" customHeight="1">
      <c r="A668" s="199"/>
      <c r="B668" s="217"/>
      <c r="C668" s="217"/>
      <c r="D668" s="217"/>
      <c r="E668" s="218"/>
      <c r="F668" s="219"/>
      <c r="G668" s="219"/>
      <c r="H668" s="219"/>
      <c r="I668" s="218"/>
      <c r="J668" s="219"/>
      <c r="K668" s="218"/>
      <c r="L668" s="219"/>
      <c r="M668" s="219"/>
      <c r="N668" s="219"/>
      <c r="O668" s="219"/>
      <c r="P668" s="219"/>
      <c r="Q668" s="218"/>
      <c r="R668" s="198"/>
      <c r="S668" s="198"/>
      <c r="T668" s="198"/>
      <c r="U668" s="202"/>
      <c r="V668" s="202"/>
      <c r="W668" s="202"/>
      <c r="X668" s="202"/>
      <c r="Y668" s="202"/>
      <c r="Z668" s="202"/>
    </row>
    <row r="669" spans="1:26" ht="16.5" customHeight="1">
      <c r="A669" s="199"/>
      <c r="B669" s="217"/>
      <c r="C669" s="217"/>
      <c r="D669" s="217"/>
      <c r="E669" s="218"/>
      <c r="F669" s="219"/>
      <c r="G669" s="219"/>
      <c r="H669" s="219"/>
      <c r="I669" s="218"/>
      <c r="J669" s="219"/>
      <c r="K669" s="218"/>
      <c r="L669" s="219"/>
      <c r="M669" s="219"/>
      <c r="N669" s="219"/>
      <c r="O669" s="219"/>
      <c r="P669" s="219"/>
      <c r="Q669" s="218"/>
      <c r="R669" s="198"/>
      <c r="S669" s="198"/>
      <c r="T669" s="198"/>
      <c r="U669" s="202"/>
      <c r="V669" s="202"/>
      <c r="W669" s="202"/>
      <c r="X669" s="202"/>
      <c r="Y669" s="202"/>
      <c r="Z669" s="202"/>
    </row>
    <row r="670" spans="1:26" ht="16.5" customHeight="1">
      <c r="A670" s="199"/>
      <c r="B670" s="217"/>
      <c r="C670" s="217"/>
      <c r="D670" s="217"/>
      <c r="E670" s="218"/>
      <c r="F670" s="219"/>
      <c r="G670" s="219"/>
      <c r="H670" s="219"/>
      <c r="I670" s="218"/>
      <c r="J670" s="219"/>
      <c r="K670" s="218"/>
      <c r="L670" s="219"/>
      <c r="M670" s="219"/>
      <c r="N670" s="219"/>
      <c r="O670" s="219"/>
      <c r="P670" s="219"/>
      <c r="Q670" s="218"/>
      <c r="R670" s="198"/>
      <c r="S670" s="198"/>
      <c r="T670" s="198"/>
      <c r="U670" s="202"/>
      <c r="V670" s="202"/>
      <c r="W670" s="202"/>
      <c r="X670" s="202"/>
      <c r="Y670" s="202"/>
      <c r="Z670" s="202"/>
    </row>
    <row r="671" spans="1:26" ht="16.5" customHeight="1">
      <c r="A671" s="199"/>
      <c r="B671" s="217"/>
      <c r="C671" s="217"/>
      <c r="D671" s="217"/>
      <c r="E671" s="218"/>
      <c r="F671" s="219"/>
      <c r="G671" s="219"/>
      <c r="H671" s="219"/>
      <c r="I671" s="218"/>
      <c r="J671" s="219"/>
      <c r="K671" s="218"/>
      <c r="L671" s="219"/>
      <c r="M671" s="219"/>
      <c r="N671" s="219"/>
      <c r="O671" s="219"/>
      <c r="P671" s="219"/>
      <c r="Q671" s="218"/>
      <c r="R671" s="198"/>
      <c r="S671" s="198"/>
      <c r="T671" s="198"/>
      <c r="U671" s="202"/>
      <c r="V671" s="202"/>
      <c r="W671" s="202"/>
      <c r="X671" s="202"/>
      <c r="Y671" s="202"/>
      <c r="Z671" s="202"/>
    </row>
    <row r="672" spans="1:26" ht="16.5" customHeight="1">
      <c r="A672" s="199"/>
      <c r="B672" s="217"/>
      <c r="C672" s="217"/>
      <c r="D672" s="217"/>
      <c r="E672" s="218"/>
      <c r="F672" s="219"/>
      <c r="G672" s="219"/>
      <c r="H672" s="219"/>
      <c r="I672" s="218"/>
      <c r="J672" s="219"/>
      <c r="K672" s="218"/>
      <c r="L672" s="219"/>
      <c r="M672" s="219"/>
      <c r="N672" s="219"/>
      <c r="O672" s="219"/>
      <c r="P672" s="219"/>
      <c r="Q672" s="218"/>
      <c r="R672" s="198"/>
      <c r="S672" s="198"/>
      <c r="T672" s="198"/>
      <c r="U672" s="202"/>
      <c r="V672" s="202"/>
      <c r="W672" s="202"/>
      <c r="X672" s="202"/>
      <c r="Y672" s="202"/>
      <c r="Z672" s="202"/>
    </row>
    <row r="673" spans="1:26" ht="16.5" customHeight="1">
      <c r="A673" s="199"/>
      <c r="B673" s="217"/>
      <c r="C673" s="217"/>
      <c r="D673" s="217"/>
      <c r="E673" s="218"/>
      <c r="F673" s="219"/>
      <c r="G673" s="219"/>
      <c r="H673" s="219"/>
      <c r="I673" s="218"/>
      <c r="J673" s="219"/>
      <c r="K673" s="218"/>
      <c r="L673" s="219"/>
      <c r="M673" s="219"/>
      <c r="N673" s="219"/>
      <c r="O673" s="219"/>
      <c r="P673" s="219"/>
      <c r="Q673" s="218"/>
      <c r="R673" s="198"/>
      <c r="S673" s="198"/>
      <c r="T673" s="198"/>
      <c r="U673" s="202"/>
      <c r="V673" s="202"/>
      <c r="W673" s="202"/>
      <c r="X673" s="202"/>
      <c r="Y673" s="202"/>
      <c r="Z673" s="202"/>
    </row>
    <row r="674" spans="1:26" ht="16.5" customHeight="1">
      <c r="A674" s="199"/>
      <c r="B674" s="217"/>
      <c r="C674" s="217"/>
      <c r="D674" s="217"/>
      <c r="E674" s="218"/>
      <c r="F674" s="219"/>
      <c r="G674" s="219"/>
      <c r="H674" s="219"/>
      <c r="I674" s="218"/>
      <c r="J674" s="219"/>
      <c r="K674" s="218"/>
      <c r="L674" s="219"/>
      <c r="M674" s="219"/>
      <c r="N674" s="219"/>
      <c r="O674" s="219"/>
      <c r="P674" s="219"/>
      <c r="Q674" s="218"/>
      <c r="R674" s="198"/>
      <c r="S674" s="198"/>
      <c r="T674" s="198"/>
      <c r="U674" s="202"/>
      <c r="V674" s="202"/>
      <c r="W674" s="202"/>
      <c r="X674" s="202"/>
      <c r="Y674" s="202"/>
      <c r="Z674" s="202"/>
    </row>
    <row r="675" spans="1:26" ht="16.5" customHeight="1">
      <c r="A675" s="199"/>
      <c r="B675" s="217"/>
      <c r="C675" s="217"/>
      <c r="D675" s="217"/>
      <c r="E675" s="218"/>
      <c r="F675" s="219"/>
      <c r="G675" s="219"/>
      <c r="H675" s="219"/>
      <c r="I675" s="218"/>
      <c r="J675" s="219"/>
      <c r="K675" s="218"/>
      <c r="L675" s="219"/>
      <c r="M675" s="219"/>
      <c r="N675" s="219"/>
      <c r="O675" s="219"/>
      <c r="P675" s="219"/>
      <c r="Q675" s="218"/>
      <c r="R675" s="198"/>
      <c r="S675" s="198"/>
      <c r="T675" s="198"/>
      <c r="U675" s="202"/>
      <c r="V675" s="202"/>
      <c r="W675" s="202"/>
      <c r="X675" s="202"/>
      <c r="Y675" s="202"/>
      <c r="Z675" s="202"/>
    </row>
    <row r="676" spans="1:26" ht="16.5" customHeight="1">
      <c r="A676" s="199"/>
      <c r="B676" s="217"/>
      <c r="C676" s="217"/>
      <c r="D676" s="217"/>
      <c r="E676" s="218"/>
      <c r="F676" s="219"/>
      <c r="G676" s="219"/>
      <c r="H676" s="219"/>
      <c r="I676" s="218"/>
      <c r="J676" s="219"/>
      <c r="K676" s="218"/>
      <c r="L676" s="219"/>
      <c r="M676" s="219"/>
      <c r="N676" s="219"/>
      <c r="O676" s="219"/>
      <c r="P676" s="219"/>
      <c r="Q676" s="218"/>
      <c r="R676" s="198"/>
      <c r="S676" s="198"/>
      <c r="T676" s="198"/>
      <c r="U676" s="202"/>
      <c r="V676" s="202"/>
      <c r="W676" s="202"/>
      <c r="X676" s="202"/>
      <c r="Y676" s="202"/>
      <c r="Z676" s="202"/>
    </row>
    <row r="677" spans="1:26" ht="16.5" customHeight="1">
      <c r="A677" s="199"/>
      <c r="B677" s="217"/>
      <c r="C677" s="217"/>
      <c r="D677" s="217"/>
      <c r="E677" s="218"/>
      <c r="F677" s="219"/>
      <c r="G677" s="219"/>
      <c r="H677" s="219"/>
      <c r="I677" s="218"/>
      <c r="J677" s="219"/>
      <c r="K677" s="218"/>
      <c r="L677" s="219"/>
      <c r="M677" s="219"/>
      <c r="N677" s="219"/>
      <c r="O677" s="219"/>
      <c r="P677" s="219"/>
      <c r="Q677" s="218"/>
      <c r="R677" s="198"/>
      <c r="S677" s="198"/>
      <c r="T677" s="198"/>
      <c r="U677" s="202"/>
      <c r="V677" s="202"/>
      <c r="W677" s="202"/>
      <c r="X677" s="202"/>
      <c r="Y677" s="202"/>
      <c r="Z677" s="202"/>
    </row>
    <row r="678" spans="1:26" ht="16.5" customHeight="1">
      <c r="A678" s="199"/>
      <c r="B678" s="217"/>
      <c r="C678" s="217"/>
      <c r="D678" s="217"/>
      <c r="E678" s="218"/>
      <c r="F678" s="219"/>
      <c r="G678" s="219"/>
      <c r="H678" s="219"/>
      <c r="I678" s="218"/>
      <c r="J678" s="219"/>
      <c r="K678" s="218"/>
      <c r="L678" s="219"/>
      <c r="M678" s="219"/>
      <c r="N678" s="219"/>
      <c r="O678" s="219"/>
      <c r="P678" s="219"/>
      <c r="Q678" s="218"/>
      <c r="R678" s="198"/>
      <c r="S678" s="198"/>
      <c r="T678" s="198"/>
      <c r="U678" s="202"/>
      <c r="V678" s="202"/>
      <c r="W678" s="202"/>
      <c r="X678" s="202"/>
      <c r="Y678" s="202"/>
      <c r="Z678" s="202"/>
    </row>
    <row r="679" spans="1:26" ht="16.5" customHeight="1">
      <c r="A679" s="199"/>
      <c r="B679" s="217"/>
      <c r="C679" s="217"/>
      <c r="D679" s="217"/>
      <c r="E679" s="218"/>
      <c r="F679" s="219"/>
      <c r="G679" s="219"/>
      <c r="H679" s="219"/>
      <c r="I679" s="218"/>
      <c r="J679" s="219"/>
      <c r="K679" s="218"/>
      <c r="L679" s="219"/>
      <c r="M679" s="219"/>
      <c r="N679" s="219"/>
      <c r="O679" s="219"/>
      <c r="P679" s="219"/>
      <c r="Q679" s="218"/>
      <c r="R679" s="198"/>
      <c r="S679" s="198"/>
      <c r="T679" s="198"/>
      <c r="U679" s="202"/>
      <c r="V679" s="202"/>
      <c r="W679" s="202"/>
      <c r="X679" s="202"/>
      <c r="Y679" s="202"/>
      <c r="Z679" s="202"/>
    </row>
    <row r="680" spans="1:26" ht="16.5" customHeight="1">
      <c r="A680" s="199"/>
      <c r="B680" s="217"/>
      <c r="C680" s="217"/>
      <c r="D680" s="217"/>
      <c r="E680" s="218"/>
      <c r="F680" s="219"/>
      <c r="G680" s="219"/>
      <c r="H680" s="219"/>
      <c r="I680" s="218"/>
      <c r="J680" s="219"/>
      <c r="K680" s="218"/>
      <c r="L680" s="219"/>
      <c r="M680" s="219"/>
      <c r="N680" s="219"/>
      <c r="O680" s="219"/>
      <c r="P680" s="219"/>
      <c r="Q680" s="218"/>
      <c r="R680" s="198"/>
      <c r="S680" s="198"/>
      <c r="T680" s="198"/>
      <c r="U680" s="202"/>
      <c r="V680" s="202"/>
      <c r="W680" s="202"/>
      <c r="X680" s="202"/>
      <c r="Y680" s="202"/>
      <c r="Z680" s="202"/>
    </row>
    <row r="681" spans="1:26" ht="16.5" customHeight="1">
      <c r="A681" s="199"/>
      <c r="B681" s="217"/>
      <c r="C681" s="217"/>
      <c r="D681" s="217"/>
      <c r="E681" s="218"/>
      <c r="F681" s="219"/>
      <c r="G681" s="219"/>
      <c r="H681" s="219"/>
      <c r="I681" s="218"/>
      <c r="J681" s="219"/>
      <c r="K681" s="218"/>
      <c r="L681" s="219"/>
      <c r="M681" s="219"/>
      <c r="N681" s="219"/>
      <c r="O681" s="219"/>
      <c r="P681" s="219"/>
      <c r="Q681" s="218"/>
      <c r="R681" s="198"/>
      <c r="S681" s="198"/>
      <c r="T681" s="198"/>
      <c r="U681" s="202"/>
      <c r="V681" s="202"/>
      <c r="W681" s="202"/>
      <c r="X681" s="202"/>
      <c r="Y681" s="202"/>
      <c r="Z681" s="202"/>
    </row>
    <row r="682" spans="1:26" ht="16.5" customHeight="1">
      <c r="A682" s="199"/>
      <c r="B682" s="217"/>
      <c r="C682" s="217"/>
      <c r="D682" s="217"/>
      <c r="E682" s="218"/>
      <c r="F682" s="219"/>
      <c r="G682" s="219"/>
      <c r="H682" s="219"/>
      <c r="I682" s="218"/>
      <c r="J682" s="219"/>
      <c r="K682" s="218"/>
      <c r="L682" s="219"/>
      <c r="M682" s="219"/>
      <c r="N682" s="219"/>
      <c r="O682" s="219"/>
      <c r="P682" s="219"/>
      <c r="Q682" s="218"/>
      <c r="R682" s="198"/>
      <c r="S682" s="198"/>
      <c r="T682" s="198"/>
      <c r="U682" s="202"/>
      <c r="V682" s="202"/>
      <c r="W682" s="202"/>
      <c r="X682" s="202"/>
      <c r="Y682" s="202"/>
      <c r="Z682" s="202"/>
    </row>
    <row r="683" spans="1:26" ht="16.5" customHeight="1">
      <c r="A683" s="199"/>
      <c r="B683" s="217"/>
      <c r="C683" s="217"/>
      <c r="D683" s="217"/>
      <c r="E683" s="218"/>
      <c r="F683" s="219"/>
      <c r="G683" s="219"/>
      <c r="H683" s="219"/>
      <c r="I683" s="218"/>
      <c r="J683" s="219"/>
      <c r="K683" s="218"/>
      <c r="L683" s="219"/>
      <c r="M683" s="219"/>
      <c r="N683" s="219"/>
      <c r="O683" s="219"/>
      <c r="P683" s="219"/>
      <c r="Q683" s="218"/>
      <c r="R683" s="198"/>
      <c r="S683" s="198"/>
      <c r="T683" s="198"/>
      <c r="U683" s="202"/>
      <c r="V683" s="202"/>
      <c r="W683" s="202"/>
      <c r="X683" s="202"/>
      <c r="Y683" s="202"/>
      <c r="Z683" s="202"/>
    </row>
    <row r="684" spans="1:26" ht="16.5" customHeight="1">
      <c r="A684" s="199"/>
      <c r="B684" s="217"/>
      <c r="C684" s="217"/>
      <c r="D684" s="217"/>
      <c r="E684" s="218"/>
      <c r="F684" s="219"/>
      <c r="G684" s="219"/>
      <c r="H684" s="219"/>
      <c r="I684" s="218"/>
      <c r="J684" s="219"/>
      <c r="K684" s="218"/>
      <c r="L684" s="219"/>
      <c r="M684" s="219"/>
      <c r="N684" s="219"/>
      <c r="O684" s="219"/>
      <c r="P684" s="219"/>
      <c r="Q684" s="218"/>
      <c r="R684" s="198"/>
      <c r="S684" s="198"/>
      <c r="T684" s="198"/>
      <c r="U684" s="202"/>
      <c r="V684" s="202"/>
      <c r="W684" s="202"/>
      <c r="X684" s="202"/>
      <c r="Y684" s="202"/>
      <c r="Z684" s="202"/>
    </row>
    <row r="685" spans="1:26" ht="16.5" customHeight="1">
      <c r="A685" s="199"/>
      <c r="B685" s="217"/>
      <c r="C685" s="217"/>
      <c r="D685" s="217"/>
      <c r="E685" s="218"/>
      <c r="F685" s="219"/>
      <c r="G685" s="219"/>
      <c r="H685" s="219"/>
      <c r="I685" s="218"/>
      <c r="J685" s="219"/>
      <c r="K685" s="218"/>
      <c r="L685" s="219"/>
      <c r="M685" s="219"/>
      <c r="N685" s="219"/>
      <c r="O685" s="219"/>
      <c r="P685" s="219"/>
      <c r="Q685" s="218"/>
      <c r="R685" s="198"/>
      <c r="S685" s="198"/>
      <c r="T685" s="198"/>
      <c r="U685" s="202"/>
      <c r="V685" s="202"/>
      <c r="W685" s="202"/>
      <c r="X685" s="202"/>
      <c r="Y685" s="202"/>
      <c r="Z685" s="202"/>
    </row>
    <row r="686" spans="1:26" ht="16.5" customHeight="1">
      <c r="A686" s="199"/>
      <c r="B686" s="217"/>
      <c r="C686" s="217"/>
      <c r="D686" s="217"/>
      <c r="E686" s="218"/>
      <c r="F686" s="219"/>
      <c r="G686" s="219"/>
      <c r="H686" s="219"/>
      <c r="I686" s="218"/>
      <c r="J686" s="219"/>
      <c r="K686" s="218"/>
      <c r="L686" s="219"/>
      <c r="M686" s="219"/>
      <c r="N686" s="219"/>
      <c r="O686" s="219"/>
      <c r="P686" s="219"/>
      <c r="Q686" s="218"/>
      <c r="R686" s="198"/>
      <c r="S686" s="198"/>
      <c r="T686" s="198"/>
      <c r="U686" s="202"/>
      <c r="V686" s="202"/>
      <c r="W686" s="202"/>
      <c r="X686" s="202"/>
      <c r="Y686" s="202"/>
      <c r="Z686" s="202"/>
    </row>
    <row r="687" spans="1:26" ht="16.5" customHeight="1">
      <c r="A687" s="199"/>
      <c r="B687" s="217"/>
      <c r="C687" s="217"/>
      <c r="D687" s="217"/>
      <c r="E687" s="218"/>
      <c r="F687" s="219"/>
      <c r="G687" s="219"/>
      <c r="H687" s="219"/>
      <c r="I687" s="218"/>
      <c r="J687" s="219"/>
      <c r="K687" s="218"/>
      <c r="L687" s="219"/>
      <c r="M687" s="219"/>
      <c r="N687" s="219"/>
      <c r="O687" s="219"/>
      <c r="P687" s="219"/>
      <c r="Q687" s="218"/>
      <c r="R687" s="198"/>
      <c r="S687" s="198"/>
      <c r="T687" s="198"/>
      <c r="U687" s="202"/>
      <c r="V687" s="202"/>
      <c r="W687" s="202"/>
      <c r="X687" s="202"/>
      <c r="Y687" s="202"/>
      <c r="Z687" s="202"/>
    </row>
    <row r="688" spans="1:26" ht="16.5" customHeight="1">
      <c r="A688" s="199"/>
      <c r="B688" s="217"/>
      <c r="C688" s="217"/>
      <c r="D688" s="217"/>
      <c r="E688" s="218"/>
      <c r="F688" s="219"/>
      <c r="G688" s="219"/>
      <c r="H688" s="219"/>
      <c r="I688" s="218"/>
      <c r="J688" s="219"/>
      <c r="K688" s="218"/>
      <c r="L688" s="219"/>
      <c r="M688" s="219"/>
      <c r="N688" s="219"/>
      <c r="O688" s="219"/>
      <c r="P688" s="219"/>
      <c r="Q688" s="218"/>
      <c r="R688" s="198"/>
      <c r="S688" s="198"/>
      <c r="T688" s="198"/>
      <c r="U688" s="202"/>
      <c r="V688" s="202"/>
      <c r="W688" s="202"/>
      <c r="X688" s="202"/>
      <c r="Y688" s="202"/>
      <c r="Z688" s="202"/>
    </row>
    <row r="689" spans="1:26" ht="16.5" customHeight="1">
      <c r="A689" s="199"/>
      <c r="B689" s="217"/>
      <c r="C689" s="217"/>
      <c r="D689" s="217"/>
      <c r="E689" s="218"/>
      <c r="F689" s="219"/>
      <c r="G689" s="219"/>
      <c r="H689" s="219"/>
      <c r="I689" s="218"/>
      <c r="J689" s="219"/>
      <c r="K689" s="218"/>
      <c r="L689" s="219"/>
      <c r="M689" s="219"/>
      <c r="N689" s="219"/>
      <c r="O689" s="219"/>
      <c r="P689" s="219"/>
      <c r="Q689" s="218"/>
      <c r="R689" s="198"/>
      <c r="S689" s="198"/>
      <c r="T689" s="198"/>
      <c r="U689" s="202"/>
      <c r="V689" s="202"/>
      <c r="W689" s="202"/>
      <c r="X689" s="202"/>
      <c r="Y689" s="202"/>
      <c r="Z689" s="202"/>
    </row>
    <row r="690" spans="1:26" ht="16.5" customHeight="1">
      <c r="A690" s="199"/>
      <c r="B690" s="217"/>
      <c r="C690" s="217"/>
      <c r="D690" s="217"/>
      <c r="E690" s="218"/>
      <c r="F690" s="219"/>
      <c r="G690" s="219"/>
      <c r="H690" s="219"/>
      <c r="I690" s="218"/>
      <c r="J690" s="219"/>
      <c r="K690" s="218"/>
      <c r="L690" s="219"/>
      <c r="M690" s="219"/>
      <c r="N690" s="219"/>
      <c r="O690" s="219"/>
      <c r="P690" s="219"/>
      <c r="Q690" s="218"/>
      <c r="R690" s="198"/>
      <c r="S690" s="198"/>
      <c r="T690" s="198"/>
      <c r="U690" s="202"/>
      <c r="V690" s="202"/>
      <c r="W690" s="202"/>
      <c r="X690" s="202"/>
      <c r="Y690" s="202"/>
      <c r="Z690" s="202"/>
    </row>
    <row r="691" spans="1:26" ht="16.5" customHeight="1">
      <c r="A691" s="199"/>
      <c r="B691" s="217"/>
      <c r="C691" s="217"/>
      <c r="D691" s="217"/>
      <c r="E691" s="218"/>
      <c r="F691" s="219"/>
      <c r="G691" s="219"/>
      <c r="H691" s="219"/>
      <c r="I691" s="218"/>
      <c r="J691" s="219"/>
      <c r="K691" s="218"/>
      <c r="L691" s="219"/>
      <c r="M691" s="219"/>
      <c r="N691" s="219"/>
      <c r="O691" s="219"/>
      <c r="P691" s="219"/>
      <c r="Q691" s="218"/>
      <c r="R691" s="198"/>
      <c r="S691" s="198"/>
      <c r="T691" s="198"/>
      <c r="U691" s="202"/>
      <c r="V691" s="202"/>
      <c r="W691" s="202"/>
      <c r="X691" s="202"/>
      <c r="Y691" s="202"/>
      <c r="Z691" s="202"/>
    </row>
    <row r="692" spans="1:26" ht="16.5" customHeight="1">
      <c r="A692" s="199"/>
      <c r="B692" s="217"/>
      <c r="C692" s="217"/>
      <c r="D692" s="217"/>
      <c r="E692" s="218"/>
      <c r="F692" s="219"/>
      <c r="G692" s="219"/>
      <c r="H692" s="219"/>
      <c r="I692" s="218"/>
      <c r="J692" s="219"/>
      <c r="K692" s="218"/>
      <c r="L692" s="219"/>
      <c r="M692" s="219"/>
      <c r="N692" s="219"/>
      <c r="O692" s="219"/>
      <c r="P692" s="219"/>
      <c r="Q692" s="218"/>
      <c r="R692" s="198"/>
      <c r="S692" s="198"/>
      <c r="T692" s="198"/>
      <c r="U692" s="202"/>
      <c r="V692" s="202"/>
      <c r="W692" s="202"/>
      <c r="X692" s="202"/>
      <c r="Y692" s="202"/>
      <c r="Z692" s="202"/>
    </row>
    <row r="693" spans="1:26" ht="16.5" customHeight="1">
      <c r="A693" s="199"/>
      <c r="B693" s="217"/>
      <c r="C693" s="217"/>
      <c r="D693" s="217"/>
      <c r="E693" s="218"/>
      <c r="F693" s="219"/>
      <c r="G693" s="219"/>
      <c r="H693" s="219"/>
      <c r="I693" s="218"/>
      <c r="J693" s="219"/>
      <c r="K693" s="218"/>
      <c r="L693" s="219"/>
      <c r="M693" s="219"/>
      <c r="N693" s="219"/>
      <c r="O693" s="219"/>
      <c r="P693" s="219"/>
      <c r="Q693" s="218"/>
      <c r="R693" s="198"/>
      <c r="S693" s="198"/>
      <c r="T693" s="198"/>
      <c r="U693" s="202"/>
      <c r="V693" s="202"/>
      <c r="W693" s="202"/>
      <c r="X693" s="202"/>
      <c r="Y693" s="202"/>
      <c r="Z693" s="202"/>
    </row>
    <row r="694" spans="1:26" ht="16.5" customHeight="1">
      <c r="A694" s="199"/>
      <c r="B694" s="217"/>
      <c r="C694" s="217"/>
      <c r="D694" s="217"/>
      <c r="E694" s="218"/>
      <c r="F694" s="219"/>
      <c r="G694" s="219"/>
      <c r="H694" s="219"/>
      <c r="I694" s="218"/>
      <c r="J694" s="219"/>
      <c r="K694" s="218"/>
      <c r="L694" s="219"/>
      <c r="M694" s="219"/>
      <c r="N694" s="219"/>
      <c r="O694" s="219"/>
      <c r="P694" s="219"/>
      <c r="Q694" s="218"/>
      <c r="R694" s="198"/>
      <c r="S694" s="198"/>
      <c r="T694" s="198"/>
      <c r="U694" s="202"/>
      <c r="V694" s="202"/>
      <c r="W694" s="202"/>
      <c r="X694" s="202"/>
      <c r="Y694" s="202"/>
      <c r="Z694" s="202"/>
    </row>
    <row r="695" spans="1:26" ht="16.5" customHeight="1">
      <c r="A695" s="199"/>
      <c r="B695" s="217"/>
      <c r="C695" s="217"/>
      <c r="D695" s="217"/>
      <c r="E695" s="218"/>
      <c r="F695" s="219"/>
      <c r="G695" s="219"/>
      <c r="H695" s="219"/>
      <c r="I695" s="218"/>
      <c r="J695" s="219"/>
      <c r="K695" s="218"/>
      <c r="L695" s="219"/>
      <c r="M695" s="219"/>
      <c r="N695" s="219"/>
      <c r="O695" s="219"/>
      <c r="P695" s="219"/>
      <c r="Q695" s="218"/>
      <c r="R695" s="198"/>
      <c r="S695" s="198"/>
      <c r="T695" s="198"/>
      <c r="U695" s="202"/>
      <c r="V695" s="202"/>
      <c r="W695" s="202"/>
      <c r="X695" s="202"/>
      <c r="Y695" s="202"/>
      <c r="Z695" s="202"/>
    </row>
    <row r="696" spans="1:26" ht="16.5" customHeight="1">
      <c r="A696" s="199"/>
      <c r="B696" s="217"/>
      <c r="C696" s="217"/>
      <c r="D696" s="217"/>
      <c r="E696" s="218"/>
      <c r="F696" s="219"/>
      <c r="G696" s="219"/>
      <c r="H696" s="219"/>
      <c r="I696" s="218"/>
      <c r="J696" s="219"/>
      <c r="K696" s="218"/>
      <c r="L696" s="219"/>
      <c r="M696" s="219"/>
      <c r="N696" s="219"/>
      <c r="O696" s="219"/>
      <c r="P696" s="219"/>
      <c r="Q696" s="218"/>
      <c r="R696" s="198"/>
      <c r="S696" s="198"/>
      <c r="T696" s="198"/>
      <c r="U696" s="202"/>
      <c r="V696" s="202"/>
      <c r="W696" s="202"/>
      <c r="X696" s="202"/>
      <c r="Y696" s="202"/>
      <c r="Z696" s="202"/>
    </row>
    <row r="697" spans="1:26" ht="16.5" customHeight="1">
      <c r="A697" s="199"/>
      <c r="B697" s="217"/>
      <c r="C697" s="217"/>
      <c r="D697" s="217"/>
      <c r="E697" s="218"/>
      <c r="F697" s="219"/>
      <c r="G697" s="219"/>
      <c r="H697" s="219"/>
      <c r="I697" s="218"/>
      <c r="J697" s="219"/>
      <c r="K697" s="218"/>
      <c r="L697" s="219"/>
      <c r="M697" s="219"/>
      <c r="N697" s="219"/>
      <c r="O697" s="219"/>
      <c r="P697" s="219"/>
      <c r="Q697" s="218"/>
      <c r="R697" s="198"/>
      <c r="S697" s="198"/>
      <c r="T697" s="198"/>
      <c r="U697" s="202"/>
      <c r="V697" s="202"/>
      <c r="W697" s="202"/>
      <c r="X697" s="202"/>
      <c r="Y697" s="202"/>
      <c r="Z697" s="202"/>
    </row>
    <row r="698" spans="1:26" ht="16.5" customHeight="1">
      <c r="A698" s="199"/>
      <c r="B698" s="217"/>
      <c r="C698" s="217"/>
      <c r="D698" s="217"/>
      <c r="E698" s="218"/>
      <c r="F698" s="219"/>
      <c r="G698" s="219"/>
      <c r="H698" s="219"/>
      <c r="I698" s="218"/>
      <c r="J698" s="219"/>
      <c r="K698" s="218"/>
      <c r="L698" s="219"/>
      <c r="M698" s="219"/>
      <c r="N698" s="219"/>
      <c r="O698" s="219"/>
      <c r="P698" s="219"/>
      <c r="Q698" s="218"/>
      <c r="R698" s="198"/>
      <c r="S698" s="198"/>
      <c r="T698" s="198"/>
      <c r="U698" s="202"/>
      <c r="V698" s="202"/>
      <c r="W698" s="202"/>
      <c r="X698" s="202"/>
      <c r="Y698" s="202"/>
      <c r="Z698" s="202"/>
    </row>
    <row r="699" spans="1:26" ht="16.5" customHeight="1">
      <c r="A699" s="199"/>
      <c r="B699" s="217"/>
      <c r="C699" s="217"/>
      <c r="D699" s="217"/>
      <c r="E699" s="218"/>
      <c r="F699" s="219"/>
      <c r="G699" s="219"/>
      <c r="H699" s="219"/>
      <c r="I699" s="218"/>
      <c r="J699" s="219"/>
      <c r="K699" s="218"/>
      <c r="L699" s="219"/>
      <c r="M699" s="219"/>
      <c r="N699" s="219"/>
      <c r="O699" s="219"/>
      <c r="P699" s="219"/>
      <c r="Q699" s="218"/>
      <c r="R699" s="198"/>
      <c r="S699" s="198"/>
      <c r="T699" s="198"/>
      <c r="U699" s="202"/>
      <c r="V699" s="202"/>
      <c r="W699" s="202"/>
      <c r="X699" s="202"/>
      <c r="Y699" s="202"/>
      <c r="Z699" s="202"/>
    </row>
    <row r="700" spans="1:26" ht="16.5" customHeight="1">
      <c r="A700" s="199"/>
      <c r="B700" s="217"/>
      <c r="C700" s="217"/>
      <c r="D700" s="217"/>
      <c r="E700" s="218"/>
      <c r="F700" s="219"/>
      <c r="G700" s="219"/>
      <c r="H700" s="219"/>
      <c r="I700" s="218"/>
      <c r="J700" s="219"/>
      <c r="K700" s="218"/>
      <c r="L700" s="219"/>
      <c r="M700" s="219"/>
      <c r="N700" s="219"/>
      <c r="O700" s="219"/>
      <c r="P700" s="219"/>
      <c r="Q700" s="218"/>
      <c r="R700" s="198"/>
      <c r="S700" s="198"/>
      <c r="T700" s="198"/>
      <c r="U700" s="202"/>
      <c r="V700" s="202"/>
      <c r="W700" s="202"/>
      <c r="X700" s="202"/>
      <c r="Y700" s="202"/>
      <c r="Z700" s="202"/>
    </row>
    <row r="701" spans="1:26" ht="16.5" customHeight="1">
      <c r="A701" s="199"/>
      <c r="B701" s="217"/>
      <c r="C701" s="217"/>
      <c r="D701" s="217"/>
      <c r="E701" s="218"/>
      <c r="F701" s="219"/>
      <c r="G701" s="219"/>
      <c r="H701" s="219"/>
      <c r="I701" s="218"/>
      <c r="J701" s="219"/>
      <c r="K701" s="218"/>
      <c r="L701" s="219"/>
      <c r="M701" s="219"/>
      <c r="N701" s="219"/>
      <c r="O701" s="219"/>
      <c r="P701" s="219"/>
      <c r="Q701" s="218"/>
      <c r="R701" s="198"/>
      <c r="S701" s="198"/>
      <c r="T701" s="198"/>
      <c r="U701" s="202"/>
      <c r="V701" s="202"/>
      <c r="W701" s="202"/>
      <c r="X701" s="202"/>
      <c r="Y701" s="202"/>
      <c r="Z701" s="202"/>
    </row>
    <row r="702" spans="1:26" ht="16.5" customHeight="1">
      <c r="A702" s="199"/>
      <c r="B702" s="217"/>
      <c r="C702" s="217"/>
      <c r="D702" s="217"/>
      <c r="E702" s="218"/>
      <c r="F702" s="219"/>
      <c r="G702" s="219"/>
      <c r="H702" s="219"/>
      <c r="I702" s="218"/>
      <c r="J702" s="219"/>
      <c r="K702" s="218"/>
      <c r="L702" s="219"/>
      <c r="M702" s="219"/>
      <c r="N702" s="219"/>
      <c r="O702" s="219"/>
      <c r="P702" s="219"/>
      <c r="Q702" s="218"/>
      <c r="R702" s="198"/>
      <c r="S702" s="198"/>
      <c r="T702" s="198"/>
      <c r="U702" s="202"/>
      <c r="V702" s="202"/>
      <c r="W702" s="202"/>
      <c r="X702" s="202"/>
      <c r="Y702" s="202"/>
      <c r="Z702" s="202"/>
    </row>
    <row r="703" spans="1:26" ht="16.5" customHeight="1">
      <c r="A703" s="199"/>
      <c r="B703" s="217"/>
      <c r="C703" s="217"/>
      <c r="D703" s="217"/>
      <c r="E703" s="218"/>
      <c r="F703" s="219"/>
      <c r="G703" s="219"/>
      <c r="H703" s="219"/>
      <c r="I703" s="218"/>
      <c r="J703" s="219"/>
      <c r="K703" s="218"/>
      <c r="L703" s="219"/>
      <c r="M703" s="219"/>
      <c r="N703" s="219"/>
      <c r="O703" s="219"/>
      <c r="P703" s="219"/>
      <c r="Q703" s="218"/>
      <c r="R703" s="198"/>
      <c r="S703" s="198"/>
      <c r="T703" s="198"/>
      <c r="U703" s="202"/>
      <c r="V703" s="202"/>
      <c r="W703" s="202"/>
      <c r="X703" s="202"/>
      <c r="Y703" s="202"/>
      <c r="Z703" s="202"/>
    </row>
    <row r="704" spans="1:26" ht="16.5" customHeight="1">
      <c r="A704" s="199"/>
      <c r="B704" s="217"/>
      <c r="C704" s="217"/>
      <c r="D704" s="217"/>
      <c r="E704" s="218"/>
      <c r="F704" s="219"/>
      <c r="G704" s="219"/>
      <c r="H704" s="219"/>
      <c r="I704" s="218"/>
      <c r="J704" s="219"/>
      <c r="K704" s="218"/>
      <c r="L704" s="219"/>
      <c r="M704" s="219"/>
      <c r="N704" s="219"/>
      <c r="O704" s="219"/>
      <c r="P704" s="219"/>
      <c r="Q704" s="218"/>
      <c r="R704" s="198"/>
      <c r="S704" s="198"/>
      <c r="T704" s="198"/>
      <c r="U704" s="202"/>
      <c r="V704" s="202"/>
      <c r="W704" s="202"/>
      <c r="X704" s="202"/>
      <c r="Y704" s="202"/>
      <c r="Z704" s="202"/>
    </row>
    <row r="705" spans="1:26" ht="16.5" customHeight="1">
      <c r="A705" s="199"/>
      <c r="B705" s="217"/>
      <c r="C705" s="217"/>
      <c r="D705" s="217"/>
      <c r="E705" s="218"/>
      <c r="F705" s="219"/>
      <c r="G705" s="219"/>
      <c r="H705" s="219"/>
      <c r="I705" s="218"/>
      <c r="J705" s="219"/>
      <c r="K705" s="218"/>
      <c r="L705" s="219"/>
      <c r="M705" s="219"/>
      <c r="N705" s="219"/>
      <c r="O705" s="219"/>
      <c r="P705" s="219"/>
      <c r="Q705" s="218"/>
      <c r="R705" s="198"/>
      <c r="S705" s="198"/>
      <c r="T705" s="198"/>
      <c r="U705" s="202"/>
      <c r="V705" s="202"/>
      <c r="W705" s="202"/>
      <c r="X705" s="202"/>
      <c r="Y705" s="202"/>
      <c r="Z705" s="202"/>
    </row>
    <row r="706" spans="1:26" ht="16.5" customHeight="1">
      <c r="A706" s="199"/>
      <c r="B706" s="217"/>
      <c r="C706" s="217"/>
      <c r="D706" s="217"/>
      <c r="E706" s="218"/>
      <c r="F706" s="219"/>
      <c r="G706" s="219"/>
      <c r="H706" s="219"/>
      <c r="I706" s="218"/>
      <c r="J706" s="219"/>
      <c r="K706" s="218"/>
      <c r="L706" s="219"/>
      <c r="M706" s="219"/>
      <c r="N706" s="219"/>
      <c r="O706" s="219"/>
      <c r="P706" s="219"/>
      <c r="Q706" s="218"/>
      <c r="R706" s="198"/>
      <c r="S706" s="198"/>
      <c r="T706" s="198"/>
      <c r="U706" s="202"/>
      <c r="V706" s="202"/>
      <c r="W706" s="202"/>
      <c r="X706" s="202"/>
      <c r="Y706" s="202"/>
      <c r="Z706" s="202"/>
    </row>
    <row r="707" spans="1:26" ht="16.5" customHeight="1">
      <c r="A707" s="199"/>
      <c r="B707" s="217"/>
      <c r="C707" s="217"/>
      <c r="D707" s="217"/>
      <c r="E707" s="218"/>
      <c r="F707" s="219"/>
      <c r="G707" s="219"/>
      <c r="H707" s="219"/>
      <c r="I707" s="218"/>
      <c r="J707" s="219"/>
      <c r="K707" s="218"/>
      <c r="L707" s="219"/>
      <c r="M707" s="219"/>
      <c r="N707" s="219"/>
      <c r="O707" s="219"/>
      <c r="P707" s="219"/>
      <c r="Q707" s="218"/>
      <c r="R707" s="198"/>
      <c r="S707" s="198"/>
      <c r="T707" s="198"/>
      <c r="U707" s="202"/>
      <c r="V707" s="202"/>
      <c r="W707" s="202"/>
      <c r="X707" s="202"/>
      <c r="Y707" s="202"/>
      <c r="Z707" s="202"/>
    </row>
    <row r="708" spans="1:26" ht="16.5" customHeight="1">
      <c r="A708" s="199"/>
      <c r="B708" s="217"/>
      <c r="C708" s="217"/>
      <c r="D708" s="217"/>
      <c r="E708" s="218"/>
      <c r="F708" s="219"/>
      <c r="G708" s="219"/>
      <c r="H708" s="219"/>
      <c r="I708" s="218"/>
      <c r="J708" s="219"/>
      <c r="K708" s="218"/>
      <c r="L708" s="219"/>
      <c r="M708" s="219"/>
      <c r="N708" s="219"/>
      <c r="O708" s="219"/>
      <c r="P708" s="219"/>
      <c r="Q708" s="218"/>
      <c r="R708" s="198"/>
      <c r="S708" s="198"/>
      <c r="T708" s="198"/>
      <c r="U708" s="202"/>
      <c r="V708" s="202"/>
      <c r="W708" s="202"/>
      <c r="X708" s="202"/>
      <c r="Y708" s="202"/>
      <c r="Z708" s="202"/>
    </row>
    <row r="709" spans="1:26" ht="16.5" customHeight="1">
      <c r="A709" s="199"/>
      <c r="B709" s="217"/>
      <c r="C709" s="217"/>
      <c r="D709" s="217"/>
      <c r="E709" s="218"/>
      <c r="F709" s="219"/>
      <c r="G709" s="219"/>
      <c r="H709" s="219"/>
      <c r="I709" s="218"/>
      <c r="J709" s="219"/>
      <c r="K709" s="218"/>
      <c r="L709" s="219"/>
      <c r="M709" s="219"/>
      <c r="N709" s="219"/>
      <c r="O709" s="219"/>
      <c r="P709" s="219"/>
      <c r="Q709" s="218"/>
      <c r="R709" s="198"/>
      <c r="S709" s="198"/>
      <c r="T709" s="198"/>
      <c r="U709" s="202"/>
      <c r="V709" s="202"/>
      <c r="W709" s="202"/>
      <c r="X709" s="202"/>
      <c r="Y709" s="202"/>
      <c r="Z709" s="202"/>
    </row>
    <row r="710" spans="1:26" ht="16.5" customHeight="1">
      <c r="A710" s="199"/>
      <c r="B710" s="217"/>
      <c r="C710" s="217"/>
      <c r="D710" s="217"/>
      <c r="E710" s="218"/>
      <c r="F710" s="219"/>
      <c r="G710" s="219"/>
      <c r="H710" s="219"/>
      <c r="I710" s="218"/>
      <c r="J710" s="219"/>
      <c r="K710" s="218"/>
      <c r="L710" s="219"/>
      <c r="M710" s="219"/>
      <c r="N710" s="219"/>
      <c r="O710" s="219"/>
      <c r="P710" s="219"/>
      <c r="Q710" s="218"/>
      <c r="R710" s="198"/>
      <c r="S710" s="198"/>
      <c r="T710" s="198"/>
      <c r="U710" s="202"/>
      <c r="V710" s="202"/>
      <c r="W710" s="202"/>
      <c r="X710" s="202"/>
      <c r="Y710" s="202"/>
      <c r="Z710" s="202"/>
    </row>
    <row r="711" spans="1:26" ht="16.5" customHeight="1">
      <c r="A711" s="199"/>
      <c r="B711" s="217"/>
      <c r="C711" s="217"/>
      <c r="D711" s="217"/>
      <c r="E711" s="218"/>
      <c r="F711" s="219"/>
      <c r="G711" s="219"/>
      <c r="H711" s="219"/>
      <c r="I711" s="218"/>
      <c r="J711" s="219"/>
      <c r="K711" s="218"/>
      <c r="L711" s="219"/>
      <c r="M711" s="219"/>
      <c r="N711" s="219"/>
      <c r="O711" s="219"/>
      <c r="P711" s="219"/>
      <c r="Q711" s="218"/>
      <c r="R711" s="198"/>
      <c r="S711" s="198"/>
      <c r="T711" s="198"/>
      <c r="U711" s="202"/>
      <c r="V711" s="202"/>
      <c r="W711" s="202"/>
      <c r="X711" s="202"/>
      <c r="Y711" s="202"/>
      <c r="Z711" s="202"/>
    </row>
    <row r="712" spans="1:26" ht="16.5" customHeight="1">
      <c r="A712" s="199"/>
      <c r="B712" s="217"/>
      <c r="C712" s="217"/>
      <c r="D712" s="217"/>
      <c r="E712" s="218"/>
      <c r="F712" s="219"/>
      <c r="G712" s="219"/>
      <c r="H712" s="219"/>
      <c r="I712" s="218"/>
      <c r="J712" s="219"/>
      <c r="K712" s="218"/>
      <c r="L712" s="219"/>
      <c r="M712" s="219"/>
      <c r="N712" s="219"/>
      <c r="O712" s="219"/>
      <c r="P712" s="219"/>
      <c r="Q712" s="218"/>
      <c r="R712" s="198"/>
      <c r="S712" s="198"/>
      <c r="T712" s="198"/>
      <c r="U712" s="202"/>
      <c r="V712" s="202"/>
      <c r="W712" s="202"/>
      <c r="X712" s="202"/>
      <c r="Y712" s="202"/>
      <c r="Z712" s="202"/>
    </row>
    <row r="713" spans="1:26" ht="16.5" customHeight="1">
      <c r="A713" s="199"/>
      <c r="B713" s="217"/>
      <c r="C713" s="217"/>
      <c r="D713" s="217"/>
      <c r="E713" s="218"/>
      <c r="F713" s="219"/>
      <c r="G713" s="219"/>
      <c r="H713" s="219"/>
      <c r="I713" s="218"/>
      <c r="J713" s="219"/>
      <c r="K713" s="218"/>
      <c r="L713" s="219"/>
      <c r="M713" s="219"/>
      <c r="N713" s="219"/>
      <c r="O713" s="219"/>
      <c r="P713" s="219"/>
      <c r="Q713" s="218"/>
      <c r="R713" s="198"/>
      <c r="S713" s="198"/>
      <c r="T713" s="198"/>
      <c r="U713" s="202"/>
      <c r="V713" s="202"/>
      <c r="W713" s="202"/>
      <c r="X713" s="202"/>
      <c r="Y713" s="202"/>
      <c r="Z713" s="202"/>
    </row>
    <row r="714" spans="1:26" ht="16.5" customHeight="1">
      <c r="A714" s="199"/>
      <c r="B714" s="217"/>
      <c r="C714" s="217"/>
      <c r="D714" s="217"/>
      <c r="E714" s="218"/>
      <c r="F714" s="219"/>
      <c r="G714" s="219"/>
      <c r="H714" s="219"/>
      <c r="I714" s="218"/>
      <c r="J714" s="219"/>
      <c r="K714" s="218"/>
      <c r="L714" s="219"/>
      <c r="M714" s="219"/>
      <c r="N714" s="219"/>
      <c r="O714" s="219"/>
      <c r="P714" s="219"/>
      <c r="Q714" s="218"/>
      <c r="R714" s="198"/>
      <c r="S714" s="198"/>
      <c r="T714" s="198"/>
      <c r="U714" s="202"/>
      <c r="V714" s="202"/>
      <c r="W714" s="202"/>
      <c r="X714" s="202"/>
      <c r="Y714" s="202"/>
      <c r="Z714" s="202"/>
    </row>
    <row r="715" spans="1:26" ht="16.5" customHeight="1">
      <c r="A715" s="199"/>
      <c r="B715" s="217"/>
      <c r="C715" s="217"/>
      <c r="D715" s="217"/>
      <c r="E715" s="218"/>
      <c r="F715" s="219"/>
      <c r="G715" s="219"/>
      <c r="H715" s="219"/>
      <c r="I715" s="218"/>
      <c r="J715" s="219"/>
      <c r="K715" s="218"/>
      <c r="L715" s="219"/>
      <c r="M715" s="219"/>
      <c r="N715" s="219"/>
      <c r="O715" s="219"/>
      <c r="P715" s="219"/>
      <c r="Q715" s="218"/>
      <c r="R715" s="198"/>
      <c r="S715" s="198"/>
      <c r="T715" s="198"/>
      <c r="U715" s="202"/>
      <c r="V715" s="202"/>
      <c r="W715" s="202"/>
      <c r="X715" s="202"/>
      <c r="Y715" s="202"/>
      <c r="Z715" s="202"/>
    </row>
    <row r="716" spans="1:26" ht="16.5" customHeight="1">
      <c r="A716" s="199"/>
      <c r="B716" s="217"/>
      <c r="C716" s="217"/>
      <c r="D716" s="217"/>
      <c r="E716" s="218"/>
      <c r="F716" s="219"/>
      <c r="G716" s="219"/>
      <c r="H716" s="219"/>
      <c r="I716" s="218"/>
      <c r="J716" s="219"/>
      <c r="K716" s="218"/>
      <c r="L716" s="219"/>
      <c r="M716" s="219"/>
      <c r="N716" s="219"/>
      <c r="O716" s="219"/>
      <c r="P716" s="219"/>
      <c r="Q716" s="218"/>
      <c r="R716" s="198"/>
      <c r="S716" s="198"/>
      <c r="T716" s="198"/>
      <c r="U716" s="202"/>
      <c r="V716" s="202"/>
      <c r="W716" s="202"/>
      <c r="X716" s="202"/>
      <c r="Y716" s="202"/>
      <c r="Z716" s="202"/>
    </row>
    <row r="717" spans="1:26" ht="16.5" customHeight="1">
      <c r="A717" s="199"/>
      <c r="B717" s="217"/>
      <c r="C717" s="217"/>
      <c r="D717" s="217"/>
      <c r="E717" s="218"/>
      <c r="F717" s="219"/>
      <c r="G717" s="219"/>
      <c r="H717" s="219"/>
      <c r="I717" s="218"/>
      <c r="J717" s="219"/>
      <c r="K717" s="218"/>
      <c r="L717" s="219"/>
      <c r="M717" s="219"/>
      <c r="N717" s="219"/>
      <c r="O717" s="219"/>
      <c r="P717" s="219"/>
      <c r="Q717" s="218"/>
      <c r="R717" s="198"/>
      <c r="S717" s="198"/>
      <c r="T717" s="198"/>
      <c r="U717" s="202"/>
      <c r="V717" s="202"/>
      <c r="W717" s="202"/>
      <c r="X717" s="202"/>
      <c r="Y717" s="202"/>
      <c r="Z717" s="202"/>
    </row>
    <row r="718" spans="1:26" ht="16.5" customHeight="1">
      <c r="A718" s="199"/>
      <c r="B718" s="217"/>
      <c r="C718" s="217"/>
      <c r="D718" s="217"/>
      <c r="E718" s="218"/>
      <c r="F718" s="219"/>
      <c r="G718" s="219"/>
      <c r="H718" s="219"/>
      <c r="I718" s="218"/>
      <c r="J718" s="219"/>
      <c r="K718" s="218"/>
      <c r="L718" s="219"/>
      <c r="M718" s="219"/>
      <c r="N718" s="219"/>
      <c r="O718" s="219"/>
      <c r="P718" s="219"/>
      <c r="Q718" s="218"/>
      <c r="R718" s="198"/>
      <c r="S718" s="198"/>
      <c r="T718" s="198"/>
      <c r="U718" s="202"/>
      <c r="V718" s="202"/>
      <c r="W718" s="202"/>
      <c r="X718" s="202"/>
      <c r="Y718" s="202"/>
      <c r="Z718" s="202"/>
    </row>
    <row r="719" spans="1:26" ht="16.5" customHeight="1">
      <c r="A719" s="199"/>
      <c r="B719" s="217"/>
      <c r="C719" s="217"/>
      <c r="D719" s="217"/>
      <c r="E719" s="218"/>
      <c r="F719" s="219"/>
      <c r="G719" s="219"/>
      <c r="H719" s="219"/>
      <c r="I719" s="218"/>
      <c r="J719" s="219"/>
      <c r="K719" s="218"/>
      <c r="L719" s="219"/>
      <c r="M719" s="219"/>
      <c r="N719" s="219"/>
      <c r="O719" s="219"/>
      <c r="P719" s="219"/>
      <c r="Q719" s="218"/>
      <c r="R719" s="198"/>
      <c r="S719" s="198"/>
      <c r="T719" s="198"/>
      <c r="U719" s="202"/>
      <c r="V719" s="202"/>
      <c r="W719" s="202"/>
      <c r="X719" s="202"/>
      <c r="Y719" s="202"/>
      <c r="Z719" s="202"/>
    </row>
    <row r="720" spans="1:26" ht="16.5" customHeight="1">
      <c r="A720" s="199"/>
      <c r="B720" s="217"/>
      <c r="C720" s="217"/>
      <c r="D720" s="217"/>
      <c r="E720" s="218"/>
      <c r="F720" s="219"/>
      <c r="G720" s="219"/>
      <c r="H720" s="219"/>
      <c r="I720" s="218"/>
      <c r="J720" s="219"/>
      <c r="K720" s="218"/>
      <c r="L720" s="219"/>
      <c r="M720" s="219"/>
      <c r="N720" s="219"/>
      <c r="O720" s="219"/>
      <c r="P720" s="219"/>
      <c r="Q720" s="218"/>
      <c r="R720" s="198"/>
      <c r="S720" s="198"/>
      <c r="T720" s="198"/>
      <c r="U720" s="202"/>
      <c r="V720" s="202"/>
      <c r="W720" s="202"/>
      <c r="X720" s="202"/>
      <c r="Y720" s="202"/>
      <c r="Z720" s="202"/>
    </row>
    <row r="721" spans="1:26" ht="16.5" customHeight="1">
      <c r="A721" s="199"/>
      <c r="B721" s="217"/>
      <c r="C721" s="217"/>
      <c r="D721" s="217"/>
      <c r="E721" s="218"/>
      <c r="F721" s="219"/>
      <c r="G721" s="219"/>
      <c r="H721" s="219"/>
      <c r="I721" s="218"/>
      <c r="J721" s="219"/>
      <c r="K721" s="218"/>
      <c r="L721" s="219"/>
      <c r="M721" s="219"/>
      <c r="N721" s="219"/>
      <c r="O721" s="219"/>
      <c r="P721" s="219"/>
      <c r="Q721" s="218"/>
      <c r="R721" s="198"/>
      <c r="S721" s="198"/>
      <c r="T721" s="198"/>
      <c r="U721" s="202"/>
      <c r="V721" s="202"/>
      <c r="W721" s="202"/>
      <c r="X721" s="202"/>
      <c r="Y721" s="202"/>
      <c r="Z721" s="202"/>
    </row>
    <row r="722" spans="1:26" ht="16.5" customHeight="1">
      <c r="A722" s="199"/>
      <c r="B722" s="217"/>
      <c r="C722" s="217"/>
      <c r="D722" s="217"/>
      <c r="E722" s="218"/>
      <c r="F722" s="219"/>
      <c r="G722" s="219"/>
      <c r="H722" s="219"/>
      <c r="I722" s="218"/>
      <c r="J722" s="219"/>
      <c r="K722" s="218"/>
      <c r="L722" s="219"/>
      <c r="M722" s="219"/>
      <c r="N722" s="219"/>
      <c r="O722" s="219"/>
      <c r="P722" s="219"/>
      <c r="Q722" s="218"/>
      <c r="R722" s="198"/>
      <c r="S722" s="198"/>
      <c r="T722" s="198"/>
      <c r="U722" s="202"/>
      <c r="V722" s="202"/>
      <c r="W722" s="202"/>
      <c r="X722" s="202"/>
      <c r="Y722" s="202"/>
      <c r="Z722" s="202"/>
    </row>
    <row r="723" spans="1:26" ht="16.5" customHeight="1">
      <c r="A723" s="199"/>
      <c r="B723" s="217"/>
      <c r="C723" s="217"/>
      <c r="D723" s="217"/>
      <c r="E723" s="218"/>
      <c r="F723" s="219"/>
      <c r="G723" s="219"/>
      <c r="H723" s="219"/>
      <c r="I723" s="218"/>
      <c r="J723" s="219"/>
      <c r="K723" s="218"/>
      <c r="L723" s="219"/>
      <c r="M723" s="219"/>
      <c r="N723" s="219"/>
      <c r="O723" s="219"/>
      <c r="P723" s="219"/>
      <c r="Q723" s="218"/>
      <c r="R723" s="198"/>
      <c r="S723" s="198"/>
      <c r="T723" s="198"/>
      <c r="U723" s="202"/>
      <c r="V723" s="202"/>
      <c r="W723" s="202"/>
      <c r="X723" s="202"/>
      <c r="Y723" s="202"/>
      <c r="Z723" s="202"/>
    </row>
    <row r="724" spans="1:26" ht="16.5" customHeight="1">
      <c r="A724" s="199"/>
      <c r="B724" s="217"/>
      <c r="C724" s="217"/>
      <c r="D724" s="217"/>
      <c r="E724" s="218"/>
      <c r="F724" s="219"/>
      <c r="G724" s="219"/>
      <c r="H724" s="219"/>
      <c r="I724" s="218"/>
      <c r="J724" s="219"/>
      <c r="K724" s="218"/>
      <c r="L724" s="219"/>
      <c r="M724" s="219"/>
      <c r="N724" s="219"/>
      <c r="O724" s="219"/>
      <c r="P724" s="219"/>
      <c r="Q724" s="218"/>
      <c r="R724" s="198"/>
      <c r="S724" s="198"/>
      <c r="T724" s="198"/>
      <c r="U724" s="202"/>
      <c r="V724" s="202"/>
      <c r="W724" s="202"/>
      <c r="X724" s="202"/>
      <c r="Y724" s="202"/>
      <c r="Z724" s="202"/>
    </row>
    <row r="725" spans="1:26" ht="16.5" customHeight="1">
      <c r="A725" s="199"/>
      <c r="B725" s="217"/>
      <c r="C725" s="217"/>
      <c r="D725" s="217"/>
      <c r="E725" s="218"/>
      <c r="F725" s="219"/>
      <c r="G725" s="219"/>
      <c r="H725" s="219"/>
      <c r="I725" s="218"/>
      <c r="J725" s="219"/>
      <c r="K725" s="218"/>
      <c r="L725" s="219"/>
      <c r="M725" s="219"/>
      <c r="N725" s="219"/>
      <c r="O725" s="219"/>
      <c r="P725" s="219"/>
      <c r="Q725" s="218"/>
      <c r="R725" s="198"/>
      <c r="S725" s="198"/>
      <c r="T725" s="198"/>
      <c r="U725" s="202"/>
      <c r="V725" s="202"/>
      <c r="W725" s="202"/>
      <c r="X725" s="202"/>
      <c r="Y725" s="202"/>
      <c r="Z725" s="202"/>
    </row>
    <row r="726" spans="1:26" ht="16.5" customHeight="1">
      <c r="A726" s="199"/>
      <c r="B726" s="217"/>
      <c r="C726" s="217"/>
      <c r="D726" s="217"/>
      <c r="E726" s="218"/>
      <c r="F726" s="219"/>
      <c r="G726" s="219"/>
      <c r="H726" s="219"/>
      <c r="I726" s="218"/>
      <c r="J726" s="219"/>
      <c r="K726" s="218"/>
      <c r="L726" s="219"/>
      <c r="M726" s="219"/>
      <c r="N726" s="219"/>
      <c r="O726" s="219"/>
      <c r="P726" s="219"/>
      <c r="Q726" s="218"/>
      <c r="R726" s="198"/>
      <c r="S726" s="198"/>
      <c r="T726" s="198"/>
      <c r="U726" s="202"/>
      <c r="V726" s="202"/>
      <c r="W726" s="202"/>
      <c r="X726" s="202"/>
      <c r="Y726" s="202"/>
      <c r="Z726" s="202"/>
    </row>
    <row r="727" spans="1:26" ht="16.5" customHeight="1">
      <c r="A727" s="199"/>
      <c r="B727" s="217"/>
      <c r="C727" s="217"/>
      <c r="D727" s="217"/>
      <c r="E727" s="218"/>
      <c r="F727" s="219"/>
      <c r="G727" s="219"/>
      <c r="H727" s="219"/>
      <c r="I727" s="218"/>
      <c r="J727" s="219"/>
      <c r="K727" s="218"/>
      <c r="L727" s="219"/>
      <c r="M727" s="219"/>
      <c r="N727" s="219"/>
      <c r="O727" s="219"/>
      <c r="P727" s="219"/>
      <c r="Q727" s="218"/>
      <c r="R727" s="198"/>
      <c r="S727" s="198"/>
      <c r="T727" s="198"/>
      <c r="U727" s="202"/>
      <c r="V727" s="202"/>
      <c r="W727" s="202"/>
      <c r="X727" s="202"/>
      <c r="Y727" s="202"/>
      <c r="Z727" s="202"/>
    </row>
    <row r="728" spans="1:26" ht="16.5" customHeight="1">
      <c r="A728" s="199"/>
      <c r="B728" s="217"/>
      <c r="C728" s="217"/>
      <c r="D728" s="217"/>
      <c r="E728" s="218"/>
      <c r="F728" s="219"/>
      <c r="G728" s="219"/>
      <c r="H728" s="219"/>
      <c r="I728" s="218"/>
      <c r="J728" s="219"/>
      <c r="K728" s="218"/>
      <c r="L728" s="219"/>
      <c r="M728" s="219"/>
      <c r="N728" s="219"/>
      <c r="O728" s="219"/>
      <c r="P728" s="219"/>
      <c r="Q728" s="218"/>
      <c r="R728" s="198"/>
      <c r="S728" s="198"/>
      <c r="T728" s="198"/>
      <c r="U728" s="202"/>
      <c r="V728" s="202"/>
      <c r="W728" s="202"/>
      <c r="X728" s="202"/>
      <c r="Y728" s="202"/>
      <c r="Z728" s="202"/>
    </row>
    <row r="729" spans="1:26" ht="16.5" customHeight="1">
      <c r="A729" s="199"/>
      <c r="B729" s="217"/>
      <c r="C729" s="217"/>
      <c r="D729" s="217"/>
      <c r="E729" s="218"/>
      <c r="F729" s="219"/>
      <c r="G729" s="219"/>
      <c r="H729" s="219"/>
      <c r="I729" s="218"/>
      <c r="J729" s="219"/>
      <c r="K729" s="218"/>
      <c r="L729" s="219"/>
      <c r="M729" s="219"/>
      <c r="N729" s="219"/>
      <c r="O729" s="219"/>
      <c r="P729" s="219"/>
      <c r="Q729" s="218"/>
      <c r="R729" s="198"/>
      <c r="S729" s="198"/>
      <c r="T729" s="198"/>
      <c r="U729" s="202"/>
      <c r="V729" s="202"/>
      <c r="W729" s="202"/>
      <c r="X729" s="202"/>
      <c r="Y729" s="202"/>
      <c r="Z729" s="202"/>
    </row>
    <row r="730" spans="1:26" ht="16.5" customHeight="1">
      <c r="A730" s="199"/>
      <c r="B730" s="217"/>
      <c r="C730" s="217"/>
      <c r="D730" s="217"/>
      <c r="E730" s="218"/>
      <c r="F730" s="219"/>
      <c r="G730" s="219"/>
      <c r="H730" s="219"/>
      <c r="I730" s="218"/>
      <c r="J730" s="219"/>
      <c r="K730" s="218"/>
      <c r="L730" s="219"/>
      <c r="M730" s="219"/>
      <c r="N730" s="219"/>
      <c r="O730" s="219"/>
      <c r="P730" s="219"/>
      <c r="Q730" s="218"/>
      <c r="R730" s="198"/>
      <c r="S730" s="198"/>
      <c r="T730" s="198"/>
      <c r="U730" s="202"/>
      <c r="V730" s="202"/>
      <c r="W730" s="202"/>
      <c r="X730" s="202"/>
      <c r="Y730" s="202"/>
      <c r="Z730" s="202"/>
    </row>
    <row r="731" spans="1:26" ht="16.5" customHeight="1">
      <c r="A731" s="199"/>
      <c r="B731" s="217"/>
      <c r="C731" s="217"/>
      <c r="D731" s="217"/>
      <c r="E731" s="218"/>
      <c r="F731" s="219"/>
      <c r="G731" s="219"/>
      <c r="H731" s="219"/>
      <c r="I731" s="218"/>
      <c r="J731" s="219"/>
      <c r="K731" s="218"/>
      <c r="L731" s="219"/>
      <c r="M731" s="219"/>
      <c r="N731" s="219"/>
      <c r="O731" s="219"/>
      <c r="P731" s="219"/>
      <c r="Q731" s="218"/>
      <c r="R731" s="198"/>
      <c r="S731" s="198"/>
      <c r="T731" s="198"/>
      <c r="U731" s="202"/>
      <c r="V731" s="202"/>
      <c r="W731" s="202"/>
      <c r="X731" s="202"/>
      <c r="Y731" s="202"/>
      <c r="Z731" s="202"/>
    </row>
    <row r="732" spans="1:26" ht="16.5" customHeight="1">
      <c r="A732" s="199"/>
      <c r="B732" s="217"/>
      <c r="C732" s="217"/>
      <c r="D732" s="217"/>
      <c r="E732" s="218"/>
      <c r="F732" s="219"/>
      <c r="G732" s="219"/>
      <c r="H732" s="219"/>
      <c r="I732" s="218"/>
      <c r="J732" s="219"/>
      <c r="K732" s="218"/>
      <c r="L732" s="219"/>
      <c r="M732" s="219"/>
      <c r="N732" s="219"/>
      <c r="O732" s="219"/>
      <c r="P732" s="219"/>
      <c r="Q732" s="218"/>
      <c r="R732" s="198"/>
      <c r="S732" s="198"/>
      <c r="T732" s="198"/>
      <c r="U732" s="202"/>
      <c r="V732" s="202"/>
      <c r="W732" s="202"/>
      <c r="X732" s="202"/>
      <c r="Y732" s="202"/>
      <c r="Z732" s="202"/>
    </row>
    <row r="733" spans="1:26" ht="16.5" customHeight="1">
      <c r="A733" s="199"/>
      <c r="B733" s="217"/>
      <c r="C733" s="217"/>
      <c r="D733" s="217"/>
      <c r="E733" s="218"/>
      <c r="F733" s="219"/>
      <c r="G733" s="219"/>
      <c r="H733" s="219"/>
      <c r="I733" s="218"/>
      <c r="J733" s="219"/>
      <c r="K733" s="218"/>
      <c r="L733" s="219"/>
      <c r="M733" s="219"/>
      <c r="N733" s="219"/>
      <c r="O733" s="219"/>
      <c r="P733" s="219"/>
      <c r="Q733" s="218"/>
      <c r="R733" s="198"/>
      <c r="S733" s="198"/>
      <c r="T733" s="198"/>
      <c r="U733" s="202"/>
      <c r="V733" s="202"/>
      <c r="W733" s="202"/>
      <c r="X733" s="202"/>
      <c r="Y733" s="202"/>
      <c r="Z733" s="202"/>
    </row>
    <row r="734" spans="1:26" ht="16.5" customHeight="1">
      <c r="A734" s="199"/>
      <c r="B734" s="217"/>
      <c r="C734" s="217"/>
      <c r="D734" s="217"/>
      <c r="E734" s="218"/>
      <c r="F734" s="219"/>
      <c r="G734" s="219"/>
      <c r="H734" s="219"/>
      <c r="I734" s="218"/>
      <c r="J734" s="219"/>
      <c r="K734" s="218"/>
      <c r="L734" s="219"/>
      <c r="M734" s="219"/>
      <c r="N734" s="219"/>
      <c r="O734" s="219"/>
      <c r="P734" s="219"/>
      <c r="Q734" s="218"/>
      <c r="R734" s="198"/>
      <c r="S734" s="198"/>
      <c r="T734" s="198"/>
      <c r="U734" s="202"/>
      <c r="V734" s="202"/>
      <c r="W734" s="202"/>
      <c r="X734" s="202"/>
      <c r="Y734" s="202"/>
      <c r="Z734" s="202"/>
    </row>
    <row r="735" spans="1:26" ht="16.5" customHeight="1">
      <c r="A735" s="199"/>
      <c r="B735" s="217"/>
      <c r="C735" s="217"/>
      <c r="D735" s="217"/>
      <c r="E735" s="218"/>
      <c r="F735" s="219"/>
      <c r="G735" s="219"/>
      <c r="H735" s="219"/>
      <c r="I735" s="218"/>
      <c r="J735" s="219"/>
      <c r="K735" s="218"/>
      <c r="L735" s="219"/>
      <c r="M735" s="219"/>
      <c r="N735" s="219"/>
      <c r="O735" s="219"/>
      <c r="P735" s="219"/>
      <c r="Q735" s="218"/>
      <c r="R735" s="198"/>
      <c r="S735" s="198"/>
      <c r="T735" s="198"/>
      <c r="U735" s="202"/>
      <c r="V735" s="202"/>
      <c r="W735" s="202"/>
      <c r="X735" s="202"/>
      <c r="Y735" s="202"/>
      <c r="Z735" s="202"/>
    </row>
    <row r="736" spans="1:26" ht="16.5" customHeight="1">
      <c r="A736" s="199"/>
      <c r="B736" s="217"/>
      <c r="C736" s="217"/>
      <c r="D736" s="217"/>
      <c r="E736" s="218"/>
      <c r="F736" s="219"/>
      <c r="G736" s="219"/>
      <c r="H736" s="219"/>
      <c r="I736" s="218"/>
      <c r="J736" s="219"/>
      <c r="K736" s="218"/>
      <c r="L736" s="219"/>
      <c r="M736" s="219"/>
      <c r="N736" s="219"/>
      <c r="O736" s="219"/>
      <c r="P736" s="219"/>
      <c r="Q736" s="218"/>
      <c r="R736" s="198"/>
      <c r="S736" s="198"/>
      <c r="T736" s="198"/>
      <c r="U736" s="202"/>
      <c r="V736" s="202"/>
      <c r="W736" s="202"/>
      <c r="X736" s="202"/>
      <c r="Y736" s="202"/>
      <c r="Z736" s="202"/>
    </row>
    <row r="737" spans="1:26" ht="16.5" customHeight="1">
      <c r="A737" s="199"/>
      <c r="B737" s="217"/>
      <c r="C737" s="217"/>
      <c r="D737" s="217"/>
      <c r="E737" s="218"/>
      <c r="F737" s="219"/>
      <c r="G737" s="219"/>
      <c r="H737" s="219"/>
      <c r="I737" s="218"/>
      <c r="J737" s="219"/>
      <c r="K737" s="218"/>
      <c r="L737" s="219"/>
      <c r="M737" s="219"/>
      <c r="N737" s="219"/>
      <c r="O737" s="219"/>
      <c r="P737" s="219"/>
      <c r="Q737" s="218"/>
      <c r="R737" s="198"/>
      <c r="S737" s="198"/>
      <c r="T737" s="198"/>
      <c r="U737" s="202"/>
      <c r="V737" s="202"/>
      <c r="W737" s="202"/>
      <c r="X737" s="202"/>
      <c r="Y737" s="202"/>
      <c r="Z737" s="202"/>
    </row>
    <row r="738" spans="1:26" ht="16.5" customHeight="1">
      <c r="A738" s="199"/>
      <c r="B738" s="217"/>
      <c r="C738" s="217"/>
      <c r="D738" s="217"/>
      <c r="E738" s="218"/>
      <c r="F738" s="219"/>
      <c r="G738" s="219"/>
      <c r="H738" s="219"/>
      <c r="I738" s="218"/>
      <c r="J738" s="219"/>
      <c r="K738" s="218"/>
      <c r="L738" s="219"/>
      <c r="M738" s="219"/>
      <c r="N738" s="219"/>
      <c r="O738" s="219"/>
      <c r="P738" s="219"/>
      <c r="Q738" s="218"/>
      <c r="R738" s="198"/>
      <c r="S738" s="198"/>
      <c r="T738" s="198"/>
      <c r="U738" s="202"/>
      <c r="V738" s="202"/>
      <c r="W738" s="202"/>
      <c r="X738" s="202"/>
      <c r="Y738" s="202"/>
      <c r="Z738" s="202"/>
    </row>
    <row r="739" spans="1:26" ht="16.5" customHeight="1">
      <c r="A739" s="199"/>
      <c r="B739" s="217"/>
      <c r="C739" s="217"/>
      <c r="D739" s="217"/>
      <c r="E739" s="218"/>
      <c r="F739" s="219"/>
      <c r="G739" s="219"/>
      <c r="H739" s="219"/>
      <c r="I739" s="218"/>
      <c r="J739" s="219"/>
      <c r="K739" s="218"/>
      <c r="L739" s="219"/>
      <c r="M739" s="219"/>
      <c r="N739" s="219"/>
      <c r="O739" s="219"/>
      <c r="P739" s="219"/>
      <c r="Q739" s="218"/>
      <c r="R739" s="198"/>
      <c r="S739" s="198"/>
      <c r="T739" s="198"/>
      <c r="U739" s="202"/>
      <c r="V739" s="202"/>
      <c r="W739" s="202"/>
      <c r="X739" s="202"/>
      <c r="Y739" s="202"/>
      <c r="Z739" s="202"/>
    </row>
    <row r="740" spans="1:26" ht="16.5" customHeight="1">
      <c r="A740" s="199"/>
      <c r="B740" s="217"/>
      <c r="C740" s="217"/>
      <c r="D740" s="217"/>
      <c r="E740" s="218"/>
      <c r="F740" s="219"/>
      <c r="G740" s="219"/>
      <c r="H740" s="219"/>
      <c r="I740" s="218"/>
      <c r="J740" s="219"/>
      <c r="K740" s="218"/>
      <c r="L740" s="219"/>
      <c r="M740" s="219"/>
      <c r="N740" s="219"/>
      <c r="O740" s="219"/>
      <c r="P740" s="219"/>
      <c r="Q740" s="218"/>
      <c r="R740" s="198"/>
      <c r="S740" s="198"/>
      <c r="T740" s="198"/>
      <c r="U740" s="202"/>
      <c r="V740" s="202"/>
      <c r="W740" s="202"/>
      <c r="X740" s="202"/>
      <c r="Y740" s="202"/>
      <c r="Z740" s="202"/>
    </row>
    <row r="741" spans="1:26" ht="16.5" customHeight="1">
      <c r="A741" s="199"/>
      <c r="B741" s="217"/>
      <c r="C741" s="217"/>
      <c r="D741" s="217"/>
      <c r="E741" s="218"/>
      <c r="F741" s="219"/>
      <c r="G741" s="219"/>
      <c r="H741" s="219"/>
      <c r="I741" s="218"/>
      <c r="J741" s="219"/>
      <c r="K741" s="218"/>
      <c r="L741" s="219"/>
      <c r="M741" s="219"/>
      <c r="N741" s="219"/>
      <c r="O741" s="219"/>
      <c r="P741" s="219"/>
      <c r="Q741" s="218"/>
      <c r="R741" s="198"/>
      <c r="S741" s="198"/>
      <c r="T741" s="198"/>
      <c r="U741" s="202"/>
      <c r="V741" s="202"/>
      <c r="W741" s="202"/>
      <c r="X741" s="202"/>
      <c r="Y741" s="202"/>
      <c r="Z741" s="202"/>
    </row>
    <row r="742" spans="1:26" ht="16.5" customHeight="1">
      <c r="A742" s="199"/>
      <c r="B742" s="217"/>
      <c r="C742" s="217"/>
      <c r="D742" s="217"/>
      <c r="E742" s="218"/>
      <c r="F742" s="219"/>
      <c r="G742" s="219"/>
      <c r="H742" s="219"/>
      <c r="I742" s="218"/>
      <c r="J742" s="219"/>
      <c r="K742" s="218"/>
      <c r="L742" s="219"/>
      <c r="M742" s="219"/>
      <c r="N742" s="219"/>
      <c r="O742" s="219"/>
      <c r="P742" s="219"/>
      <c r="Q742" s="218"/>
      <c r="R742" s="198"/>
      <c r="S742" s="198"/>
      <c r="T742" s="198"/>
      <c r="U742" s="202"/>
      <c r="V742" s="202"/>
      <c r="W742" s="202"/>
      <c r="X742" s="202"/>
      <c r="Y742" s="202"/>
      <c r="Z742" s="202"/>
    </row>
    <row r="743" spans="1:26" ht="16.5" customHeight="1">
      <c r="A743" s="199"/>
      <c r="B743" s="217"/>
      <c r="C743" s="217"/>
      <c r="D743" s="217"/>
      <c r="E743" s="218"/>
      <c r="F743" s="219"/>
      <c r="G743" s="219"/>
      <c r="H743" s="219"/>
      <c r="I743" s="218"/>
      <c r="J743" s="219"/>
      <c r="K743" s="218"/>
      <c r="L743" s="219"/>
      <c r="M743" s="219"/>
      <c r="N743" s="219"/>
      <c r="O743" s="219"/>
      <c r="P743" s="219"/>
      <c r="Q743" s="218"/>
      <c r="R743" s="198"/>
      <c r="S743" s="198"/>
      <c r="T743" s="198"/>
      <c r="U743" s="202"/>
      <c r="V743" s="202"/>
      <c r="W743" s="202"/>
      <c r="X743" s="202"/>
      <c r="Y743" s="202"/>
      <c r="Z743" s="202"/>
    </row>
    <row r="744" spans="1:26" ht="16.5" customHeight="1">
      <c r="A744" s="199"/>
      <c r="B744" s="217"/>
      <c r="C744" s="217"/>
      <c r="D744" s="217"/>
      <c r="E744" s="218"/>
      <c r="F744" s="219"/>
      <c r="G744" s="219"/>
      <c r="H744" s="219"/>
      <c r="I744" s="218"/>
      <c r="J744" s="219"/>
      <c r="K744" s="218"/>
      <c r="L744" s="219"/>
      <c r="M744" s="219"/>
      <c r="N744" s="219"/>
      <c r="O744" s="219"/>
      <c r="P744" s="219"/>
      <c r="Q744" s="218"/>
      <c r="R744" s="198"/>
      <c r="S744" s="198"/>
      <c r="T744" s="198"/>
      <c r="U744" s="202"/>
      <c r="V744" s="202"/>
      <c r="W744" s="202"/>
      <c r="X744" s="202"/>
      <c r="Y744" s="202"/>
      <c r="Z744" s="202"/>
    </row>
    <row r="745" spans="1:26" ht="16.5" customHeight="1">
      <c r="A745" s="199"/>
      <c r="B745" s="217"/>
      <c r="C745" s="217"/>
      <c r="D745" s="217"/>
      <c r="E745" s="218"/>
      <c r="F745" s="219"/>
      <c r="G745" s="219"/>
      <c r="H745" s="219"/>
      <c r="I745" s="218"/>
      <c r="J745" s="219"/>
      <c r="K745" s="218"/>
      <c r="L745" s="219"/>
      <c r="M745" s="219"/>
      <c r="N745" s="219"/>
      <c r="O745" s="219"/>
      <c r="P745" s="219"/>
      <c r="Q745" s="218"/>
      <c r="R745" s="198"/>
      <c r="S745" s="198"/>
      <c r="T745" s="198"/>
      <c r="U745" s="202"/>
      <c r="V745" s="202"/>
      <c r="W745" s="202"/>
      <c r="X745" s="202"/>
      <c r="Y745" s="202"/>
      <c r="Z745" s="202"/>
    </row>
    <row r="746" spans="1:26" ht="16.5" customHeight="1">
      <c r="A746" s="199"/>
      <c r="B746" s="217"/>
      <c r="C746" s="217"/>
      <c r="D746" s="217"/>
      <c r="E746" s="218"/>
      <c r="F746" s="219"/>
      <c r="G746" s="219"/>
      <c r="H746" s="219"/>
      <c r="I746" s="218"/>
      <c r="J746" s="219"/>
      <c r="K746" s="218"/>
      <c r="L746" s="219"/>
      <c r="M746" s="219"/>
      <c r="N746" s="219"/>
      <c r="O746" s="219"/>
      <c r="P746" s="219"/>
      <c r="Q746" s="218"/>
      <c r="R746" s="198"/>
      <c r="S746" s="198"/>
      <c r="T746" s="198"/>
      <c r="U746" s="202"/>
      <c r="V746" s="202"/>
      <c r="W746" s="202"/>
      <c r="X746" s="202"/>
      <c r="Y746" s="202"/>
      <c r="Z746" s="202"/>
    </row>
    <row r="747" spans="1:26" ht="16.5" customHeight="1">
      <c r="A747" s="199"/>
      <c r="B747" s="217"/>
      <c r="C747" s="217"/>
      <c r="D747" s="217"/>
      <c r="E747" s="218"/>
      <c r="F747" s="219"/>
      <c r="G747" s="219"/>
      <c r="H747" s="219"/>
      <c r="I747" s="218"/>
      <c r="J747" s="219"/>
      <c r="K747" s="218"/>
      <c r="L747" s="219"/>
      <c r="M747" s="219"/>
      <c r="N747" s="219"/>
      <c r="O747" s="219"/>
      <c r="P747" s="219"/>
      <c r="Q747" s="218"/>
      <c r="R747" s="198"/>
      <c r="S747" s="198"/>
      <c r="T747" s="198"/>
      <c r="U747" s="202"/>
      <c r="V747" s="202"/>
      <c r="W747" s="202"/>
      <c r="X747" s="202"/>
      <c r="Y747" s="202"/>
      <c r="Z747" s="202"/>
    </row>
    <row r="748" spans="1:26" ht="16.5" customHeight="1">
      <c r="A748" s="199"/>
      <c r="B748" s="217"/>
      <c r="C748" s="217"/>
      <c r="D748" s="217"/>
      <c r="E748" s="218"/>
      <c r="F748" s="219"/>
      <c r="G748" s="219"/>
      <c r="H748" s="219"/>
      <c r="I748" s="218"/>
      <c r="J748" s="219"/>
      <c r="K748" s="218"/>
      <c r="L748" s="219"/>
      <c r="M748" s="219"/>
      <c r="N748" s="219"/>
      <c r="O748" s="219"/>
      <c r="P748" s="219"/>
      <c r="Q748" s="218"/>
      <c r="R748" s="198"/>
      <c r="S748" s="198"/>
      <c r="T748" s="198"/>
      <c r="U748" s="202"/>
      <c r="V748" s="202"/>
      <c r="W748" s="202"/>
      <c r="X748" s="202"/>
      <c r="Y748" s="202"/>
      <c r="Z748" s="202"/>
    </row>
    <row r="749" spans="1:26" ht="16.5" customHeight="1">
      <c r="A749" s="199"/>
      <c r="B749" s="217"/>
      <c r="C749" s="217"/>
      <c r="D749" s="217"/>
      <c r="E749" s="218"/>
      <c r="F749" s="219"/>
      <c r="G749" s="219"/>
      <c r="H749" s="219"/>
      <c r="I749" s="218"/>
      <c r="J749" s="219"/>
      <c r="K749" s="218"/>
      <c r="L749" s="219"/>
      <c r="M749" s="219"/>
      <c r="N749" s="219"/>
      <c r="O749" s="219"/>
      <c r="P749" s="219"/>
      <c r="Q749" s="218"/>
      <c r="R749" s="198"/>
      <c r="S749" s="198"/>
      <c r="T749" s="198"/>
      <c r="U749" s="202"/>
      <c r="V749" s="202"/>
      <c r="W749" s="202"/>
      <c r="X749" s="202"/>
      <c r="Y749" s="202"/>
      <c r="Z749" s="202"/>
    </row>
    <row r="750" spans="1:26" ht="16.5" customHeight="1">
      <c r="A750" s="199"/>
      <c r="B750" s="217"/>
      <c r="C750" s="217"/>
      <c r="D750" s="217"/>
      <c r="E750" s="218"/>
      <c r="F750" s="219"/>
      <c r="G750" s="219"/>
      <c r="H750" s="219"/>
      <c r="I750" s="218"/>
      <c r="J750" s="219"/>
      <c r="K750" s="218"/>
      <c r="L750" s="219"/>
      <c r="M750" s="219"/>
      <c r="N750" s="219"/>
      <c r="O750" s="219"/>
      <c r="P750" s="219"/>
      <c r="Q750" s="218"/>
      <c r="R750" s="198"/>
      <c r="S750" s="198"/>
      <c r="T750" s="198"/>
      <c r="U750" s="202"/>
      <c r="V750" s="202"/>
      <c r="W750" s="202"/>
      <c r="X750" s="202"/>
      <c r="Y750" s="202"/>
      <c r="Z750" s="202"/>
    </row>
    <row r="751" spans="1:26" ht="16.5" customHeight="1">
      <c r="A751" s="199"/>
      <c r="B751" s="217"/>
      <c r="C751" s="217"/>
      <c r="D751" s="217"/>
      <c r="E751" s="218"/>
      <c r="F751" s="219"/>
      <c r="G751" s="219"/>
      <c r="H751" s="219"/>
      <c r="I751" s="218"/>
      <c r="J751" s="219"/>
      <c r="K751" s="218"/>
      <c r="L751" s="219"/>
      <c r="M751" s="219"/>
      <c r="N751" s="219"/>
      <c r="O751" s="219"/>
      <c r="P751" s="219"/>
      <c r="Q751" s="218"/>
      <c r="R751" s="198"/>
      <c r="S751" s="198"/>
      <c r="T751" s="198"/>
      <c r="U751" s="202"/>
      <c r="V751" s="202"/>
      <c r="W751" s="202"/>
      <c r="X751" s="202"/>
      <c r="Y751" s="202"/>
      <c r="Z751" s="202"/>
    </row>
    <row r="752" spans="1:26" ht="16.5" customHeight="1">
      <c r="A752" s="199"/>
      <c r="B752" s="217"/>
      <c r="C752" s="217"/>
      <c r="D752" s="217"/>
      <c r="E752" s="218"/>
      <c r="F752" s="219"/>
      <c r="G752" s="219"/>
      <c r="H752" s="219"/>
      <c r="I752" s="218"/>
      <c r="J752" s="219"/>
      <c r="K752" s="218"/>
      <c r="L752" s="219"/>
      <c r="M752" s="219"/>
      <c r="N752" s="219"/>
      <c r="O752" s="219"/>
      <c r="P752" s="219"/>
      <c r="Q752" s="218"/>
      <c r="R752" s="198"/>
      <c r="S752" s="198"/>
      <c r="T752" s="198"/>
      <c r="U752" s="202"/>
      <c r="V752" s="202"/>
      <c r="W752" s="202"/>
      <c r="X752" s="202"/>
      <c r="Y752" s="202"/>
      <c r="Z752" s="202"/>
    </row>
    <row r="753" spans="1:26" ht="16.5" customHeight="1">
      <c r="A753" s="199"/>
      <c r="B753" s="217"/>
      <c r="C753" s="217"/>
      <c r="D753" s="217"/>
      <c r="E753" s="218"/>
      <c r="F753" s="219"/>
      <c r="G753" s="219"/>
      <c r="H753" s="219"/>
      <c r="I753" s="218"/>
      <c r="J753" s="219"/>
      <c r="K753" s="218"/>
      <c r="L753" s="219"/>
      <c r="M753" s="219"/>
      <c r="N753" s="219"/>
      <c r="O753" s="219"/>
      <c r="P753" s="219"/>
      <c r="Q753" s="218"/>
      <c r="R753" s="198"/>
      <c r="S753" s="198"/>
      <c r="T753" s="198"/>
      <c r="U753" s="202"/>
      <c r="V753" s="202"/>
      <c r="W753" s="202"/>
      <c r="X753" s="202"/>
      <c r="Y753" s="202"/>
      <c r="Z753" s="202"/>
    </row>
    <row r="754" spans="1:26" ht="16.5" customHeight="1">
      <c r="A754" s="199"/>
      <c r="B754" s="217"/>
      <c r="C754" s="217"/>
      <c r="D754" s="217"/>
      <c r="E754" s="218"/>
      <c r="F754" s="219"/>
      <c r="G754" s="219"/>
      <c r="H754" s="219"/>
      <c r="I754" s="218"/>
      <c r="J754" s="219"/>
      <c r="K754" s="218"/>
      <c r="L754" s="219"/>
      <c r="M754" s="219"/>
      <c r="N754" s="219"/>
      <c r="O754" s="219"/>
      <c r="P754" s="219"/>
      <c r="Q754" s="218"/>
      <c r="R754" s="198"/>
      <c r="S754" s="198"/>
      <c r="T754" s="198"/>
      <c r="U754" s="202"/>
      <c r="V754" s="202"/>
      <c r="W754" s="202"/>
      <c r="X754" s="202"/>
      <c r="Y754" s="202"/>
      <c r="Z754" s="202"/>
    </row>
    <row r="755" spans="1:26" ht="16.5" customHeight="1">
      <c r="A755" s="199"/>
      <c r="B755" s="217"/>
      <c r="C755" s="217"/>
      <c r="D755" s="217"/>
      <c r="E755" s="218"/>
      <c r="F755" s="219"/>
      <c r="G755" s="219"/>
      <c r="H755" s="219"/>
      <c r="I755" s="218"/>
      <c r="J755" s="219"/>
      <c r="K755" s="218"/>
      <c r="L755" s="219"/>
      <c r="M755" s="219"/>
      <c r="N755" s="219"/>
      <c r="O755" s="219"/>
      <c r="P755" s="219"/>
      <c r="Q755" s="218"/>
      <c r="R755" s="198"/>
      <c r="S755" s="198"/>
      <c r="T755" s="198"/>
      <c r="U755" s="202"/>
      <c r="V755" s="202"/>
      <c r="W755" s="202"/>
      <c r="X755" s="202"/>
      <c r="Y755" s="202"/>
      <c r="Z755" s="202"/>
    </row>
    <row r="756" spans="1:26" ht="16.5" customHeight="1">
      <c r="A756" s="199"/>
      <c r="B756" s="217"/>
      <c r="C756" s="217"/>
      <c r="D756" s="217"/>
      <c r="E756" s="218"/>
      <c r="F756" s="219"/>
      <c r="G756" s="219"/>
      <c r="H756" s="219"/>
      <c r="I756" s="218"/>
      <c r="J756" s="219"/>
      <c r="K756" s="218"/>
      <c r="L756" s="219"/>
      <c r="M756" s="219"/>
      <c r="N756" s="219"/>
      <c r="O756" s="219"/>
      <c r="P756" s="219"/>
      <c r="Q756" s="218"/>
      <c r="R756" s="198"/>
      <c r="S756" s="198"/>
      <c r="T756" s="198"/>
      <c r="U756" s="202"/>
      <c r="V756" s="202"/>
      <c r="W756" s="202"/>
      <c r="X756" s="202"/>
      <c r="Y756" s="202"/>
      <c r="Z756" s="202"/>
    </row>
    <row r="757" spans="1:26" ht="16.5" customHeight="1">
      <c r="A757" s="199"/>
      <c r="B757" s="217"/>
      <c r="C757" s="217"/>
      <c r="D757" s="217"/>
      <c r="E757" s="218"/>
      <c r="F757" s="219"/>
      <c r="G757" s="219"/>
      <c r="H757" s="219"/>
      <c r="I757" s="218"/>
      <c r="J757" s="219"/>
      <c r="K757" s="218"/>
      <c r="L757" s="219"/>
      <c r="M757" s="219"/>
      <c r="N757" s="219"/>
      <c r="O757" s="219"/>
      <c r="P757" s="219"/>
      <c r="Q757" s="218"/>
      <c r="R757" s="198"/>
      <c r="S757" s="198"/>
      <c r="T757" s="198"/>
      <c r="U757" s="202"/>
      <c r="V757" s="202"/>
      <c r="W757" s="202"/>
      <c r="X757" s="202"/>
      <c r="Y757" s="202"/>
      <c r="Z757" s="202"/>
    </row>
    <row r="758" spans="1:26" ht="16.5" customHeight="1">
      <c r="A758" s="199"/>
      <c r="B758" s="217"/>
      <c r="C758" s="217"/>
      <c r="D758" s="217"/>
      <c r="E758" s="218"/>
      <c r="F758" s="219"/>
      <c r="G758" s="219"/>
      <c r="H758" s="219"/>
      <c r="I758" s="218"/>
      <c r="J758" s="219"/>
      <c r="K758" s="218"/>
      <c r="L758" s="219"/>
      <c r="M758" s="219"/>
      <c r="N758" s="219"/>
      <c r="O758" s="219"/>
      <c r="P758" s="219"/>
      <c r="Q758" s="218"/>
      <c r="R758" s="198"/>
      <c r="S758" s="198"/>
      <c r="T758" s="198"/>
      <c r="U758" s="202"/>
      <c r="V758" s="202"/>
      <c r="W758" s="202"/>
      <c r="X758" s="202"/>
      <c r="Y758" s="202"/>
      <c r="Z758" s="202"/>
    </row>
    <row r="759" spans="1:26" ht="16.5" customHeight="1">
      <c r="A759" s="199"/>
      <c r="B759" s="217"/>
      <c r="C759" s="217"/>
      <c r="D759" s="217"/>
      <c r="E759" s="218"/>
      <c r="F759" s="219"/>
      <c r="G759" s="219"/>
      <c r="H759" s="219"/>
      <c r="I759" s="218"/>
      <c r="J759" s="219"/>
      <c r="K759" s="218"/>
      <c r="L759" s="219"/>
      <c r="M759" s="219"/>
      <c r="N759" s="219"/>
      <c r="O759" s="219"/>
      <c r="P759" s="219"/>
      <c r="Q759" s="218"/>
      <c r="R759" s="198"/>
      <c r="S759" s="198"/>
      <c r="T759" s="198"/>
      <c r="U759" s="202"/>
      <c r="V759" s="202"/>
      <c r="W759" s="202"/>
      <c r="X759" s="202"/>
      <c r="Y759" s="202"/>
      <c r="Z759" s="202"/>
    </row>
    <row r="760" spans="1:26" ht="16.5" customHeight="1">
      <c r="A760" s="199"/>
      <c r="B760" s="217"/>
      <c r="C760" s="217"/>
      <c r="D760" s="217"/>
      <c r="E760" s="218"/>
      <c r="F760" s="219"/>
      <c r="G760" s="219"/>
      <c r="H760" s="219"/>
      <c r="I760" s="218"/>
      <c r="J760" s="219"/>
      <c r="K760" s="218"/>
      <c r="L760" s="219"/>
      <c r="M760" s="219"/>
      <c r="N760" s="219"/>
      <c r="O760" s="219"/>
      <c r="P760" s="219"/>
      <c r="Q760" s="218"/>
      <c r="R760" s="198"/>
      <c r="S760" s="198"/>
      <c r="T760" s="198"/>
      <c r="U760" s="202"/>
      <c r="V760" s="202"/>
      <c r="W760" s="202"/>
      <c r="X760" s="202"/>
      <c r="Y760" s="202"/>
      <c r="Z760" s="202"/>
    </row>
    <row r="761" spans="1:26" ht="16.5" customHeight="1">
      <c r="A761" s="199"/>
      <c r="B761" s="217"/>
      <c r="C761" s="217"/>
      <c r="D761" s="217"/>
      <c r="E761" s="218"/>
      <c r="F761" s="219"/>
      <c r="G761" s="219"/>
      <c r="H761" s="219"/>
      <c r="I761" s="218"/>
      <c r="J761" s="219"/>
      <c r="K761" s="218"/>
      <c r="L761" s="219"/>
      <c r="M761" s="219"/>
      <c r="N761" s="219"/>
      <c r="O761" s="219"/>
      <c r="P761" s="219"/>
      <c r="Q761" s="218"/>
      <c r="R761" s="198"/>
      <c r="S761" s="198"/>
      <c r="T761" s="198"/>
      <c r="U761" s="202"/>
      <c r="V761" s="202"/>
      <c r="W761" s="202"/>
      <c r="X761" s="202"/>
      <c r="Y761" s="202"/>
      <c r="Z761" s="202"/>
    </row>
    <row r="762" spans="1:26" ht="16.5" customHeight="1">
      <c r="A762" s="199"/>
      <c r="B762" s="217"/>
      <c r="C762" s="217"/>
      <c r="D762" s="217"/>
      <c r="E762" s="218"/>
      <c r="F762" s="219"/>
      <c r="G762" s="219"/>
      <c r="H762" s="219"/>
      <c r="I762" s="218"/>
      <c r="J762" s="219"/>
      <c r="K762" s="218"/>
      <c r="L762" s="219"/>
      <c r="M762" s="219"/>
      <c r="N762" s="219"/>
      <c r="O762" s="219"/>
      <c r="P762" s="219"/>
      <c r="Q762" s="218"/>
      <c r="R762" s="198"/>
      <c r="S762" s="198"/>
      <c r="T762" s="198"/>
      <c r="U762" s="202"/>
      <c r="V762" s="202"/>
      <c r="W762" s="202"/>
      <c r="X762" s="202"/>
      <c r="Y762" s="202"/>
      <c r="Z762" s="202"/>
    </row>
    <row r="763" spans="1:26" ht="16.5" customHeight="1">
      <c r="A763" s="199"/>
      <c r="B763" s="217"/>
      <c r="C763" s="217"/>
      <c r="D763" s="217"/>
      <c r="E763" s="218"/>
      <c r="F763" s="219"/>
      <c r="G763" s="219"/>
      <c r="H763" s="219"/>
      <c r="I763" s="218"/>
      <c r="J763" s="219"/>
      <c r="K763" s="218"/>
      <c r="L763" s="219"/>
      <c r="M763" s="219"/>
      <c r="N763" s="219"/>
      <c r="O763" s="219"/>
      <c r="P763" s="219"/>
      <c r="Q763" s="218"/>
      <c r="R763" s="198"/>
      <c r="S763" s="198"/>
      <c r="T763" s="198"/>
      <c r="U763" s="202"/>
      <c r="V763" s="202"/>
      <c r="W763" s="202"/>
      <c r="X763" s="202"/>
      <c r="Y763" s="202"/>
      <c r="Z763" s="202"/>
    </row>
    <row r="764" spans="1:26" ht="16.5" customHeight="1">
      <c r="A764" s="199"/>
      <c r="B764" s="217"/>
      <c r="C764" s="217"/>
      <c r="D764" s="217"/>
      <c r="E764" s="218"/>
      <c r="F764" s="219"/>
      <c r="G764" s="219"/>
      <c r="H764" s="219"/>
      <c r="I764" s="218"/>
      <c r="J764" s="219"/>
      <c r="K764" s="218"/>
      <c r="L764" s="219"/>
      <c r="M764" s="219"/>
      <c r="N764" s="219"/>
      <c r="O764" s="219"/>
      <c r="P764" s="219"/>
      <c r="Q764" s="218"/>
      <c r="R764" s="198"/>
      <c r="S764" s="198"/>
      <c r="T764" s="198"/>
      <c r="U764" s="202"/>
      <c r="V764" s="202"/>
      <c r="W764" s="202"/>
      <c r="X764" s="202"/>
      <c r="Y764" s="202"/>
      <c r="Z764" s="202"/>
    </row>
    <row r="765" spans="1:26" ht="16.5" customHeight="1">
      <c r="A765" s="199"/>
      <c r="B765" s="217"/>
      <c r="C765" s="217"/>
      <c r="D765" s="217"/>
      <c r="E765" s="218"/>
      <c r="F765" s="219"/>
      <c r="G765" s="219"/>
      <c r="H765" s="219"/>
      <c r="I765" s="218"/>
      <c r="J765" s="219"/>
      <c r="K765" s="218"/>
      <c r="L765" s="219"/>
      <c r="M765" s="219"/>
      <c r="N765" s="219"/>
      <c r="O765" s="219"/>
      <c r="P765" s="219"/>
      <c r="Q765" s="218"/>
      <c r="R765" s="198"/>
      <c r="S765" s="198"/>
      <c r="T765" s="198"/>
      <c r="U765" s="202"/>
      <c r="V765" s="202"/>
      <c r="W765" s="202"/>
      <c r="X765" s="202"/>
      <c r="Y765" s="202"/>
      <c r="Z765" s="202"/>
    </row>
    <row r="766" spans="1:26" ht="16.5" customHeight="1">
      <c r="A766" s="199"/>
      <c r="B766" s="217"/>
      <c r="C766" s="217"/>
      <c r="D766" s="217"/>
      <c r="E766" s="218"/>
      <c r="F766" s="219"/>
      <c r="G766" s="219"/>
      <c r="H766" s="219"/>
      <c r="I766" s="218"/>
      <c r="J766" s="219"/>
      <c r="K766" s="218"/>
      <c r="L766" s="219"/>
      <c r="M766" s="219"/>
      <c r="N766" s="219"/>
      <c r="O766" s="219"/>
      <c r="P766" s="219"/>
      <c r="Q766" s="218"/>
      <c r="R766" s="198"/>
      <c r="S766" s="198"/>
      <c r="T766" s="198"/>
      <c r="U766" s="202"/>
      <c r="V766" s="202"/>
      <c r="W766" s="202"/>
      <c r="X766" s="202"/>
      <c r="Y766" s="202"/>
      <c r="Z766" s="202"/>
    </row>
    <row r="767" spans="1:26" ht="16.5" customHeight="1">
      <c r="A767" s="199"/>
      <c r="B767" s="217"/>
      <c r="C767" s="217"/>
      <c r="D767" s="217"/>
      <c r="E767" s="218"/>
      <c r="F767" s="219"/>
      <c r="G767" s="219"/>
      <c r="H767" s="219"/>
      <c r="I767" s="218"/>
      <c r="J767" s="219"/>
      <c r="K767" s="218"/>
      <c r="L767" s="219"/>
      <c r="M767" s="219"/>
      <c r="N767" s="219"/>
      <c r="O767" s="219"/>
      <c r="P767" s="219"/>
      <c r="Q767" s="218"/>
      <c r="R767" s="198"/>
      <c r="S767" s="198"/>
      <c r="T767" s="198"/>
      <c r="U767" s="202"/>
      <c r="V767" s="202"/>
      <c r="W767" s="202"/>
      <c r="X767" s="202"/>
      <c r="Y767" s="202"/>
      <c r="Z767" s="202"/>
    </row>
    <row r="768" spans="1:26" ht="16.5" customHeight="1">
      <c r="A768" s="199"/>
      <c r="B768" s="217"/>
      <c r="C768" s="217"/>
      <c r="D768" s="217"/>
      <c r="E768" s="218"/>
      <c r="F768" s="219"/>
      <c r="G768" s="219"/>
      <c r="H768" s="219"/>
      <c r="I768" s="218"/>
      <c r="J768" s="219"/>
      <c r="K768" s="218"/>
      <c r="L768" s="219"/>
      <c r="M768" s="219"/>
      <c r="N768" s="219"/>
      <c r="O768" s="219"/>
      <c r="P768" s="219"/>
      <c r="Q768" s="218"/>
      <c r="R768" s="198"/>
      <c r="S768" s="198"/>
      <c r="T768" s="198"/>
      <c r="U768" s="202"/>
      <c r="V768" s="202"/>
      <c r="W768" s="202"/>
      <c r="X768" s="202"/>
      <c r="Y768" s="202"/>
      <c r="Z768" s="202"/>
    </row>
    <row r="769" spans="1:26" ht="16.5" customHeight="1">
      <c r="A769" s="199"/>
      <c r="B769" s="217"/>
      <c r="C769" s="217"/>
      <c r="D769" s="217"/>
      <c r="E769" s="218"/>
      <c r="F769" s="219"/>
      <c r="G769" s="219"/>
      <c r="H769" s="219"/>
      <c r="I769" s="218"/>
      <c r="J769" s="219"/>
      <c r="K769" s="218"/>
      <c r="L769" s="219"/>
      <c r="M769" s="219"/>
      <c r="N769" s="219"/>
      <c r="O769" s="219"/>
      <c r="P769" s="219"/>
      <c r="Q769" s="218"/>
      <c r="R769" s="198"/>
      <c r="S769" s="198"/>
      <c r="T769" s="198"/>
      <c r="U769" s="202"/>
      <c r="V769" s="202"/>
      <c r="W769" s="202"/>
      <c r="X769" s="202"/>
      <c r="Y769" s="202"/>
      <c r="Z769" s="202"/>
    </row>
    <row r="770" spans="1:26" ht="16.5" customHeight="1">
      <c r="A770" s="199"/>
      <c r="B770" s="217"/>
      <c r="C770" s="217"/>
      <c r="D770" s="217"/>
      <c r="E770" s="218"/>
      <c r="F770" s="219"/>
      <c r="G770" s="219"/>
      <c r="H770" s="219"/>
      <c r="I770" s="218"/>
      <c r="J770" s="219"/>
      <c r="K770" s="218"/>
      <c r="L770" s="219"/>
      <c r="M770" s="219"/>
      <c r="N770" s="219"/>
      <c r="O770" s="219"/>
      <c r="P770" s="219"/>
      <c r="Q770" s="218"/>
      <c r="R770" s="198"/>
      <c r="S770" s="198"/>
      <c r="T770" s="198"/>
      <c r="U770" s="202"/>
      <c r="V770" s="202"/>
      <c r="W770" s="202"/>
      <c r="X770" s="202"/>
      <c r="Y770" s="202"/>
      <c r="Z770" s="202"/>
    </row>
    <row r="771" spans="1:26" ht="16.5" customHeight="1">
      <c r="A771" s="199"/>
      <c r="B771" s="217"/>
      <c r="C771" s="217"/>
      <c r="D771" s="217"/>
      <c r="E771" s="218"/>
      <c r="F771" s="219"/>
      <c r="G771" s="219"/>
      <c r="H771" s="219"/>
      <c r="I771" s="218"/>
      <c r="J771" s="219"/>
      <c r="K771" s="218"/>
      <c r="L771" s="219"/>
      <c r="M771" s="219"/>
      <c r="N771" s="219"/>
      <c r="O771" s="219"/>
      <c r="P771" s="219"/>
      <c r="Q771" s="218"/>
      <c r="R771" s="198"/>
      <c r="S771" s="198"/>
      <c r="T771" s="198"/>
      <c r="U771" s="202"/>
      <c r="V771" s="202"/>
      <c r="W771" s="202"/>
      <c r="X771" s="202"/>
      <c r="Y771" s="202"/>
      <c r="Z771" s="202"/>
    </row>
    <row r="772" spans="1:26" ht="16.5" customHeight="1">
      <c r="A772" s="199"/>
      <c r="B772" s="217"/>
      <c r="C772" s="217"/>
      <c r="D772" s="217"/>
      <c r="E772" s="218"/>
      <c r="F772" s="219"/>
      <c r="G772" s="219"/>
      <c r="H772" s="219"/>
      <c r="I772" s="218"/>
      <c r="J772" s="219"/>
      <c r="K772" s="218"/>
      <c r="L772" s="219"/>
      <c r="M772" s="219"/>
      <c r="N772" s="219"/>
      <c r="O772" s="219"/>
      <c r="P772" s="219"/>
      <c r="Q772" s="218"/>
      <c r="R772" s="198"/>
      <c r="S772" s="198"/>
      <c r="T772" s="198"/>
      <c r="U772" s="202"/>
      <c r="V772" s="202"/>
      <c r="W772" s="202"/>
      <c r="X772" s="202"/>
      <c r="Y772" s="202"/>
      <c r="Z772" s="202"/>
    </row>
    <row r="773" spans="1:26" ht="16.5" customHeight="1">
      <c r="A773" s="199"/>
      <c r="B773" s="217"/>
      <c r="C773" s="217"/>
      <c r="D773" s="217"/>
      <c r="E773" s="218"/>
      <c r="F773" s="219"/>
      <c r="G773" s="219"/>
      <c r="H773" s="219"/>
      <c r="I773" s="218"/>
      <c r="J773" s="219"/>
      <c r="K773" s="218"/>
      <c r="L773" s="219"/>
      <c r="M773" s="219"/>
      <c r="N773" s="219"/>
      <c r="O773" s="219"/>
      <c r="P773" s="219"/>
      <c r="Q773" s="218"/>
      <c r="R773" s="198"/>
      <c r="S773" s="198"/>
      <c r="T773" s="198"/>
      <c r="U773" s="202"/>
      <c r="V773" s="202"/>
      <c r="W773" s="202"/>
      <c r="X773" s="202"/>
      <c r="Y773" s="202"/>
      <c r="Z773" s="202"/>
    </row>
    <row r="774" spans="1:26" ht="16.5" customHeight="1">
      <c r="A774" s="199"/>
      <c r="B774" s="217"/>
      <c r="C774" s="217"/>
      <c r="D774" s="217"/>
      <c r="E774" s="218"/>
      <c r="F774" s="219"/>
      <c r="G774" s="219"/>
      <c r="H774" s="219"/>
      <c r="I774" s="218"/>
      <c r="J774" s="219"/>
      <c r="K774" s="218"/>
      <c r="L774" s="219"/>
      <c r="M774" s="219"/>
      <c r="N774" s="219"/>
      <c r="O774" s="219"/>
      <c r="P774" s="219"/>
      <c r="Q774" s="218"/>
      <c r="R774" s="198"/>
      <c r="S774" s="198"/>
      <c r="T774" s="198"/>
      <c r="U774" s="202"/>
      <c r="V774" s="202"/>
      <c r="W774" s="202"/>
      <c r="X774" s="202"/>
      <c r="Y774" s="202"/>
      <c r="Z774" s="202"/>
    </row>
    <row r="775" spans="1:26" ht="16.5" customHeight="1">
      <c r="A775" s="199"/>
      <c r="B775" s="217"/>
      <c r="C775" s="217"/>
      <c r="D775" s="217"/>
      <c r="E775" s="218"/>
      <c r="F775" s="219"/>
      <c r="G775" s="219"/>
      <c r="H775" s="219"/>
      <c r="I775" s="218"/>
      <c r="J775" s="219"/>
      <c r="K775" s="218"/>
      <c r="L775" s="219"/>
      <c r="M775" s="219"/>
      <c r="N775" s="219"/>
      <c r="O775" s="219"/>
      <c r="P775" s="219"/>
      <c r="Q775" s="218"/>
      <c r="R775" s="198"/>
      <c r="S775" s="198"/>
      <c r="T775" s="198"/>
      <c r="U775" s="202"/>
      <c r="V775" s="202"/>
      <c r="W775" s="202"/>
      <c r="X775" s="202"/>
      <c r="Y775" s="202"/>
      <c r="Z775" s="202"/>
    </row>
    <row r="776" spans="1:26" ht="16.5" customHeight="1">
      <c r="A776" s="199"/>
      <c r="B776" s="217"/>
      <c r="C776" s="217"/>
      <c r="D776" s="217"/>
      <c r="E776" s="218"/>
      <c r="F776" s="219"/>
      <c r="G776" s="219"/>
      <c r="H776" s="219"/>
      <c r="I776" s="218"/>
      <c r="J776" s="219"/>
      <c r="K776" s="218"/>
      <c r="L776" s="219"/>
      <c r="M776" s="219"/>
      <c r="N776" s="219"/>
      <c r="O776" s="219"/>
      <c r="P776" s="219"/>
      <c r="Q776" s="218"/>
      <c r="R776" s="198"/>
      <c r="S776" s="198"/>
      <c r="T776" s="198"/>
      <c r="U776" s="202"/>
      <c r="V776" s="202"/>
      <c r="W776" s="202"/>
      <c r="X776" s="202"/>
      <c r="Y776" s="202"/>
      <c r="Z776" s="202"/>
    </row>
    <row r="777" spans="1:26" ht="16.5" customHeight="1">
      <c r="A777" s="199"/>
      <c r="B777" s="217"/>
      <c r="C777" s="217"/>
      <c r="D777" s="217"/>
      <c r="E777" s="218"/>
      <c r="F777" s="219"/>
      <c r="G777" s="219"/>
      <c r="H777" s="219"/>
      <c r="I777" s="218"/>
      <c r="J777" s="219"/>
      <c r="K777" s="218"/>
      <c r="L777" s="219"/>
      <c r="M777" s="219"/>
      <c r="N777" s="219"/>
      <c r="O777" s="219"/>
      <c r="P777" s="219"/>
      <c r="Q777" s="218"/>
      <c r="R777" s="198"/>
      <c r="S777" s="198"/>
      <c r="T777" s="198"/>
      <c r="U777" s="202"/>
      <c r="V777" s="202"/>
      <c r="W777" s="202"/>
      <c r="X777" s="202"/>
      <c r="Y777" s="202"/>
      <c r="Z777" s="202"/>
    </row>
    <row r="778" spans="1:26" ht="16.5" customHeight="1">
      <c r="A778" s="199"/>
      <c r="B778" s="217"/>
      <c r="C778" s="217"/>
      <c r="D778" s="217"/>
      <c r="E778" s="218"/>
      <c r="F778" s="219"/>
      <c r="G778" s="219"/>
      <c r="H778" s="219"/>
      <c r="I778" s="218"/>
      <c r="J778" s="219"/>
      <c r="K778" s="218"/>
      <c r="L778" s="219"/>
      <c r="M778" s="219"/>
      <c r="N778" s="219"/>
      <c r="O778" s="219"/>
      <c r="P778" s="219"/>
      <c r="Q778" s="218"/>
      <c r="R778" s="198"/>
      <c r="S778" s="198"/>
      <c r="T778" s="198"/>
      <c r="U778" s="202"/>
      <c r="V778" s="202"/>
      <c r="W778" s="202"/>
      <c r="X778" s="202"/>
      <c r="Y778" s="202"/>
      <c r="Z778" s="202"/>
    </row>
    <row r="779" spans="1:26" ht="16.5" customHeight="1">
      <c r="A779" s="199"/>
      <c r="B779" s="217"/>
      <c r="C779" s="217"/>
      <c r="D779" s="217"/>
      <c r="E779" s="218"/>
      <c r="F779" s="219"/>
      <c r="G779" s="219"/>
      <c r="H779" s="219"/>
      <c r="I779" s="218"/>
      <c r="J779" s="219"/>
      <c r="K779" s="218"/>
      <c r="L779" s="219"/>
      <c r="M779" s="219"/>
      <c r="N779" s="219"/>
      <c r="O779" s="219"/>
      <c r="P779" s="219"/>
      <c r="Q779" s="218"/>
      <c r="R779" s="198"/>
      <c r="S779" s="198"/>
      <c r="T779" s="198"/>
      <c r="U779" s="202"/>
      <c r="V779" s="202"/>
      <c r="W779" s="202"/>
      <c r="X779" s="202"/>
      <c r="Y779" s="202"/>
      <c r="Z779" s="202"/>
    </row>
    <row r="780" spans="1:26" ht="16.5" customHeight="1">
      <c r="A780" s="199"/>
      <c r="B780" s="217"/>
      <c r="C780" s="217"/>
      <c r="D780" s="217"/>
      <c r="E780" s="218"/>
      <c r="F780" s="219"/>
      <c r="G780" s="219"/>
      <c r="H780" s="219"/>
      <c r="I780" s="218"/>
      <c r="J780" s="219"/>
      <c r="K780" s="218"/>
      <c r="L780" s="219"/>
      <c r="M780" s="219"/>
      <c r="N780" s="219"/>
      <c r="O780" s="219"/>
      <c r="P780" s="219"/>
      <c r="Q780" s="218"/>
      <c r="R780" s="198"/>
      <c r="S780" s="198"/>
      <c r="T780" s="198"/>
      <c r="U780" s="202"/>
      <c r="V780" s="202"/>
      <c r="W780" s="202"/>
      <c r="X780" s="202"/>
      <c r="Y780" s="202"/>
      <c r="Z780" s="202"/>
    </row>
    <row r="781" spans="1:26" ht="16.5" customHeight="1">
      <c r="A781" s="199"/>
      <c r="B781" s="217"/>
      <c r="C781" s="217"/>
      <c r="D781" s="217"/>
      <c r="E781" s="218"/>
      <c r="F781" s="219"/>
      <c r="G781" s="219"/>
      <c r="H781" s="219"/>
      <c r="I781" s="218"/>
      <c r="J781" s="219"/>
      <c r="K781" s="218"/>
      <c r="L781" s="219"/>
      <c r="M781" s="219"/>
      <c r="N781" s="219"/>
      <c r="O781" s="219"/>
      <c r="P781" s="219"/>
      <c r="Q781" s="218"/>
      <c r="R781" s="198"/>
      <c r="S781" s="198"/>
      <c r="T781" s="198"/>
      <c r="U781" s="202"/>
      <c r="V781" s="202"/>
      <c r="W781" s="202"/>
      <c r="X781" s="202"/>
      <c r="Y781" s="202"/>
      <c r="Z781" s="202"/>
    </row>
    <row r="782" spans="1:26" ht="16.5" customHeight="1">
      <c r="A782" s="199"/>
      <c r="B782" s="217"/>
      <c r="C782" s="217"/>
      <c r="D782" s="217"/>
      <c r="E782" s="218"/>
      <c r="F782" s="219"/>
      <c r="G782" s="219"/>
      <c r="H782" s="219"/>
      <c r="I782" s="218"/>
      <c r="J782" s="219"/>
      <c r="K782" s="218"/>
      <c r="L782" s="219"/>
      <c r="M782" s="219"/>
      <c r="N782" s="219"/>
      <c r="O782" s="219"/>
      <c r="P782" s="219"/>
      <c r="Q782" s="218"/>
      <c r="R782" s="198"/>
      <c r="S782" s="198"/>
      <c r="T782" s="198"/>
      <c r="U782" s="202"/>
      <c r="V782" s="202"/>
      <c r="W782" s="202"/>
      <c r="X782" s="202"/>
      <c r="Y782" s="202"/>
      <c r="Z782" s="202"/>
    </row>
    <row r="783" spans="1:26" ht="16.5" customHeight="1">
      <c r="A783" s="199"/>
      <c r="B783" s="217"/>
      <c r="C783" s="217"/>
      <c r="D783" s="217"/>
      <c r="E783" s="218"/>
      <c r="F783" s="219"/>
      <c r="G783" s="219"/>
      <c r="H783" s="219"/>
      <c r="I783" s="218"/>
      <c r="J783" s="219"/>
      <c r="K783" s="218"/>
      <c r="L783" s="219"/>
      <c r="M783" s="219"/>
      <c r="N783" s="219"/>
      <c r="O783" s="219"/>
      <c r="P783" s="219"/>
      <c r="Q783" s="218"/>
      <c r="R783" s="198"/>
      <c r="S783" s="198"/>
      <c r="T783" s="198"/>
      <c r="U783" s="202"/>
      <c r="V783" s="202"/>
      <c r="W783" s="202"/>
      <c r="X783" s="202"/>
      <c r="Y783" s="202"/>
      <c r="Z783" s="202"/>
    </row>
    <row r="784" spans="1:26" ht="16.5" customHeight="1">
      <c r="A784" s="199"/>
      <c r="B784" s="217"/>
      <c r="C784" s="217"/>
      <c r="D784" s="217"/>
      <c r="E784" s="218"/>
      <c r="F784" s="219"/>
      <c r="G784" s="219"/>
      <c r="H784" s="219"/>
      <c r="I784" s="218"/>
      <c r="J784" s="219"/>
      <c r="K784" s="218"/>
      <c r="L784" s="219"/>
      <c r="M784" s="219"/>
      <c r="N784" s="219"/>
      <c r="O784" s="219"/>
      <c r="P784" s="219"/>
      <c r="Q784" s="218"/>
      <c r="R784" s="198"/>
      <c r="S784" s="198"/>
      <c r="T784" s="198"/>
      <c r="U784" s="202"/>
      <c r="V784" s="202"/>
      <c r="W784" s="202"/>
      <c r="X784" s="202"/>
      <c r="Y784" s="202"/>
      <c r="Z784" s="202"/>
    </row>
    <row r="785" spans="1:26" ht="16.5" customHeight="1">
      <c r="A785" s="199"/>
      <c r="B785" s="217"/>
      <c r="C785" s="217"/>
      <c r="D785" s="217"/>
      <c r="E785" s="218"/>
      <c r="F785" s="219"/>
      <c r="G785" s="219"/>
      <c r="H785" s="219"/>
      <c r="I785" s="218"/>
      <c r="J785" s="219"/>
      <c r="K785" s="218"/>
      <c r="L785" s="219"/>
      <c r="M785" s="219"/>
      <c r="N785" s="219"/>
      <c r="O785" s="219"/>
      <c r="P785" s="219"/>
      <c r="Q785" s="218"/>
      <c r="R785" s="198"/>
      <c r="S785" s="198"/>
      <c r="T785" s="198"/>
      <c r="U785" s="202"/>
      <c r="V785" s="202"/>
      <c r="W785" s="202"/>
      <c r="X785" s="202"/>
      <c r="Y785" s="202"/>
      <c r="Z785" s="202"/>
    </row>
    <row r="786" spans="1:26" ht="16.5" customHeight="1">
      <c r="A786" s="199"/>
      <c r="B786" s="217"/>
      <c r="C786" s="217"/>
      <c r="D786" s="217"/>
      <c r="E786" s="218"/>
      <c r="F786" s="219"/>
      <c r="G786" s="219"/>
      <c r="H786" s="219"/>
      <c r="I786" s="218"/>
      <c r="J786" s="219"/>
      <c r="K786" s="218"/>
      <c r="L786" s="219"/>
      <c r="M786" s="219"/>
      <c r="N786" s="219"/>
      <c r="O786" s="219"/>
      <c r="P786" s="219"/>
      <c r="Q786" s="218"/>
      <c r="R786" s="198"/>
      <c r="S786" s="198"/>
      <c r="T786" s="198"/>
      <c r="U786" s="202"/>
      <c r="V786" s="202"/>
      <c r="W786" s="202"/>
      <c r="X786" s="202"/>
      <c r="Y786" s="202"/>
      <c r="Z786" s="202"/>
    </row>
    <row r="787" spans="1:26" ht="16.5" customHeight="1">
      <c r="A787" s="199"/>
      <c r="B787" s="217"/>
      <c r="C787" s="217"/>
      <c r="D787" s="217"/>
      <c r="E787" s="218"/>
      <c r="F787" s="219"/>
      <c r="G787" s="219"/>
      <c r="H787" s="219"/>
      <c r="I787" s="218"/>
      <c r="J787" s="219"/>
      <c r="K787" s="218"/>
      <c r="L787" s="219"/>
      <c r="M787" s="219"/>
      <c r="N787" s="219"/>
      <c r="O787" s="219"/>
      <c r="P787" s="219"/>
      <c r="Q787" s="218"/>
      <c r="R787" s="198"/>
      <c r="S787" s="198"/>
      <c r="T787" s="198"/>
      <c r="U787" s="202"/>
      <c r="V787" s="202"/>
      <c r="W787" s="202"/>
      <c r="X787" s="202"/>
      <c r="Y787" s="202"/>
      <c r="Z787" s="202"/>
    </row>
    <row r="788" spans="1:26" ht="16.5" customHeight="1">
      <c r="A788" s="199"/>
      <c r="B788" s="217"/>
      <c r="C788" s="217"/>
      <c r="D788" s="217"/>
      <c r="E788" s="218"/>
      <c r="F788" s="219"/>
      <c r="G788" s="219"/>
      <c r="H788" s="219"/>
      <c r="I788" s="218"/>
      <c r="J788" s="219"/>
      <c r="K788" s="218"/>
      <c r="L788" s="219"/>
      <c r="M788" s="219"/>
      <c r="N788" s="219"/>
      <c r="O788" s="219"/>
      <c r="P788" s="219"/>
      <c r="Q788" s="218"/>
      <c r="R788" s="198"/>
      <c r="S788" s="198"/>
      <c r="T788" s="198"/>
      <c r="U788" s="202"/>
      <c r="V788" s="202"/>
      <c r="W788" s="202"/>
      <c r="X788" s="202"/>
      <c r="Y788" s="202"/>
      <c r="Z788" s="202"/>
    </row>
    <row r="789" spans="1:26" ht="16.5" customHeight="1">
      <c r="A789" s="199"/>
      <c r="B789" s="217"/>
      <c r="C789" s="217"/>
      <c r="D789" s="217"/>
      <c r="E789" s="218"/>
      <c r="F789" s="219"/>
      <c r="G789" s="219"/>
      <c r="H789" s="219"/>
      <c r="I789" s="218"/>
      <c r="J789" s="219"/>
      <c r="K789" s="218"/>
      <c r="L789" s="219"/>
      <c r="M789" s="219"/>
      <c r="N789" s="219"/>
      <c r="O789" s="219"/>
      <c r="P789" s="219"/>
      <c r="Q789" s="218"/>
      <c r="R789" s="198"/>
      <c r="S789" s="198"/>
      <c r="T789" s="198"/>
      <c r="U789" s="202"/>
      <c r="V789" s="202"/>
      <c r="W789" s="202"/>
      <c r="X789" s="202"/>
      <c r="Y789" s="202"/>
      <c r="Z789" s="202"/>
    </row>
    <row r="790" spans="1:26" ht="16.5" customHeight="1">
      <c r="A790" s="199"/>
      <c r="B790" s="217"/>
      <c r="C790" s="217"/>
      <c r="D790" s="217"/>
      <c r="E790" s="218"/>
      <c r="F790" s="219"/>
      <c r="G790" s="219"/>
      <c r="H790" s="219"/>
      <c r="I790" s="218"/>
      <c r="J790" s="219"/>
      <c r="K790" s="218"/>
      <c r="L790" s="219"/>
      <c r="M790" s="219"/>
      <c r="N790" s="219"/>
      <c r="O790" s="219"/>
      <c r="P790" s="219"/>
      <c r="Q790" s="218"/>
      <c r="R790" s="198"/>
      <c r="S790" s="198"/>
      <c r="T790" s="198"/>
      <c r="U790" s="202"/>
      <c r="V790" s="202"/>
      <c r="W790" s="202"/>
      <c r="X790" s="202"/>
      <c r="Y790" s="202"/>
      <c r="Z790" s="202"/>
    </row>
    <row r="791" spans="1:26" ht="16.5" customHeight="1">
      <c r="A791" s="199"/>
      <c r="B791" s="217"/>
      <c r="C791" s="217"/>
      <c r="D791" s="217"/>
      <c r="E791" s="218"/>
      <c r="F791" s="219"/>
      <c r="G791" s="219"/>
      <c r="H791" s="219"/>
      <c r="I791" s="218"/>
      <c r="J791" s="219"/>
      <c r="K791" s="218"/>
      <c r="L791" s="219"/>
      <c r="M791" s="219"/>
      <c r="N791" s="219"/>
      <c r="O791" s="219"/>
      <c r="P791" s="219"/>
      <c r="Q791" s="218"/>
      <c r="R791" s="198"/>
      <c r="S791" s="198"/>
      <c r="T791" s="198"/>
      <c r="U791" s="202"/>
      <c r="V791" s="202"/>
      <c r="W791" s="202"/>
      <c r="X791" s="202"/>
      <c r="Y791" s="202"/>
      <c r="Z791" s="202"/>
    </row>
    <row r="792" spans="1:26" ht="16.5" customHeight="1">
      <c r="A792" s="199"/>
      <c r="B792" s="217"/>
      <c r="C792" s="217"/>
      <c r="D792" s="217"/>
      <c r="E792" s="218"/>
      <c r="F792" s="219"/>
      <c r="G792" s="219"/>
      <c r="H792" s="219"/>
      <c r="I792" s="218"/>
      <c r="J792" s="219"/>
      <c r="K792" s="218"/>
      <c r="L792" s="219"/>
      <c r="M792" s="219"/>
      <c r="N792" s="219"/>
      <c r="O792" s="219"/>
      <c r="P792" s="219"/>
      <c r="Q792" s="218"/>
      <c r="R792" s="198"/>
      <c r="S792" s="198"/>
      <c r="T792" s="198"/>
      <c r="U792" s="202"/>
      <c r="V792" s="202"/>
      <c r="W792" s="202"/>
      <c r="X792" s="202"/>
      <c r="Y792" s="202"/>
      <c r="Z792" s="202"/>
    </row>
    <row r="793" spans="1:26" ht="16.5" customHeight="1">
      <c r="A793" s="199"/>
      <c r="B793" s="217"/>
      <c r="C793" s="217"/>
      <c r="D793" s="217"/>
      <c r="E793" s="218"/>
      <c r="F793" s="219"/>
      <c r="G793" s="219"/>
      <c r="H793" s="219"/>
      <c r="I793" s="218"/>
      <c r="J793" s="219"/>
      <c r="K793" s="218"/>
      <c r="L793" s="219"/>
      <c r="M793" s="219"/>
      <c r="N793" s="219"/>
      <c r="O793" s="219"/>
      <c r="P793" s="219"/>
      <c r="Q793" s="218"/>
      <c r="R793" s="198"/>
      <c r="S793" s="198"/>
      <c r="T793" s="198"/>
      <c r="U793" s="202"/>
      <c r="V793" s="202"/>
      <c r="W793" s="202"/>
      <c r="X793" s="202"/>
      <c r="Y793" s="202"/>
      <c r="Z793" s="202"/>
    </row>
    <row r="794" spans="1:26" ht="16.5" customHeight="1">
      <c r="A794" s="199"/>
      <c r="B794" s="217"/>
      <c r="C794" s="217"/>
      <c r="D794" s="217"/>
      <c r="E794" s="218"/>
      <c r="F794" s="219"/>
      <c r="G794" s="219"/>
      <c r="H794" s="219"/>
      <c r="I794" s="218"/>
      <c r="J794" s="219"/>
      <c r="K794" s="218"/>
      <c r="L794" s="219"/>
      <c r="M794" s="219"/>
      <c r="N794" s="219"/>
      <c r="O794" s="219"/>
      <c r="P794" s="219"/>
      <c r="Q794" s="218"/>
      <c r="R794" s="198"/>
      <c r="S794" s="198"/>
      <c r="T794" s="198"/>
      <c r="U794" s="202"/>
      <c r="V794" s="202"/>
      <c r="W794" s="202"/>
      <c r="X794" s="202"/>
      <c r="Y794" s="202"/>
      <c r="Z794" s="202"/>
    </row>
    <row r="795" spans="1:26" ht="16.5" customHeight="1">
      <c r="A795" s="199"/>
      <c r="B795" s="217"/>
      <c r="C795" s="217"/>
      <c r="D795" s="217"/>
      <c r="E795" s="218"/>
      <c r="F795" s="219"/>
      <c r="G795" s="219"/>
      <c r="H795" s="219"/>
      <c r="I795" s="218"/>
      <c r="J795" s="219"/>
      <c r="K795" s="218"/>
      <c r="L795" s="219"/>
      <c r="M795" s="219"/>
      <c r="N795" s="219"/>
      <c r="O795" s="219"/>
      <c r="P795" s="219"/>
      <c r="Q795" s="218"/>
      <c r="R795" s="198"/>
      <c r="S795" s="198"/>
      <c r="T795" s="198"/>
      <c r="U795" s="202"/>
      <c r="V795" s="202"/>
      <c r="W795" s="202"/>
      <c r="X795" s="202"/>
      <c r="Y795" s="202"/>
      <c r="Z795" s="202"/>
    </row>
    <row r="796" spans="1:26" ht="16.5" customHeight="1">
      <c r="A796" s="199"/>
      <c r="B796" s="217"/>
      <c r="C796" s="217"/>
      <c r="D796" s="217"/>
      <c r="E796" s="218"/>
      <c r="F796" s="219"/>
      <c r="G796" s="219"/>
      <c r="H796" s="219"/>
      <c r="I796" s="218"/>
      <c r="J796" s="219"/>
      <c r="K796" s="218"/>
      <c r="L796" s="219"/>
      <c r="M796" s="219"/>
      <c r="N796" s="219"/>
      <c r="O796" s="219"/>
      <c r="P796" s="219"/>
      <c r="Q796" s="218"/>
      <c r="R796" s="198"/>
      <c r="S796" s="198"/>
      <c r="T796" s="198"/>
      <c r="U796" s="202"/>
      <c r="V796" s="202"/>
      <c r="W796" s="202"/>
      <c r="X796" s="202"/>
      <c r="Y796" s="202"/>
      <c r="Z796" s="202"/>
    </row>
    <row r="797" spans="1:26" ht="16.5" customHeight="1">
      <c r="A797" s="199"/>
      <c r="B797" s="217"/>
      <c r="C797" s="217"/>
      <c r="D797" s="217"/>
      <c r="E797" s="218"/>
      <c r="F797" s="219"/>
      <c r="G797" s="219"/>
      <c r="H797" s="219"/>
      <c r="I797" s="218"/>
      <c r="J797" s="219"/>
      <c r="K797" s="218"/>
      <c r="L797" s="219"/>
      <c r="M797" s="219"/>
      <c r="N797" s="219"/>
      <c r="O797" s="219"/>
      <c r="P797" s="219"/>
      <c r="Q797" s="218"/>
      <c r="R797" s="198"/>
      <c r="S797" s="198"/>
      <c r="T797" s="198"/>
      <c r="U797" s="202"/>
      <c r="V797" s="202"/>
      <c r="W797" s="202"/>
      <c r="X797" s="202"/>
      <c r="Y797" s="202"/>
      <c r="Z797" s="202"/>
    </row>
    <row r="798" spans="1:26" ht="16.5" customHeight="1">
      <c r="A798" s="199"/>
      <c r="B798" s="217"/>
      <c r="C798" s="217"/>
      <c r="D798" s="217"/>
      <c r="E798" s="218"/>
      <c r="F798" s="219"/>
      <c r="G798" s="219"/>
      <c r="H798" s="219"/>
      <c r="I798" s="218"/>
      <c r="J798" s="219"/>
      <c r="K798" s="218"/>
      <c r="L798" s="219"/>
      <c r="M798" s="219"/>
      <c r="N798" s="219"/>
      <c r="O798" s="219"/>
      <c r="P798" s="219"/>
      <c r="Q798" s="218"/>
      <c r="R798" s="198"/>
      <c r="S798" s="198"/>
      <c r="T798" s="198"/>
      <c r="U798" s="202"/>
      <c r="V798" s="202"/>
      <c r="W798" s="202"/>
      <c r="X798" s="202"/>
      <c r="Y798" s="202"/>
      <c r="Z798" s="202"/>
    </row>
    <row r="799" spans="1:26" ht="16.5" customHeight="1">
      <c r="A799" s="199"/>
      <c r="B799" s="217"/>
      <c r="C799" s="217"/>
      <c r="D799" s="217"/>
      <c r="E799" s="218"/>
      <c r="F799" s="219"/>
      <c r="G799" s="219"/>
      <c r="H799" s="219"/>
      <c r="I799" s="218"/>
      <c r="J799" s="219"/>
      <c r="K799" s="218"/>
      <c r="L799" s="219"/>
      <c r="M799" s="219"/>
      <c r="N799" s="219"/>
      <c r="O799" s="219"/>
      <c r="P799" s="219"/>
      <c r="Q799" s="218"/>
      <c r="R799" s="198"/>
      <c r="S799" s="198"/>
      <c r="T799" s="198"/>
      <c r="U799" s="202"/>
      <c r="V799" s="202"/>
      <c r="W799" s="202"/>
      <c r="X799" s="202"/>
      <c r="Y799" s="202"/>
      <c r="Z799" s="202"/>
    </row>
    <row r="800" spans="1:26" ht="16.5" customHeight="1">
      <c r="A800" s="199"/>
      <c r="B800" s="217"/>
      <c r="C800" s="217"/>
      <c r="D800" s="217"/>
      <c r="E800" s="218"/>
      <c r="F800" s="219"/>
      <c r="G800" s="219"/>
      <c r="H800" s="219"/>
      <c r="I800" s="218"/>
      <c r="J800" s="219"/>
      <c r="K800" s="218"/>
      <c r="L800" s="219"/>
      <c r="M800" s="219"/>
      <c r="N800" s="219"/>
      <c r="O800" s="219"/>
      <c r="P800" s="219"/>
      <c r="Q800" s="218"/>
      <c r="R800" s="198"/>
      <c r="S800" s="198"/>
      <c r="T800" s="198"/>
      <c r="U800" s="202"/>
      <c r="V800" s="202"/>
      <c r="W800" s="202"/>
      <c r="X800" s="202"/>
      <c r="Y800" s="202"/>
      <c r="Z800" s="202"/>
    </row>
    <row r="801" spans="1:26" ht="16.5" customHeight="1">
      <c r="A801" s="199"/>
      <c r="B801" s="217"/>
      <c r="C801" s="217"/>
      <c r="D801" s="217"/>
      <c r="E801" s="218"/>
      <c r="F801" s="219"/>
      <c r="G801" s="219"/>
      <c r="H801" s="219"/>
      <c r="I801" s="218"/>
      <c r="J801" s="219"/>
      <c r="K801" s="218"/>
      <c r="L801" s="219"/>
      <c r="M801" s="219"/>
      <c r="N801" s="219"/>
      <c r="O801" s="219"/>
      <c r="P801" s="219"/>
      <c r="Q801" s="218"/>
      <c r="R801" s="198"/>
      <c r="S801" s="198"/>
      <c r="T801" s="198"/>
      <c r="U801" s="202"/>
      <c r="V801" s="202"/>
      <c r="W801" s="202"/>
      <c r="X801" s="202"/>
      <c r="Y801" s="202"/>
      <c r="Z801" s="202"/>
    </row>
    <row r="802" spans="1:26" ht="16.5" customHeight="1">
      <c r="A802" s="199"/>
      <c r="B802" s="217"/>
      <c r="C802" s="217"/>
      <c r="D802" s="217"/>
      <c r="E802" s="218"/>
      <c r="F802" s="219"/>
      <c r="G802" s="219"/>
      <c r="H802" s="219"/>
      <c r="I802" s="218"/>
      <c r="J802" s="219"/>
      <c r="K802" s="218"/>
      <c r="L802" s="219"/>
      <c r="M802" s="219"/>
      <c r="N802" s="219"/>
      <c r="O802" s="219"/>
      <c r="P802" s="219"/>
      <c r="Q802" s="218"/>
      <c r="R802" s="198"/>
      <c r="S802" s="198"/>
      <c r="T802" s="198"/>
      <c r="U802" s="202"/>
      <c r="V802" s="202"/>
      <c r="W802" s="202"/>
      <c r="X802" s="202"/>
      <c r="Y802" s="202"/>
      <c r="Z802" s="202"/>
    </row>
    <row r="803" spans="1:26" ht="16.5" customHeight="1">
      <c r="A803" s="199"/>
      <c r="B803" s="217"/>
      <c r="C803" s="217"/>
      <c r="D803" s="217"/>
      <c r="E803" s="218"/>
      <c r="F803" s="219"/>
      <c r="G803" s="219"/>
      <c r="H803" s="219"/>
      <c r="I803" s="218"/>
      <c r="J803" s="219"/>
      <c r="K803" s="218"/>
      <c r="L803" s="219"/>
      <c r="M803" s="219"/>
      <c r="N803" s="219"/>
      <c r="O803" s="219"/>
      <c r="P803" s="219"/>
      <c r="Q803" s="218"/>
      <c r="R803" s="198"/>
      <c r="S803" s="198"/>
      <c r="T803" s="198"/>
      <c r="U803" s="202"/>
      <c r="V803" s="202"/>
      <c r="W803" s="202"/>
      <c r="X803" s="202"/>
      <c r="Y803" s="202"/>
      <c r="Z803" s="202"/>
    </row>
    <row r="804" spans="1:26" ht="16.5" customHeight="1">
      <c r="A804" s="199"/>
      <c r="B804" s="217"/>
      <c r="C804" s="217"/>
      <c r="D804" s="217"/>
      <c r="E804" s="218"/>
      <c r="F804" s="219"/>
      <c r="G804" s="219"/>
      <c r="H804" s="219"/>
      <c r="I804" s="218"/>
      <c r="J804" s="219"/>
      <c r="K804" s="218"/>
      <c r="L804" s="219"/>
      <c r="M804" s="219"/>
      <c r="N804" s="219"/>
      <c r="O804" s="219"/>
      <c r="P804" s="219"/>
      <c r="Q804" s="218"/>
      <c r="R804" s="198"/>
      <c r="S804" s="198"/>
      <c r="T804" s="198"/>
      <c r="U804" s="202"/>
      <c r="V804" s="202"/>
      <c r="W804" s="202"/>
      <c r="X804" s="202"/>
      <c r="Y804" s="202"/>
      <c r="Z804" s="202"/>
    </row>
    <row r="805" spans="1:26" ht="16.5" customHeight="1">
      <c r="A805" s="199"/>
      <c r="B805" s="217"/>
      <c r="C805" s="217"/>
      <c r="D805" s="217"/>
      <c r="E805" s="218"/>
      <c r="F805" s="219"/>
      <c r="G805" s="219"/>
      <c r="H805" s="219"/>
      <c r="I805" s="218"/>
      <c r="J805" s="219"/>
      <c r="K805" s="218"/>
      <c r="L805" s="219"/>
      <c r="M805" s="219"/>
      <c r="N805" s="219"/>
      <c r="O805" s="219"/>
      <c r="P805" s="219"/>
      <c r="Q805" s="218"/>
      <c r="R805" s="198"/>
      <c r="S805" s="198"/>
      <c r="T805" s="198"/>
      <c r="U805" s="202"/>
      <c r="V805" s="202"/>
      <c r="W805" s="202"/>
      <c r="X805" s="202"/>
      <c r="Y805" s="202"/>
      <c r="Z805" s="202"/>
    </row>
    <row r="806" spans="1:26" ht="16.5" customHeight="1">
      <c r="A806" s="199"/>
      <c r="B806" s="217"/>
      <c r="C806" s="217"/>
      <c r="D806" s="217"/>
      <c r="E806" s="218"/>
      <c r="F806" s="219"/>
      <c r="G806" s="219"/>
      <c r="H806" s="219"/>
      <c r="I806" s="218"/>
      <c r="J806" s="219"/>
      <c r="K806" s="218"/>
      <c r="L806" s="219"/>
      <c r="M806" s="219"/>
      <c r="N806" s="219"/>
      <c r="O806" s="219"/>
      <c r="P806" s="219"/>
      <c r="Q806" s="218"/>
      <c r="R806" s="198"/>
      <c r="S806" s="198"/>
      <c r="T806" s="198"/>
      <c r="U806" s="202"/>
      <c r="V806" s="202"/>
      <c r="W806" s="202"/>
      <c r="X806" s="202"/>
      <c r="Y806" s="202"/>
      <c r="Z806" s="202"/>
    </row>
    <row r="807" spans="1:26" ht="16.5" customHeight="1">
      <c r="A807" s="199"/>
      <c r="B807" s="217"/>
      <c r="C807" s="217"/>
      <c r="D807" s="217"/>
      <c r="E807" s="218"/>
      <c r="F807" s="219"/>
      <c r="G807" s="219"/>
      <c r="H807" s="219"/>
      <c r="I807" s="218"/>
      <c r="J807" s="219"/>
      <c r="K807" s="218"/>
      <c r="L807" s="219"/>
      <c r="M807" s="219"/>
      <c r="N807" s="219"/>
      <c r="O807" s="219"/>
      <c r="P807" s="219"/>
      <c r="Q807" s="218"/>
      <c r="R807" s="198"/>
      <c r="S807" s="198"/>
      <c r="T807" s="198"/>
      <c r="U807" s="202"/>
      <c r="V807" s="202"/>
      <c r="W807" s="202"/>
      <c r="X807" s="202"/>
      <c r="Y807" s="202"/>
      <c r="Z807" s="202"/>
    </row>
    <row r="808" spans="1:26" ht="16.5" customHeight="1">
      <c r="A808" s="199"/>
      <c r="B808" s="217"/>
      <c r="C808" s="217"/>
      <c r="D808" s="217"/>
      <c r="E808" s="218"/>
      <c r="F808" s="219"/>
      <c r="G808" s="219"/>
      <c r="H808" s="219"/>
      <c r="I808" s="218"/>
      <c r="J808" s="219"/>
      <c r="K808" s="218"/>
      <c r="L808" s="219"/>
      <c r="M808" s="219"/>
      <c r="N808" s="219"/>
      <c r="O808" s="219"/>
      <c r="P808" s="219"/>
      <c r="Q808" s="218"/>
      <c r="R808" s="198"/>
      <c r="S808" s="198"/>
      <c r="T808" s="198"/>
      <c r="U808" s="202"/>
      <c r="V808" s="202"/>
      <c r="W808" s="202"/>
      <c r="X808" s="202"/>
      <c r="Y808" s="202"/>
      <c r="Z808" s="202"/>
    </row>
    <row r="809" spans="1:26" ht="16.5" customHeight="1">
      <c r="A809" s="199"/>
      <c r="B809" s="217"/>
      <c r="C809" s="217"/>
      <c r="D809" s="217"/>
      <c r="E809" s="218"/>
      <c r="F809" s="219"/>
      <c r="G809" s="219"/>
      <c r="H809" s="219"/>
      <c r="I809" s="218"/>
      <c r="J809" s="219"/>
      <c r="K809" s="218"/>
      <c r="L809" s="219"/>
      <c r="M809" s="219"/>
      <c r="N809" s="219"/>
      <c r="O809" s="219"/>
      <c r="P809" s="219"/>
      <c r="Q809" s="218"/>
      <c r="R809" s="198"/>
      <c r="S809" s="198"/>
      <c r="T809" s="198"/>
      <c r="U809" s="202"/>
      <c r="V809" s="202"/>
      <c r="W809" s="202"/>
      <c r="X809" s="202"/>
      <c r="Y809" s="202"/>
      <c r="Z809" s="202"/>
    </row>
    <row r="810" spans="1:26" ht="16.5" customHeight="1">
      <c r="A810" s="199"/>
      <c r="B810" s="217"/>
      <c r="C810" s="217"/>
      <c r="D810" s="217"/>
      <c r="E810" s="218"/>
      <c r="F810" s="219"/>
      <c r="G810" s="219"/>
      <c r="H810" s="219"/>
      <c r="I810" s="218"/>
      <c r="J810" s="219"/>
      <c r="K810" s="218"/>
      <c r="L810" s="219"/>
      <c r="M810" s="219"/>
      <c r="N810" s="219"/>
      <c r="O810" s="219"/>
      <c r="P810" s="219"/>
      <c r="Q810" s="218"/>
      <c r="R810" s="198"/>
      <c r="S810" s="198"/>
      <c r="T810" s="198"/>
      <c r="U810" s="202"/>
      <c r="V810" s="202"/>
      <c r="W810" s="202"/>
      <c r="X810" s="202"/>
      <c r="Y810" s="202"/>
      <c r="Z810" s="202"/>
    </row>
    <row r="811" spans="1:26" ht="16.5" customHeight="1">
      <c r="A811" s="199"/>
      <c r="B811" s="217"/>
      <c r="C811" s="217"/>
      <c r="D811" s="217"/>
      <c r="E811" s="218"/>
      <c r="F811" s="219"/>
      <c r="G811" s="219"/>
      <c r="H811" s="219"/>
      <c r="I811" s="218"/>
      <c r="J811" s="219"/>
      <c r="K811" s="218"/>
      <c r="L811" s="219"/>
      <c r="M811" s="219"/>
      <c r="N811" s="219"/>
      <c r="O811" s="219"/>
      <c r="P811" s="219"/>
      <c r="Q811" s="218"/>
      <c r="R811" s="198"/>
      <c r="S811" s="198"/>
      <c r="T811" s="198"/>
      <c r="U811" s="202"/>
      <c r="V811" s="202"/>
      <c r="W811" s="202"/>
      <c r="X811" s="202"/>
      <c r="Y811" s="202"/>
      <c r="Z811" s="202"/>
    </row>
    <row r="812" spans="1:26" ht="16.5" customHeight="1">
      <c r="A812" s="199"/>
      <c r="B812" s="217"/>
      <c r="C812" s="217"/>
      <c r="D812" s="217"/>
      <c r="E812" s="218"/>
      <c r="F812" s="219"/>
      <c r="G812" s="219"/>
      <c r="H812" s="219"/>
      <c r="I812" s="218"/>
      <c r="J812" s="219"/>
      <c r="K812" s="218"/>
      <c r="L812" s="219"/>
      <c r="M812" s="219"/>
      <c r="N812" s="219"/>
      <c r="O812" s="219"/>
      <c r="P812" s="219"/>
      <c r="Q812" s="218"/>
      <c r="R812" s="198"/>
      <c r="S812" s="198"/>
      <c r="T812" s="198"/>
      <c r="U812" s="202"/>
      <c r="V812" s="202"/>
      <c r="W812" s="202"/>
      <c r="X812" s="202"/>
      <c r="Y812" s="202"/>
      <c r="Z812" s="202"/>
    </row>
    <row r="813" spans="1:26" ht="16.5" customHeight="1">
      <c r="A813" s="199"/>
      <c r="B813" s="217"/>
      <c r="C813" s="217"/>
      <c r="D813" s="217"/>
      <c r="E813" s="218"/>
      <c r="F813" s="219"/>
      <c r="G813" s="219"/>
      <c r="H813" s="219"/>
      <c r="I813" s="218"/>
      <c r="J813" s="219"/>
      <c r="K813" s="218"/>
      <c r="L813" s="219"/>
      <c r="M813" s="219"/>
      <c r="N813" s="219"/>
      <c r="O813" s="219"/>
      <c r="P813" s="219"/>
      <c r="Q813" s="218"/>
      <c r="R813" s="198"/>
      <c r="S813" s="198"/>
      <c r="T813" s="198"/>
      <c r="U813" s="202"/>
      <c r="V813" s="202"/>
      <c r="W813" s="202"/>
      <c r="X813" s="202"/>
      <c r="Y813" s="202"/>
      <c r="Z813" s="202"/>
    </row>
    <row r="814" spans="1:26" ht="16.5" customHeight="1">
      <c r="A814" s="199"/>
      <c r="B814" s="217"/>
      <c r="C814" s="217"/>
      <c r="D814" s="217"/>
      <c r="E814" s="218"/>
      <c r="F814" s="219"/>
      <c r="G814" s="219"/>
      <c r="H814" s="219"/>
      <c r="I814" s="218"/>
      <c r="J814" s="219"/>
      <c r="K814" s="218"/>
      <c r="L814" s="219"/>
      <c r="M814" s="219"/>
      <c r="N814" s="219"/>
      <c r="O814" s="219"/>
      <c r="P814" s="219"/>
      <c r="Q814" s="218"/>
      <c r="R814" s="198"/>
      <c r="S814" s="198"/>
      <c r="T814" s="198"/>
      <c r="U814" s="202"/>
      <c r="V814" s="202"/>
      <c r="W814" s="202"/>
      <c r="X814" s="202"/>
      <c r="Y814" s="202"/>
      <c r="Z814" s="202"/>
    </row>
    <row r="815" spans="1:26" ht="16.5" customHeight="1">
      <c r="A815" s="199"/>
      <c r="B815" s="217"/>
      <c r="C815" s="217"/>
      <c r="D815" s="217"/>
      <c r="E815" s="218"/>
      <c r="F815" s="219"/>
      <c r="G815" s="219"/>
      <c r="H815" s="219"/>
      <c r="I815" s="218"/>
      <c r="J815" s="219"/>
      <c r="K815" s="218"/>
      <c r="L815" s="219"/>
      <c r="M815" s="219"/>
      <c r="N815" s="219"/>
      <c r="O815" s="219"/>
      <c r="P815" s="219"/>
      <c r="Q815" s="218"/>
      <c r="R815" s="198"/>
      <c r="S815" s="198"/>
      <c r="T815" s="198"/>
      <c r="U815" s="202"/>
      <c r="V815" s="202"/>
      <c r="W815" s="202"/>
      <c r="X815" s="202"/>
      <c r="Y815" s="202"/>
      <c r="Z815" s="202"/>
    </row>
    <row r="816" spans="1:26" ht="16.5" customHeight="1">
      <c r="A816" s="199"/>
      <c r="B816" s="217"/>
      <c r="C816" s="217"/>
      <c r="D816" s="217"/>
      <c r="E816" s="218"/>
      <c r="F816" s="219"/>
      <c r="G816" s="219"/>
      <c r="H816" s="219"/>
      <c r="I816" s="218"/>
      <c r="J816" s="219"/>
      <c r="K816" s="218"/>
      <c r="L816" s="219"/>
      <c r="M816" s="219"/>
      <c r="N816" s="219"/>
      <c r="O816" s="219"/>
      <c r="P816" s="219"/>
      <c r="Q816" s="218"/>
      <c r="R816" s="198"/>
      <c r="S816" s="198"/>
      <c r="T816" s="198"/>
      <c r="U816" s="202"/>
      <c r="V816" s="202"/>
      <c r="W816" s="202"/>
      <c r="X816" s="202"/>
      <c r="Y816" s="202"/>
      <c r="Z816" s="202"/>
    </row>
    <row r="817" spans="1:26" ht="16.5" customHeight="1">
      <c r="A817" s="199"/>
      <c r="B817" s="217"/>
      <c r="C817" s="217"/>
      <c r="D817" s="217"/>
      <c r="E817" s="218"/>
      <c r="F817" s="219"/>
      <c r="G817" s="219"/>
      <c r="H817" s="219"/>
      <c r="I817" s="218"/>
      <c r="J817" s="219"/>
      <c r="K817" s="218"/>
      <c r="L817" s="219"/>
      <c r="M817" s="219"/>
      <c r="N817" s="219"/>
      <c r="O817" s="219"/>
      <c r="P817" s="219"/>
      <c r="Q817" s="218"/>
      <c r="R817" s="198"/>
      <c r="S817" s="198"/>
      <c r="T817" s="198"/>
      <c r="U817" s="202"/>
      <c r="V817" s="202"/>
      <c r="W817" s="202"/>
      <c r="X817" s="202"/>
      <c r="Y817" s="202"/>
      <c r="Z817" s="202"/>
    </row>
    <row r="818" spans="1:26" ht="16.5" customHeight="1">
      <c r="A818" s="199"/>
      <c r="B818" s="217"/>
      <c r="C818" s="217"/>
      <c r="D818" s="217"/>
      <c r="E818" s="218"/>
      <c r="F818" s="219"/>
      <c r="G818" s="219"/>
      <c r="H818" s="219"/>
      <c r="I818" s="218"/>
      <c r="J818" s="219"/>
      <c r="K818" s="218"/>
      <c r="L818" s="219"/>
      <c r="M818" s="219"/>
      <c r="N818" s="219"/>
      <c r="O818" s="219"/>
      <c r="P818" s="219"/>
      <c r="Q818" s="218"/>
      <c r="R818" s="198"/>
      <c r="S818" s="198"/>
      <c r="T818" s="198"/>
      <c r="U818" s="202"/>
      <c r="V818" s="202"/>
      <c r="W818" s="202"/>
      <c r="X818" s="202"/>
      <c r="Y818" s="202"/>
      <c r="Z818" s="202"/>
    </row>
    <row r="819" spans="1:26" ht="16.5" customHeight="1">
      <c r="A819" s="199"/>
      <c r="B819" s="217"/>
      <c r="C819" s="217"/>
      <c r="D819" s="217"/>
      <c r="E819" s="218"/>
      <c r="F819" s="219"/>
      <c r="G819" s="219"/>
      <c r="H819" s="219"/>
      <c r="I819" s="218"/>
      <c r="J819" s="219"/>
      <c r="K819" s="218"/>
      <c r="L819" s="219"/>
      <c r="M819" s="219"/>
      <c r="N819" s="219"/>
      <c r="O819" s="219"/>
      <c r="P819" s="219"/>
      <c r="Q819" s="218"/>
      <c r="R819" s="198"/>
      <c r="S819" s="198"/>
      <c r="T819" s="198"/>
      <c r="U819" s="202"/>
      <c r="V819" s="202"/>
      <c r="W819" s="202"/>
      <c r="X819" s="202"/>
      <c r="Y819" s="202"/>
      <c r="Z819" s="202"/>
    </row>
    <row r="820" spans="1:26" ht="16.5" customHeight="1">
      <c r="A820" s="199"/>
      <c r="B820" s="217"/>
      <c r="C820" s="217"/>
      <c r="D820" s="217"/>
      <c r="E820" s="218"/>
      <c r="F820" s="219"/>
      <c r="G820" s="219"/>
      <c r="H820" s="219"/>
      <c r="I820" s="218"/>
      <c r="J820" s="219"/>
      <c r="K820" s="218"/>
      <c r="L820" s="219"/>
      <c r="M820" s="219"/>
      <c r="N820" s="219"/>
      <c r="O820" s="219"/>
      <c r="P820" s="219"/>
      <c r="Q820" s="218"/>
      <c r="R820" s="198"/>
      <c r="S820" s="198"/>
      <c r="T820" s="198"/>
      <c r="U820" s="202"/>
      <c r="V820" s="202"/>
      <c r="W820" s="202"/>
      <c r="X820" s="202"/>
      <c r="Y820" s="202"/>
      <c r="Z820" s="202"/>
    </row>
    <row r="821" spans="1:26" ht="16.5" customHeight="1">
      <c r="A821" s="199"/>
      <c r="B821" s="217"/>
      <c r="C821" s="217"/>
      <c r="D821" s="217"/>
      <c r="E821" s="218"/>
      <c r="F821" s="219"/>
      <c r="G821" s="219"/>
      <c r="H821" s="219"/>
      <c r="I821" s="218"/>
      <c r="J821" s="219"/>
      <c r="K821" s="218"/>
      <c r="L821" s="219"/>
      <c r="M821" s="219"/>
      <c r="N821" s="219"/>
      <c r="O821" s="219"/>
      <c r="P821" s="219"/>
      <c r="Q821" s="218"/>
      <c r="R821" s="198"/>
      <c r="S821" s="198"/>
      <c r="T821" s="198"/>
      <c r="U821" s="202"/>
      <c r="V821" s="202"/>
      <c r="W821" s="202"/>
      <c r="X821" s="202"/>
      <c r="Y821" s="202"/>
      <c r="Z821" s="202"/>
    </row>
    <row r="822" spans="1:26" ht="16.5" customHeight="1">
      <c r="A822" s="199"/>
      <c r="B822" s="217"/>
      <c r="C822" s="217"/>
      <c r="D822" s="217"/>
      <c r="E822" s="218"/>
      <c r="F822" s="219"/>
      <c r="G822" s="219"/>
      <c r="H822" s="219"/>
      <c r="I822" s="218"/>
      <c r="J822" s="219"/>
      <c r="K822" s="218"/>
      <c r="L822" s="219"/>
      <c r="M822" s="219"/>
      <c r="N822" s="219"/>
      <c r="O822" s="219"/>
      <c r="P822" s="219"/>
      <c r="Q822" s="218"/>
      <c r="R822" s="198"/>
      <c r="S822" s="198"/>
      <c r="T822" s="198"/>
      <c r="U822" s="202"/>
      <c r="V822" s="202"/>
      <c r="W822" s="202"/>
      <c r="X822" s="202"/>
      <c r="Y822" s="202"/>
      <c r="Z822" s="202"/>
    </row>
    <row r="823" spans="1:26" ht="16.5" customHeight="1">
      <c r="A823" s="199"/>
      <c r="B823" s="217"/>
      <c r="C823" s="217"/>
      <c r="D823" s="217"/>
      <c r="E823" s="218"/>
      <c r="F823" s="219"/>
      <c r="G823" s="219"/>
      <c r="H823" s="219"/>
      <c r="I823" s="218"/>
      <c r="J823" s="219"/>
      <c r="K823" s="218"/>
      <c r="L823" s="219"/>
      <c r="M823" s="219"/>
      <c r="N823" s="219"/>
      <c r="O823" s="219"/>
      <c r="P823" s="219"/>
      <c r="Q823" s="218"/>
      <c r="R823" s="198"/>
      <c r="S823" s="198"/>
      <c r="T823" s="198"/>
      <c r="U823" s="202"/>
      <c r="V823" s="202"/>
      <c r="W823" s="202"/>
      <c r="X823" s="202"/>
      <c r="Y823" s="202"/>
      <c r="Z823" s="202"/>
    </row>
    <row r="824" spans="1:26" ht="16.5" customHeight="1">
      <c r="A824" s="199"/>
      <c r="B824" s="217"/>
      <c r="C824" s="217"/>
      <c r="D824" s="217"/>
      <c r="E824" s="218"/>
      <c r="F824" s="219"/>
      <c r="G824" s="219"/>
      <c r="H824" s="219"/>
      <c r="I824" s="218"/>
      <c r="J824" s="219"/>
      <c r="K824" s="218"/>
      <c r="L824" s="219"/>
      <c r="M824" s="219"/>
      <c r="N824" s="219"/>
      <c r="O824" s="219"/>
      <c r="P824" s="219"/>
      <c r="Q824" s="218"/>
      <c r="R824" s="198"/>
      <c r="S824" s="198"/>
      <c r="T824" s="198"/>
      <c r="U824" s="202"/>
      <c r="V824" s="202"/>
      <c r="W824" s="202"/>
      <c r="X824" s="202"/>
      <c r="Y824" s="202"/>
      <c r="Z824" s="202"/>
    </row>
    <row r="825" spans="1:26" ht="16.5" customHeight="1">
      <c r="A825" s="199"/>
      <c r="B825" s="217"/>
      <c r="C825" s="217"/>
      <c r="D825" s="217"/>
      <c r="E825" s="218"/>
      <c r="F825" s="219"/>
      <c r="G825" s="219"/>
      <c r="H825" s="219"/>
      <c r="I825" s="218"/>
      <c r="J825" s="219"/>
      <c r="K825" s="218"/>
      <c r="L825" s="219"/>
      <c r="M825" s="219"/>
      <c r="N825" s="219"/>
      <c r="O825" s="219"/>
      <c r="P825" s="219"/>
      <c r="Q825" s="218"/>
      <c r="R825" s="198"/>
      <c r="S825" s="198"/>
      <c r="T825" s="198"/>
      <c r="U825" s="202"/>
      <c r="V825" s="202"/>
      <c r="W825" s="202"/>
      <c r="X825" s="202"/>
      <c r="Y825" s="202"/>
      <c r="Z825" s="202"/>
    </row>
    <row r="826" spans="1:26" ht="16.5" customHeight="1">
      <c r="A826" s="199"/>
      <c r="B826" s="217"/>
      <c r="C826" s="217"/>
      <c r="D826" s="217"/>
      <c r="E826" s="218"/>
      <c r="F826" s="219"/>
      <c r="G826" s="219"/>
      <c r="H826" s="219"/>
      <c r="I826" s="218"/>
      <c r="J826" s="219"/>
      <c r="K826" s="218"/>
      <c r="L826" s="219"/>
      <c r="M826" s="219"/>
      <c r="N826" s="219"/>
      <c r="O826" s="219"/>
      <c r="P826" s="219"/>
      <c r="Q826" s="218"/>
      <c r="R826" s="198"/>
      <c r="S826" s="198"/>
      <c r="T826" s="198"/>
      <c r="U826" s="202"/>
      <c r="V826" s="202"/>
      <c r="W826" s="202"/>
      <c r="X826" s="202"/>
      <c r="Y826" s="202"/>
      <c r="Z826" s="202"/>
    </row>
    <row r="827" spans="1:26" ht="16.5" customHeight="1">
      <c r="A827" s="199"/>
      <c r="B827" s="217"/>
      <c r="C827" s="217"/>
      <c r="D827" s="217"/>
      <c r="E827" s="218"/>
      <c r="F827" s="219"/>
      <c r="G827" s="219"/>
      <c r="H827" s="219"/>
      <c r="I827" s="218"/>
      <c r="J827" s="219"/>
      <c r="K827" s="218"/>
      <c r="L827" s="219"/>
      <c r="M827" s="219"/>
      <c r="N827" s="219"/>
      <c r="O827" s="219"/>
      <c r="P827" s="219"/>
      <c r="Q827" s="218"/>
      <c r="R827" s="198"/>
      <c r="S827" s="198"/>
      <c r="T827" s="198"/>
      <c r="U827" s="202"/>
      <c r="V827" s="202"/>
      <c r="W827" s="202"/>
      <c r="X827" s="202"/>
      <c r="Y827" s="202"/>
      <c r="Z827" s="202"/>
    </row>
    <row r="828" spans="1:26" ht="16.5" customHeight="1">
      <c r="A828" s="199"/>
      <c r="B828" s="217"/>
      <c r="C828" s="217"/>
      <c r="D828" s="217"/>
      <c r="E828" s="218"/>
      <c r="F828" s="219"/>
      <c r="G828" s="219"/>
      <c r="H828" s="219"/>
      <c r="I828" s="218"/>
      <c r="J828" s="219"/>
      <c r="K828" s="218"/>
      <c r="L828" s="219"/>
      <c r="M828" s="219"/>
      <c r="N828" s="219"/>
      <c r="O828" s="219"/>
      <c r="P828" s="219"/>
      <c r="Q828" s="218"/>
      <c r="R828" s="198"/>
      <c r="S828" s="198"/>
      <c r="T828" s="198"/>
      <c r="U828" s="202"/>
      <c r="V828" s="202"/>
      <c r="W828" s="202"/>
      <c r="X828" s="202"/>
      <c r="Y828" s="202"/>
      <c r="Z828" s="202"/>
    </row>
    <row r="829" spans="1:26" ht="16.5" customHeight="1">
      <c r="A829" s="199"/>
      <c r="B829" s="217"/>
      <c r="C829" s="217"/>
      <c r="D829" s="217"/>
      <c r="E829" s="218"/>
      <c r="F829" s="219"/>
      <c r="G829" s="219"/>
      <c r="H829" s="219"/>
      <c r="I829" s="218"/>
      <c r="J829" s="219"/>
      <c r="K829" s="218"/>
      <c r="L829" s="219"/>
      <c r="M829" s="219"/>
      <c r="N829" s="219"/>
      <c r="O829" s="219"/>
      <c r="P829" s="219"/>
      <c r="Q829" s="218"/>
      <c r="R829" s="198"/>
      <c r="S829" s="198"/>
      <c r="T829" s="198"/>
      <c r="U829" s="202"/>
      <c r="V829" s="202"/>
      <c r="W829" s="202"/>
      <c r="X829" s="202"/>
      <c r="Y829" s="202"/>
      <c r="Z829" s="202"/>
    </row>
    <row r="830" spans="1:26" ht="16.5" customHeight="1">
      <c r="A830" s="199"/>
      <c r="B830" s="217"/>
      <c r="C830" s="217"/>
      <c r="D830" s="217"/>
      <c r="E830" s="218"/>
      <c r="F830" s="219"/>
      <c r="G830" s="219"/>
      <c r="H830" s="219"/>
      <c r="I830" s="218"/>
      <c r="J830" s="219"/>
      <c r="K830" s="218"/>
      <c r="L830" s="219"/>
      <c r="M830" s="219"/>
      <c r="N830" s="219"/>
      <c r="O830" s="219"/>
      <c r="P830" s="219"/>
      <c r="Q830" s="218"/>
      <c r="R830" s="198"/>
      <c r="S830" s="198"/>
      <c r="T830" s="198"/>
      <c r="U830" s="202"/>
      <c r="V830" s="202"/>
      <c r="W830" s="202"/>
      <c r="X830" s="202"/>
      <c r="Y830" s="202"/>
      <c r="Z830" s="202"/>
    </row>
    <row r="831" spans="1:26" ht="16.5" customHeight="1">
      <c r="A831" s="199"/>
      <c r="B831" s="217"/>
      <c r="C831" s="217"/>
      <c r="D831" s="217"/>
      <c r="E831" s="218"/>
      <c r="F831" s="219"/>
      <c r="G831" s="219"/>
      <c r="H831" s="219"/>
      <c r="I831" s="218"/>
      <c r="J831" s="219"/>
      <c r="K831" s="218"/>
      <c r="L831" s="219"/>
      <c r="M831" s="219"/>
      <c r="N831" s="219"/>
      <c r="O831" s="219"/>
      <c r="P831" s="219"/>
      <c r="Q831" s="218"/>
      <c r="R831" s="198"/>
      <c r="S831" s="198"/>
      <c r="T831" s="198"/>
      <c r="U831" s="202"/>
      <c r="V831" s="202"/>
      <c r="W831" s="202"/>
      <c r="X831" s="202"/>
      <c r="Y831" s="202"/>
      <c r="Z831" s="202"/>
    </row>
    <row r="832" spans="1:26" ht="16.5" customHeight="1">
      <c r="A832" s="199"/>
      <c r="B832" s="217"/>
      <c r="C832" s="217"/>
      <c r="D832" s="217"/>
      <c r="E832" s="218"/>
      <c r="F832" s="219"/>
      <c r="G832" s="219"/>
      <c r="H832" s="219"/>
      <c r="I832" s="218"/>
      <c r="J832" s="219"/>
      <c r="K832" s="218"/>
      <c r="L832" s="219"/>
      <c r="M832" s="219"/>
      <c r="N832" s="219"/>
      <c r="O832" s="219"/>
      <c r="P832" s="219"/>
      <c r="Q832" s="218"/>
      <c r="R832" s="198"/>
      <c r="S832" s="198"/>
      <c r="T832" s="198"/>
      <c r="U832" s="202"/>
      <c r="V832" s="202"/>
      <c r="W832" s="202"/>
      <c r="X832" s="202"/>
      <c r="Y832" s="202"/>
      <c r="Z832" s="202"/>
    </row>
    <row r="833" spans="1:26" ht="16.5" customHeight="1">
      <c r="A833" s="199"/>
      <c r="B833" s="217"/>
      <c r="C833" s="217"/>
      <c r="D833" s="217"/>
      <c r="E833" s="218"/>
      <c r="F833" s="219"/>
      <c r="G833" s="219"/>
      <c r="H833" s="219"/>
      <c r="I833" s="218"/>
      <c r="J833" s="219"/>
      <c r="K833" s="218"/>
      <c r="L833" s="219"/>
      <c r="M833" s="219"/>
      <c r="N833" s="219"/>
      <c r="O833" s="219"/>
      <c r="P833" s="219"/>
      <c r="Q833" s="218"/>
      <c r="R833" s="198"/>
      <c r="S833" s="198"/>
      <c r="T833" s="198"/>
      <c r="U833" s="202"/>
      <c r="V833" s="202"/>
      <c r="W833" s="202"/>
      <c r="X833" s="202"/>
      <c r="Y833" s="202"/>
      <c r="Z833" s="202"/>
    </row>
    <row r="834" spans="1:26" ht="16.5" customHeight="1">
      <c r="A834" s="199"/>
      <c r="B834" s="217"/>
      <c r="C834" s="217"/>
      <c r="D834" s="217"/>
      <c r="E834" s="218"/>
      <c r="F834" s="219"/>
      <c r="G834" s="219"/>
      <c r="H834" s="219"/>
      <c r="I834" s="218"/>
      <c r="J834" s="219"/>
      <c r="K834" s="218"/>
      <c r="L834" s="219"/>
      <c r="M834" s="219"/>
      <c r="N834" s="219"/>
      <c r="O834" s="219"/>
      <c r="P834" s="219"/>
      <c r="Q834" s="218"/>
      <c r="R834" s="198"/>
      <c r="S834" s="198"/>
      <c r="T834" s="198"/>
      <c r="U834" s="202"/>
      <c r="V834" s="202"/>
      <c r="W834" s="202"/>
      <c r="X834" s="202"/>
      <c r="Y834" s="202"/>
      <c r="Z834" s="202"/>
    </row>
    <row r="835" spans="1:26" ht="16.5" customHeight="1">
      <c r="A835" s="199"/>
      <c r="B835" s="217"/>
      <c r="C835" s="217"/>
      <c r="D835" s="217"/>
      <c r="E835" s="218"/>
      <c r="F835" s="219"/>
      <c r="G835" s="219"/>
      <c r="H835" s="219"/>
      <c r="I835" s="218"/>
      <c r="J835" s="219"/>
      <c r="K835" s="218"/>
      <c r="L835" s="219"/>
      <c r="M835" s="219"/>
      <c r="N835" s="219"/>
      <c r="O835" s="219"/>
      <c r="P835" s="219"/>
      <c r="Q835" s="218"/>
      <c r="R835" s="198"/>
      <c r="S835" s="198"/>
      <c r="T835" s="198"/>
      <c r="U835" s="202"/>
      <c r="V835" s="202"/>
      <c r="W835" s="202"/>
      <c r="X835" s="202"/>
      <c r="Y835" s="202"/>
      <c r="Z835" s="202"/>
    </row>
    <row r="836" spans="1:26" ht="16.5" customHeight="1">
      <c r="A836" s="199"/>
      <c r="B836" s="217"/>
      <c r="C836" s="217"/>
      <c r="D836" s="217"/>
      <c r="E836" s="218"/>
      <c r="F836" s="219"/>
      <c r="G836" s="219"/>
      <c r="H836" s="219"/>
      <c r="I836" s="218"/>
      <c r="J836" s="219"/>
      <c r="K836" s="218"/>
      <c r="L836" s="219"/>
      <c r="M836" s="219"/>
      <c r="N836" s="219"/>
      <c r="O836" s="219"/>
      <c r="P836" s="219"/>
      <c r="Q836" s="218"/>
      <c r="R836" s="198"/>
      <c r="S836" s="198"/>
      <c r="T836" s="198"/>
      <c r="U836" s="202"/>
      <c r="V836" s="202"/>
      <c r="W836" s="202"/>
      <c r="X836" s="202"/>
      <c r="Y836" s="202"/>
      <c r="Z836" s="202"/>
    </row>
    <row r="837" spans="1:26" ht="16.5" customHeight="1">
      <c r="A837" s="199"/>
      <c r="B837" s="217"/>
      <c r="C837" s="217"/>
      <c r="D837" s="217"/>
      <c r="E837" s="218"/>
      <c r="F837" s="219"/>
      <c r="G837" s="219"/>
      <c r="H837" s="219"/>
      <c r="I837" s="218"/>
      <c r="J837" s="219"/>
      <c r="K837" s="218"/>
      <c r="L837" s="219"/>
      <c r="M837" s="219"/>
      <c r="N837" s="219"/>
      <c r="O837" s="219"/>
      <c r="P837" s="219"/>
      <c r="Q837" s="218"/>
      <c r="R837" s="198"/>
      <c r="S837" s="198"/>
      <c r="T837" s="198"/>
      <c r="U837" s="202"/>
      <c r="V837" s="202"/>
      <c r="W837" s="202"/>
      <c r="X837" s="202"/>
      <c r="Y837" s="202"/>
      <c r="Z837" s="202"/>
    </row>
    <row r="838" spans="1:26" ht="16.5" customHeight="1">
      <c r="A838" s="199"/>
      <c r="B838" s="217"/>
      <c r="C838" s="217"/>
      <c r="D838" s="217"/>
      <c r="E838" s="218"/>
      <c r="F838" s="219"/>
      <c r="G838" s="219"/>
      <c r="H838" s="219"/>
      <c r="I838" s="218"/>
      <c r="J838" s="219"/>
      <c r="K838" s="218"/>
      <c r="L838" s="219"/>
      <c r="M838" s="219"/>
      <c r="N838" s="219"/>
      <c r="O838" s="219"/>
      <c r="P838" s="219"/>
      <c r="Q838" s="218"/>
      <c r="R838" s="198"/>
      <c r="S838" s="198"/>
      <c r="T838" s="198"/>
      <c r="U838" s="202"/>
      <c r="V838" s="202"/>
      <c r="W838" s="202"/>
      <c r="X838" s="202"/>
      <c r="Y838" s="202"/>
      <c r="Z838" s="202"/>
    </row>
    <row r="839" spans="1:26" ht="16.5" customHeight="1">
      <c r="A839" s="199"/>
      <c r="B839" s="217"/>
      <c r="C839" s="217"/>
      <c r="D839" s="217"/>
      <c r="E839" s="218"/>
      <c r="F839" s="219"/>
      <c r="G839" s="219"/>
      <c r="H839" s="219"/>
      <c r="I839" s="218"/>
      <c r="J839" s="219"/>
      <c r="K839" s="218"/>
      <c r="L839" s="219"/>
      <c r="M839" s="219"/>
      <c r="N839" s="219"/>
      <c r="O839" s="219"/>
      <c r="P839" s="219"/>
      <c r="Q839" s="218"/>
      <c r="R839" s="198"/>
      <c r="S839" s="198"/>
      <c r="T839" s="198"/>
      <c r="U839" s="202"/>
      <c r="V839" s="202"/>
      <c r="W839" s="202"/>
      <c r="X839" s="202"/>
      <c r="Y839" s="202"/>
      <c r="Z839" s="202"/>
    </row>
    <row r="840" spans="1:26" ht="16.5" customHeight="1">
      <c r="A840" s="199"/>
      <c r="B840" s="217"/>
      <c r="C840" s="217"/>
      <c r="D840" s="217"/>
      <c r="E840" s="218"/>
      <c r="F840" s="219"/>
      <c r="G840" s="219"/>
      <c r="H840" s="219"/>
      <c r="I840" s="218"/>
      <c r="J840" s="219"/>
      <c r="K840" s="218"/>
      <c r="L840" s="219"/>
      <c r="M840" s="219"/>
      <c r="N840" s="219"/>
      <c r="O840" s="219"/>
      <c r="P840" s="219"/>
      <c r="Q840" s="218"/>
      <c r="R840" s="198"/>
      <c r="S840" s="198"/>
      <c r="T840" s="198"/>
      <c r="U840" s="202"/>
      <c r="V840" s="202"/>
      <c r="W840" s="202"/>
      <c r="X840" s="202"/>
      <c r="Y840" s="202"/>
      <c r="Z840" s="202"/>
    </row>
    <row r="841" spans="1:26" ht="16.5" customHeight="1">
      <c r="A841" s="199"/>
      <c r="B841" s="217"/>
      <c r="C841" s="217"/>
      <c r="D841" s="217"/>
      <c r="E841" s="218"/>
      <c r="F841" s="219"/>
      <c r="G841" s="219"/>
      <c r="H841" s="219"/>
      <c r="I841" s="218"/>
      <c r="J841" s="219"/>
      <c r="K841" s="218"/>
      <c r="L841" s="219"/>
      <c r="M841" s="219"/>
      <c r="N841" s="219"/>
      <c r="O841" s="219"/>
      <c r="P841" s="219"/>
      <c r="Q841" s="218"/>
      <c r="R841" s="198"/>
      <c r="S841" s="198"/>
      <c r="T841" s="198"/>
      <c r="U841" s="202"/>
      <c r="V841" s="202"/>
      <c r="W841" s="202"/>
      <c r="X841" s="202"/>
      <c r="Y841" s="202"/>
      <c r="Z841" s="202"/>
    </row>
    <row r="842" spans="1:26" ht="16.5" customHeight="1">
      <c r="A842" s="199"/>
      <c r="B842" s="217"/>
      <c r="C842" s="217"/>
      <c r="D842" s="217"/>
      <c r="E842" s="218"/>
      <c r="F842" s="219"/>
      <c r="G842" s="219"/>
      <c r="H842" s="219"/>
      <c r="I842" s="218"/>
      <c r="J842" s="219"/>
      <c r="K842" s="218"/>
      <c r="L842" s="219"/>
      <c r="M842" s="219"/>
      <c r="N842" s="219"/>
      <c r="O842" s="219"/>
      <c r="P842" s="219"/>
      <c r="Q842" s="218"/>
      <c r="R842" s="198"/>
      <c r="S842" s="198"/>
      <c r="T842" s="198"/>
      <c r="U842" s="202"/>
      <c r="V842" s="202"/>
      <c r="W842" s="202"/>
      <c r="X842" s="202"/>
      <c r="Y842" s="202"/>
      <c r="Z842" s="202"/>
    </row>
    <row r="843" spans="1:26" ht="16.5" customHeight="1">
      <c r="A843" s="199"/>
      <c r="B843" s="217"/>
      <c r="C843" s="217"/>
      <c r="D843" s="217"/>
      <c r="E843" s="218"/>
      <c r="F843" s="219"/>
      <c r="G843" s="219"/>
      <c r="H843" s="219"/>
      <c r="I843" s="218"/>
      <c r="J843" s="219"/>
      <c r="K843" s="218"/>
      <c r="L843" s="219"/>
      <c r="M843" s="219"/>
      <c r="N843" s="219"/>
      <c r="O843" s="219"/>
      <c r="P843" s="219"/>
      <c r="Q843" s="218"/>
      <c r="R843" s="198"/>
      <c r="S843" s="198"/>
      <c r="T843" s="198"/>
      <c r="U843" s="202"/>
      <c r="V843" s="202"/>
      <c r="W843" s="202"/>
      <c r="X843" s="202"/>
      <c r="Y843" s="202"/>
      <c r="Z843" s="202"/>
    </row>
    <row r="844" spans="1:26" ht="16.5" customHeight="1">
      <c r="A844" s="199"/>
      <c r="B844" s="217"/>
      <c r="C844" s="217"/>
      <c r="D844" s="217"/>
      <c r="E844" s="218"/>
      <c r="F844" s="219"/>
      <c r="G844" s="219"/>
      <c r="H844" s="219"/>
      <c r="I844" s="218"/>
      <c r="J844" s="219"/>
      <c r="K844" s="218"/>
      <c r="L844" s="219"/>
      <c r="M844" s="219"/>
      <c r="N844" s="219"/>
      <c r="O844" s="219"/>
      <c r="P844" s="219"/>
      <c r="Q844" s="218"/>
      <c r="R844" s="198"/>
      <c r="S844" s="198"/>
      <c r="T844" s="198"/>
      <c r="U844" s="202"/>
      <c r="V844" s="202"/>
      <c r="W844" s="202"/>
      <c r="X844" s="202"/>
      <c r="Y844" s="202"/>
      <c r="Z844" s="202"/>
    </row>
    <row r="845" spans="1:26" ht="16.5" customHeight="1">
      <c r="A845" s="199"/>
      <c r="B845" s="217"/>
      <c r="C845" s="217"/>
      <c r="D845" s="217"/>
      <c r="E845" s="218"/>
      <c r="F845" s="219"/>
      <c r="G845" s="219"/>
      <c r="H845" s="219"/>
      <c r="I845" s="218"/>
      <c r="J845" s="219"/>
      <c r="K845" s="218"/>
      <c r="L845" s="219"/>
      <c r="M845" s="219"/>
      <c r="N845" s="219"/>
      <c r="O845" s="219"/>
      <c r="P845" s="219"/>
      <c r="Q845" s="218"/>
      <c r="R845" s="198"/>
      <c r="S845" s="198"/>
      <c r="T845" s="198"/>
      <c r="U845" s="202"/>
      <c r="V845" s="202"/>
      <c r="W845" s="202"/>
      <c r="X845" s="202"/>
      <c r="Y845" s="202"/>
      <c r="Z845" s="202"/>
    </row>
    <row r="846" spans="1:26" ht="16.5" customHeight="1">
      <c r="A846" s="199"/>
      <c r="B846" s="217"/>
      <c r="C846" s="217"/>
      <c r="D846" s="217"/>
      <c r="E846" s="218"/>
      <c r="F846" s="219"/>
      <c r="G846" s="219"/>
      <c r="H846" s="219"/>
      <c r="I846" s="218"/>
      <c r="J846" s="219"/>
      <c r="K846" s="218"/>
      <c r="L846" s="219"/>
      <c r="M846" s="219"/>
      <c r="N846" s="219"/>
      <c r="O846" s="219"/>
      <c r="P846" s="219"/>
      <c r="Q846" s="218"/>
      <c r="R846" s="198"/>
      <c r="S846" s="198"/>
      <c r="T846" s="198"/>
      <c r="U846" s="202"/>
      <c r="V846" s="202"/>
      <c r="W846" s="202"/>
      <c r="X846" s="202"/>
      <c r="Y846" s="202"/>
      <c r="Z846" s="202"/>
    </row>
    <row r="847" spans="1:26" ht="16.5" customHeight="1">
      <c r="A847" s="199"/>
      <c r="B847" s="217"/>
      <c r="C847" s="217"/>
      <c r="D847" s="217"/>
      <c r="E847" s="218"/>
      <c r="F847" s="219"/>
      <c r="G847" s="219"/>
      <c r="H847" s="219"/>
      <c r="I847" s="218"/>
      <c r="J847" s="219"/>
      <c r="K847" s="218"/>
      <c r="L847" s="219"/>
      <c r="M847" s="219"/>
      <c r="N847" s="219"/>
      <c r="O847" s="219"/>
      <c r="P847" s="219"/>
      <c r="Q847" s="218"/>
      <c r="R847" s="198"/>
      <c r="S847" s="198"/>
      <c r="T847" s="198"/>
      <c r="U847" s="202"/>
      <c r="V847" s="202"/>
      <c r="W847" s="202"/>
      <c r="X847" s="202"/>
      <c r="Y847" s="202"/>
      <c r="Z847" s="202"/>
    </row>
    <row r="848" spans="1:26" ht="16.5" customHeight="1">
      <c r="A848" s="199"/>
      <c r="B848" s="217"/>
      <c r="C848" s="217"/>
      <c r="D848" s="217"/>
      <c r="E848" s="218"/>
      <c r="F848" s="219"/>
      <c r="G848" s="219"/>
      <c r="H848" s="219"/>
      <c r="I848" s="218"/>
      <c r="J848" s="219"/>
      <c r="K848" s="218"/>
      <c r="L848" s="219"/>
      <c r="M848" s="219"/>
      <c r="N848" s="219"/>
      <c r="O848" s="219"/>
      <c r="P848" s="219"/>
      <c r="Q848" s="218"/>
      <c r="R848" s="198"/>
      <c r="S848" s="198"/>
      <c r="T848" s="198"/>
      <c r="U848" s="202"/>
      <c r="V848" s="202"/>
      <c r="W848" s="202"/>
      <c r="X848" s="202"/>
      <c r="Y848" s="202"/>
      <c r="Z848" s="202"/>
    </row>
    <row r="849" spans="1:26" ht="16.5" customHeight="1">
      <c r="A849" s="199"/>
      <c r="B849" s="217"/>
      <c r="C849" s="217"/>
      <c r="D849" s="217"/>
      <c r="E849" s="218"/>
      <c r="F849" s="219"/>
      <c r="G849" s="219"/>
      <c r="H849" s="219"/>
      <c r="I849" s="218"/>
      <c r="J849" s="219"/>
      <c r="K849" s="218"/>
      <c r="L849" s="219"/>
      <c r="M849" s="219"/>
      <c r="N849" s="219"/>
      <c r="O849" s="219"/>
      <c r="P849" s="219"/>
      <c r="Q849" s="218"/>
      <c r="R849" s="198"/>
      <c r="S849" s="198"/>
      <c r="T849" s="198"/>
      <c r="U849" s="202"/>
      <c r="V849" s="202"/>
      <c r="W849" s="202"/>
      <c r="X849" s="202"/>
      <c r="Y849" s="202"/>
      <c r="Z849" s="202"/>
    </row>
    <row r="850" spans="1:26" ht="16.5" customHeight="1">
      <c r="A850" s="199"/>
      <c r="B850" s="217"/>
      <c r="C850" s="217"/>
      <c r="D850" s="217"/>
      <c r="E850" s="218"/>
      <c r="F850" s="219"/>
      <c r="G850" s="219"/>
      <c r="H850" s="219"/>
      <c r="I850" s="218"/>
      <c r="J850" s="219"/>
      <c r="K850" s="218"/>
      <c r="L850" s="219"/>
      <c r="M850" s="219"/>
      <c r="N850" s="219"/>
      <c r="O850" s="219"/>
      <c r="P850" s="219"/>
      <c r="Q850" s="218"/>
      <c r="R850" s="198"/>
      <c r="S850" s="198"/>
      <c r="T850" s="198"/>
      <c r="U850" s="202"/>
      <c r="V850" s="202"/>
      <c r="W850" s="202"/>
      <c r="X850" s="202"/>
      <c r="Y850" s="202"/>
      <c r="Z850" s="202"/>
    </row>
    <row r="851" spans="1:26" ht="16.5" customHeight="1">
      <c r="A851" s="199"/>
      <c r="B851" s="217"/>
      <c r="C851" s="217"/>
      <c r="D851" s="217"/>
      <c r="E851" s="218"/>
      <c r="F851" s="219"/>
      <c r="G851" s="219"/>
      <c r="H851" s="219"/>
      <c r="I851" s="218"/>
      <c r="J851" s="219"/>
      <c r="K851" s="218"/>
      <c r="L851" s="219"/>
      <c r="M851" s="219"/>
      <c r="N851" s="219"/>
      <c r="O851" s="219"/>
      <c r="P851" s="219"/>
      <c r="Q851" s="218"/>
      <c r="R851" s="198"/>
      <c r="S851" s="198"/>
      <c r="T851" s="198"/>
      <c r="U851" s="202"/>
      <c r="V851" s="202"/>
      <c r="W851" s="202"/>
      <c r="X851" s="202"/>
      <c r="Y851" s="202"/>
      <c r="Z851" s="202"/>
    </row>
    <row r="852" spans="1:26" ht="16.5" customHeight="1">
      <c r="A852" s="199"/>
      <c r="B852" s="217"/>
      <c r="C852" s="217"/>
      <c r="D852" s="217"/>
      <c r="E852" s="218"/>
      <c r="F852" s="219"/>
      <c r="G852" s="219"/>
      <c r="H852" s="219"/>
      <c r="I852" s="218"/>
      <c r="J852" s="219"/>
      <c r="K852" s="218"/>
      <c r="L852" s="219"/>
      <c r="M852" s="219"/>
      <c r="N852" s="219"/>
      <c r="O852" s="219"/>
      <c r="P852" s="219"/>
      <c r="Q852" s="218"/>
      <c r="R852" s="198"/>
      <c r="S852" s="198"/>
      <c r="T852" s="198"/>
      <c r="U852" s="202"/>
      <c r="V852" s="202"/>
      <c r="W852" s="202"/>
      <c r="X852" s="202"/>
      <c r="Y852" s="202"/>
      <c r="Z852" s="202"/>
    </row>
    <row r="853" spans="1:26" ht="16.5" customHeight="1">
      <c r="A853" s="199"/>
      <c r="B853" s="217"/>
      <c r="C853" s="217"/>
      <c r="D853" s="217"/>
      <c r="E853" s="218"/>
      <c r="F853" s="219"/>
      <c r="G853" s="219"/>
      <c r="H853" s="219"/>
      <c r="I853" s="218"/>
      <c r="J853" s="219"/>
      <c r="K853" s="218"/>
      <c r="L853" s="219"/>
      <c r="M853" s="219"/>
      <c r="N853" s="219"/>
      <c r="O853" s="219"/>
      <c r="P853" s="219"/>
      <c r="Q853" s="218"/>
      <c r="R853" s="198"/>
      <c r="S853" s="198"/>
      <c r="T853" s="198"/>
      <c r="U853" s="202"/>
      <c r="V853" s="202"/>
      <c r="W853" s="202"/>
      <c r="X853" s="202"/>
      <c r="Y853" s="202"/>
      <c r="Z853" s="202"/>
    </row>
    <row r="854" spans="1:26" ht="16.5" customHeight="1">
      <c r="A854" s="199"/>
      <c r="B854" s="217"/>
      <c r="C854" s="217"/>
      <c r="D854" s="217"/>
      <c r="E854" s="218"/>
      <c r="F854" s="219"/>
      <c r="G854" s="219"/>
      <c r="H854" s="219"/>
      <c r="I854" s="218"/>
      <c r="J854" s="219"/>
      <c r="K854" s="218"/>
      <c r="L854" s="219"/>
      <c r="M854" s="219"/>
      <c r="N854" s="219"/>
      <c r="O854" s="219"/>
      <c r="P854" s="219"/>
      <c r="Q854" s="218"/>
      <c r="R854" s="198"/>
      <c r="S854" s="198"/>
      <c r="T854" s="198"/>
      <c r="U854" s="202"/>
      <c r="V854" s="202"/>
      <c r="W854" s="202"/>
      <c r="X854" s="202"/>
      <c r="Y854" s="202"/>
      <c r="Z854" s="202"/>
    </row>
    <row r="855" spans="1:26" ht="16.5" customHeight="1">
      <c r="A855" s="199"/>
      <c r="B855" s="217"/>
      <c r="C855" s="217"/>
      <c r="D855" s="217"/>
      <c r="E855" s="218"/>
      <c r="F855" s="219"/>
      <c r="G855" s="219"/>
      <c r="H855" s="219"/>
      <c r="I855" s="218"/>
      <c r="J855" s="219"/>
      <c r="K855" s="218"/>
      <c r="L855" s="219"/>
      <c r="M855" s="219"/>
      <c r="N855" s="219"/>
      <c r="O855" s="219"/>
      <c r="P855" s="219"/>
      <c r="Q855" s="218"/>
      <c r="R855" s="198"/>
      <c r="S855" s="198"/>
      <c r="T855" s="198"/>
      <c r="U855" s="202"/>
      <c r="V855" s="202"/>
      <c r="W855" s="202"/>
      <c r="X855" s="202"/>
      <c r="Y855" s="202"/>
      <c r="Z855" s="202"/>
    </row>
    <row r="856" spans="1:26" ht="16.5" customHeight="1">
      <c r="A856" s="199"/>
      <c r="B856" s="217"/>
      <c r="C856" s="217"/>
      <c r="D856" s="217"/>
      <c r="E856" s="218"/>
      <c r="F856" s="219"/>
      <c r="G856" s="219"/>
      <c r="H856" s="219"/>
      <c r="I856" s="218"/>
      <c r="J856" s="219"/>
      <c r="K856" s="218"/>
      <c r="L856" s="219"/>
      <c r="M856" s="219"/>
      <c r="N856" s="219"/>
      <c r="O856" s="219"/>
      <c r="P856" s="219"/>
      <c r="Q856" s="218"/>
      <c r="R856" s="198"/>
      <c r="S856" s="198"/>
      <c r="T856" s="198"/>
      <c r="U856" s="202"/>
      <c r="V856" s="202"/>
      <c r="W856" s="202"/>
      <c r="X856" s="202"/>
      <c r="Y856" s="202"/>
      <c r="Z856" s="202"/>
    </row>
    <row r="857" spans="1:26" ht="16.5" customHeight="1">
      <c r="A857" s="199"/>
      <c r="B857" s="217"/>
      <c r="C857" s="217"/>
      <c r="D857" s="217"/>
      <c r="E857" s="218"/>
      <c r="F857" s="219"/>
      <c r="G857" s="219"/>
      <c r="H857" s="219"/>
      <c r="I857" s="218"/>
      <c r="J857" s="219"/>
      <c r="K857" s="218"/>
      <c r="L857" s="219"/>
      <c r="M857" s="219"/>
      <c r="N857" s="219"/>
      <c r="O857" s="219"/>
      <c r="P857" s="219"/>
      <c r="Q857" s="218"/>
      <c r="R857" s="198"/>
      <c r="S857" s="198"/>
      <c r="T857" s="198"/>
      <c r="U857" s="202"/>
      <c r="V857" s="202"/>
      <c r="W857" s="202"/>
      <c r="X857" s="202"/>
      <c r="Y857" s="202"/>
      <c r="Z857" s="202"/>
    </row>
    <row r="858" spans="1:26" ht="16.5" customHeight="1">
      <c r="A858" s="199"/>
      <c r="B858" s="217"/>
      <c r="C858" s="217"/>
      <c r="D858" s="217"/>
      <c r="E858" s="218"/>
      <c r="F858" s="219"/>
      <c r="G858" s="219"/>
      <c r="H858" s="219"/>
      <c r="I858" s="218"/>
      <c r="J858" s="219"/>
      <c r="K858" s="218"/>
      <c r="L858" s="219"/>
      <c r="M858" s="219"/>
      <c r="N858" s="219"/>
      <c r="O858" s="219"/>
      <c r="P858" s="219"/>
      <c r="Q858" s="218"/>
      <c r="R858" s="198"/>
      <c r="S858" s="198"/>
      <c r="T858" s="198"/>
      <c r="U858" s="202"/>
      <c r="V858" s="202"/>
      <c r="W858" s="202"/>
      <c r="X858" s="202"/>
      <c r="Y858" s="202"/>
      <c r="Z858" s="202"/>
    </row>
    <row r="859" spans="1:26" ht="16.5" customHeight="1">
      <c r="A859" s="199"/>
      <c r="B859" s="217"/>
      <c r="C859" s="217"/>
      <c r="D859" s="217"/>
      <c r="E859" s="218"/>
      <c r="F859" s="219"/>
      <c r="G859" s="219"/>
      <c r="H859" s="219"/>
      <c r="I859" s="218"/>
      <c r="J859" s="219"/>
      <c r="K859" s="218"/>
      <c r="L859" s="219"/>
      <c r="M859" s="219"/>
      <c r="N859" s="219"/>
      <c r="O859" s="219"/>
      <c r="P859" s="219"/>
      <c r="Q859" s="218"/>
      <c r="R859" s="198"/>
      <c r="S859" s="198"/>
      <c r="T859" s="198"/>
      <c r="U859" s="202"/>
      <c r="V859" s="202"/>
      <c r="W859" s="202"/>
      <c r="X859" s="202"/>
      <c r="Y859" s="202"/>
      <c r="Z859" s="202"/>
    </row>
    <row r="860" spans="1:26" ht="16.5" customHeight="1">
      <c r="A860" s="199"/>
      <c r="B860" s="217"/>
      <c r="C860" s="217"/>
      <c r="D860" s="217"/>
      <c r="E860" s="218"/>
      <c r="F860" s="219"/>
      <c r="G860" s="219"/>
      <c r="H860" s="219"/>
      <c r="I860" s="218"/>
      <c r="J860" s="219"/>
      <c r="K860" s="218"/>
      <c r="L860" s="219"/>
      <c r="M860" s="219"/>
      <c r="N860" s="219"/>
      <c r="O860" s="219"/>
      <c r="P860" s="219"/>
      <c r="Q860" s="218"/>
      <c r="R860" s="198"/>
      <c r="S860" s="198"/>
      <c r="T860" s="198"/>
      <c r="U860" s="202"/>
      <c r="V860" s="202"/>
      <c r="W860" s="202"/>
      <c r="X860" s="202"/>
      <c r="Y860" s="202"/>
      <c r="Z860" s="202"/>
    </row>
    <row r="861" spans="1:26" ht="16.5" customHeight="1">
      <c r="A861" s="199"/>
      <c r="B861" s="217"/>
      <c r="C861" s="217"/>
      <c r="D861" s="217"/>
      <c r="E861" s="218"/>
      <c r="F861" s="219"/>
      <c r="G861" s="219"/>
      <c r="H861" s="219"/>
      <c r="I861" s="218"/>
      <c r="J861" s="219"/>
      <c r="K861" s="218"/>
      <c r="L861" s="219"/>
      <c r="M861" s="219"/>
      <c r="N861" s="219"/>
      <c r="O861" s="219"/>
      <c r="P861" s="219"/>
      <c r="Q861" s="218"/>
      <c r="R861" s="198"/>
      <c r="S861" s="198"/>
      <c r="T861" s="198"/>
      <c r="U861" s="202"/>
      <c r="V861" s="202"/>
      <c r="W861" s="202"/>
      <c r="X861" s="202"/>
      <c r="Y861" s="202"/>
      <c r="Z861" s="202"/>
    </row>
    <row r="862" spans="1:26" ht="16.5" customHeight="1">
      <c r="A862" s="199"/>
      <c r="B862" s="217"/>
      <c r="C862" s="217"/>
      <c r="D862" s="217"/>
      <c r="E862" s="218"/>
      <c r="F862" s="219"/>
      <c r="G862" s="219"/>
      <c r="H862" s="219"/>
      <c r="I862" s="218"/>
      <c r="J862" s="219"/>
      <c r="K862" s="218"/>
      <c r="L862" s="219"/>
      <c r="M862" s="219"/>
      <c r="N862" s="219"/>
      <c r="O862" s="219"/>
      <c r="P862" s="219"/>
      <c r="Q862" s="218"/>
      <c r="R862" s="198"/>
      <c r="S862" s="198"/>
      <c r="T862" s="198"/>
      <c r="U862" s="202"/>
      <c r="V862" s="202"/>
      <c r="W862" s="202"/>
      <c r="X862" s="202"/>
      <c r="Y862" s="202"/>
      <c r="Z862" s="202"/>
    </row>
    <row r="863" spans="1:26" ht="16.5" customHeight="1">
      <c r="A863" s="199"/>
      <c r="B863" s="217"/>
      <c r="C863" s="217"/>
      <c r="D863" s="217"/>
      <c r="E863" s="218"/>
      <c r="F863" s="219"/>
      <c r="G863" s="219"/>
      <c r="H863" s="219"/>
      <c r="I863" s="218"/>
      <c r="J863" s="219"/>
      <c r="K863" s="218"/>
      <c r="L863" s="219"/>
      <c r="M863" s="219"/>
      <c r="N863" s="219"/>
      <c r="O863" s="219"/>
      <c r="P863" s="219"/>
      <c r="Q863" s="218"/>
      <c r="R863" s="198"/>
      <c r="S863" s="198"/>
      <c r="T863" s="198"/>
      <c r="U863" s="202"/>
      <c r="V863" s="202"/>
      <c r="W863" s="202"/>
      <c r="X863" s="202"/>
      <c r="Y863" s="202"/>
      <c r="Z863" s="202"/>
    </row>
    <row r="864" spans="1:26" ht="16.5" customHeight="1">
      <c r="A864" s="199"/>
      <c r="B864" s="217"/>
      <c r="C864" s="217"/>
      <c r="D864" s="217"/>
      <c r="E864" s="218"/>
      <c r="F864" s="219"/>
      <c r="G864" s="219"/>
      <c r="H864" s="219"/>
      <c r="I864" s="218"/>
      <c r="J864" s="219"/>
      <c r="K864" s="218"/>
      <c r="L864" s="219"/>
      <c r="M864" s="219"/>
      <c r="N864" s="219"/>
      <c r="O864" s="219"/>
      <c r="P864" s="219"/>
      <c r="Q864" s="218"/>
      <c r="R864" s="198"/>
      <c r="S864" s="198"/>
      <c r="T864" s="198"/>
      <c r="U864" s="202"/>
      <c r="V864" s="202"/>
      <c r="W864" s="202"/>
      <c r="X864" s="202"/>
      <c r="Y864" s="202"/>
      <c r="Z864" s="202"/>
    </row>
    <row r="865" spans="1:26" ht="16.5" customHeight="1">
      <c r="A865" s="199"/>
      <c r="B865" s="217"/>
      <c r="C865" s="217"/>
      <c r="D865" s="217"/>
      <c r="E865" s="218"/>
      <c r="F865" s="219"/>
      <c r="G865" s="219"/>
      <c r="H865" s="219"/>
      <c r="I865" s="218"/>
      <c r="J865" s="219"/>
      <c r="K865" s="218"/>
      <c r="L865" s="219"/>
      <c r="M865" s="219"/>
      <c r="N865" s="219"/>
      <c r="O865" s="219"/>
      <c r="P865" s="219"/>
      <c r="Q865" s="218"/>
      <c r="R865" s="198"/>
      <c r="S865" s="198"/>
      <c r="T865" s="198"/>
      <c r="U865" s="202"/>
      <c r="V865" s="202"/>
      <c r="W865" s="202"/>
      <c r="X865" s="202"/>
      <c r="Y865" s="202"/>
      <c r="Z865" s="202"/>
    </row>
    <row r="866" spans="1:26" ht="16.5" customHeight="1">
      <c r="A866" s="199"/>
      <c r="B866" s="217"/>
      <c r="C866" s="217"/>
      <c r="D866" s="217"/>
      <c r="E866" s="218"/>
      <c r="F866" s="219"/>
      <c r="G866" s="219"/>
      <c r="H866" s="219"/>
      <c r="I866" s="218"/>
      <c r="J866" s="219"/>
      <c r="K866" s="218"/>
      <c r="L866" s="219"/>
      <c r="M866" s="219"/>
      <c r="N866" s="219"/>
      <c r="O866" s="219"/>
      <c r="P866" s="219"/>
      <c r="Q866" s="218"/>
      <c r="R866" s="198"/>
      <c r="S866" s="198"/>
      <c r="T866" s="198"/>
      <c r="U866" s="202"/>
      <c r="V866" s="202"/>
      <c r="W866" s="202"/>
      <c r="X866" s="202"/>
      <c r="Y866" s="202"/>
      <c r="Z866" s="202"/>
    </row>
    <row r="867" spans="1:26" ht="16.5" customHeight="1">
      <c r="A867" s="199"/>
      <c r="B867" s="217"/>
      <c r="C867" s="217"/>
      <c r="D867" s="217"/>
      <c r="E867" s="218"/>
      <c r="F867" s="219"/>
      <c r="G867" s="219"/>
      <c r="H867" s="219"/>
      <c r="I867" s="218"/>
      <c r="J867" s="219"/>
      <c r="K867" s="218"/>
      <c r="L867" s="219"/>
      <c r="M867" s="219"/>
      <c r="N867" s="219"/>
      <c r="O867" s="219"/>
      <c r="P867" s="219"/>
      <c r="Q867" s="218"/>
      <c r="R867" s="198"/>
      <c r="S867" s="198"/>
      <c r="T867" s="198"/>
      <c r="U867" s="202"/>
      <c r="V867" s="202"/>
      <c r="W867" s="202"/>
      <c r="X867" s="202"/>
      <c r="Y867" s="202"/>
      <c r="Z867" s="202"/>
    </row>
    <row r="868" spans="1:26" ht="16.5" customHeight="1">
      <c r="A868" s="199"/>
      <c r="B868" s="217"/>
      <c r="C868" s="217"/>
      <c r="D868" s="217"/>
      <c r="E868" s="218"/>
      <c r="F868" s="219"/>
      <c r="G868" s="219"/>
      <c r="H868" s="219"/>
      <c r="I868" s="218"/>
      <c r="J868" s="219"/>
      <c r="K868" s="218"/>
      <c r="L868" s="219"/>
      <c r="M868" s="219"/>
      <c r="N868" s="219"/>
      <c r="O868" s="219"/>
      <c r="P868" s="219"/>
      <c r="Q868" s="218"/>
      <c r="R868" s="198"/>
      <c r="S868" s="198"/>
      <c r="T868" s="198"/>
      <c r="U868" s="202"/>
      <c r="V868" s="202"/>
      <c r="W868" s="202"/>
      <c r="X868" s="202"/>
      <c r="Y868" s="202"/>
      <c r="Z868" s="202"/>
    </row>
    <row r="869" spans="1:26" ht="16.5" customHeight="1">
      <c r="A869" s="199"/>
      <c r="B869" s="217"/>
      <c r="C869" s="217"/>
      <c r="D869" s="217"/>
      <c r="E869" s="218"/>
      <c r="F869" s="219"/>
      <c r="G869" s="219"/>
      <c r="H869" s="219"/>
      <c r="I869" s="218"/>
      <c r="J869" s="219"/>
      <c r="K869" s="218"/>
      <c r="L869" s="219"/>
      <c r="M869" s="219"/>
      <c r="N869" s="219"/>
      <c r="O869" s="219"/>
      <c r="P869" s="219"/>
      <c r="Q869" s="218"/>
      <c r="R869" s="198"/>
      <c r="S869" s="198"/>
      <c r="T869" s="198"/>
      <c r="U869" s="202"/>
      <c r="V869" s="202"/>
      <c r="W869" s="202"/>
      <c r="X869" s="202"/>
      <c r="Y869" s="202"/>
      <c r="Z869" s="202"/>
    </row>
    <row r="870" spans="1:26" ht="16.5" customHeight="1">
      <c r="A870" s="199"/>
      <c r="B870" s="217"/>
      <c r="C870" s="217"/>
      <c r="D870" s="217"/>
      <c r="E870" s="218"/>
      <c r="F870" s="219"/>
      <c r="G870" s="219"/>
      <c r="H870" s="219"/>
      <c r="I870" s="218"/>
      <c r="J870" s="219"/>
      <c r="K870" s="218"/>
      <c r="L870" s="219"/>
      <c r="M870" s="219"/>
      <c r="N870" s="219"/>
      <c r="O870" s="219"/>
      <c r="P870" s="219"/>
      <c r="Q870" s="218"/>
      <c r="R870" s="198"/>
      <c r="S870" s="198"/>
      <c r="T870" s="198"/>
      <c r="U870" s="202"/>
      <c r="V870" s="202"/>
      <c r="W870" s="202"/>
      <c r="X870" s="202"/>
      <c r="Y870" s="202"/>
      <c r="Z870" s="202"/>
    </row>
    <row r="871" spans="1:26" ht="16.5" customHeight="1">
      <c r="A871" s="199"/>
      <c r="B871" s="217"/>
      <c r="C871" s="217"/>
      <c r="D871" s="217"/>
      <c r="E871" s="218"/>
      <c r="F871" s="219"/>
      <c r="G871" s="219"/>
      <c r="H871" s="219"/>
      <c r="I871" s="218"/>
      <c r="J871" s="219"/>
      <c r="K871" s="218"/>
      <c r="L871" s="219"/>
      <c r="M871" s="219"/>
      <c r="N871" s="219"/>
      <c r="O871" s="219"/>
      <c r="P871" s="219"/>
      <c r="Q871" s="218"/>
      <c r="R871" s="198"/>
      <c r="S871" s="198"/>
      <c r="T871" s="198"/>
      <c r="U871" s="202"/>
      <c r="V871" s="202"/>
      <c r="W871" s="202"/>
      <c r="X871" s="202"/>
      <c r="Y871" s="202"/>
      <c r="Z871" s="202"/>
    </row>
    <row r="872" spans="1:26" ht="16.5" customHeight="1">
      <c r="A872" s="199"/>
      <c r="B872" s="217"/>
      <c r="C872" s="217"/>
      <c r="D872" s="217"/>
      <c r="E872" s="218"/>
      <c r="F872" s="219"/>
      <c r="G872" s="219"/>
      <c r="H872" s="219"/>
      <c r="I872" s="218"/>
      <c r="J872" s="219"/>
      <c r="K872" s="218"/>
      <c r="L872" s="219"/>
      <c r="M872" s="219"/>
      <c r="N872" s="219"/>
      <c r="O872" s="219"/>
      <c r="P872" s="219"/>
      <c r="Q872" s="218"/>
      <c r="R872" s="198"/>
      <c r="S872" s="198"/>
      <c r="T872" s="198"/>
      <c r="U872" s="202"/>
      <c r="V872" s="202"/>
      <c r="W872" s="202"/>
      <c r="X872" s="202"/>
      <c r="Y872" s="202"/>
      <c r="Z872" s="202"/>
    </row>
    <row r="873" spans="1:26" ht="16.5" customHeight="1">
      <c r="A873" s="199"/>
      <c r="B873" s="217"/>
      <c r="C873" s="217"/>
      <c r="D873" s="217"/>
      <c r="E873" s="218"/>
      <c r="F873" s="219"/>
      <c r="G873" s="219"/>
      <c r="H873" s="219"/>
      <c r="I873" s="218"/>
      <c r="J873" s="219"/>
      <c r="K873" s="218"/>
      <c r="L873" s="219"/>
      <c r="M873" s="219"/>
      <c r="N873" s="219"/>
      <c r="O873" s="219"/>
      <c r="P873" s="219"/>
      <c r="Q873" s="218"/>
      <c r="R873" s="198"/>
      <c r="S873" s="198"/>
      <c r="T873" s="198"/>
      <c r="U873" s="202"/>
      <c r="V873" s="202"/>
      <c r="W873" s="202"/>
      <c r="X873" s="202"/>
      <c r="Y873" s="202"/>
      <c r="Z873" s="202"/>
    </row>
    <row r="874" spans="1:26" ht="16.5" customHeight="1">
      <c r="A874" s="199"/>
      <c r="B874" s="217"/>
      <c r="C874" s="217"/>
      <c r="D874" s="217"/>
      <c r="E874" s="218"/>
      <c r="F874" s="219"/>
      <c r="G874" s="219"/>
      <c r="H874" s="219"/>
      <c r="I874" s="218"/>
      <c r="J874" s="219"/>
      <c r="K874" s="218"/>
      <c r="L874" s="219"/>
      <c r="M874" s="219"/>
      <c r="N874" s="219"/>
      <c r="O874" s="219"/>
      <c r="P874" s="219"/>
      <c r="Q874" s="218"/>
      <c r="R874" s="198"/>
      <c r="S874" s="198"/>
      <c r="T874" s="198"/>
      <c r="U874" s="202"/>
      <c r="V874" s="202"/>
      <c r="W874" s="202"/>
      <c r="X874" s="202"/>
      <c r="Y874" s="202"/>
      <c r="Z874" s="202"/>
    </row>
    <row r="875" spans="1:26" ht="16.5" customHeight="1">
      <c r="A875" s="199"/>
      <c r="B875" s="217"/>
      <c r="C875" s="217"/>
      <c r="D875" s="217"/>
      <c r="E875" s="218"/>
      <c r="F875" s="219"/>
      <c r="G875" s="219"/>
      <c r="H875" s="219"/>
      <c r="I875" s="218"/>
      <c r="J875" s="219"/>
      <c r="K875" s="218"/>
      <c r="L875" s="219"/>
      <c r="M875" s="219"/>
      <c r="N875" s="219"/>
      <c r="O875" s="219"/>
      <c r="P875" s="219"/>
      <c r="Q875" s="218"/>
      <c r="R875" s="198"/>
      <c r="S875" s="198"/>
      <c r="T875" s="198"/>
      <c r="U875" s="202"/>
      <c r="V875" s="202"/>
      <c r="W875" s="202"/>
      <c r="X875" s="202"/>
      <c r="Y875" s="202"/>
      <c r="Z875" s="202"/>
    </row>
    <row r="876" spans="1:26" ht="16.5" customHeight="1">
      <c r="A876" s="199"/>
      <c r="B876" s="217"/>
      <c r="C876" s="217"/>
      <c r="D876" s="217"/>
      <c r="E876" s="218"/>
      <c r="F876" s="219"/>
      <c r="G876" s="219"/>
      <c r="H876" s="219"/>
      <c r="I876" s="218"/>
      <c r="J876" s="219"/>
      <c r="K876" s="218"/>
      <c r="L876" s="219"/>
      <c r="M876" s="219"/>
      <c r="N876" s="219"/>
      <c r="O876" s="219"/>
      <c r="P876" s="219"/>
      <c r="Q876" s="218"/>
      <c r="R876" s="198"/>
      <c r="S876" s="198"/>
      <c r="T876" s="198"/>
      <c r="U876" s="202"/>
      <c r="V876" s="202"/>
      <c r="W876" s="202"/>
      <c r="X876" s="202"/>
      <c r="Y876" s="202"/>
      <c r="Z876" s="202"/>
    </row>
    <row r="877" spans="1:26" ht="16.5" customHeight="1">
      <c r="A877" s="199"/>
      <c r="B877" s="217"/>
      <c r="C877" s="217"/>
      <c r="D877" s="217"/>
      <c r="E877" s="218"/>
      <c r="F877" s="219"/>
      <c r="G877" s="219"/>
      <c r="H877" s="219"/>
      <c r="I877" s="218"/>
      <c r="J877" s="219"/>
      <c r="K877" s="218"/>
      <c r="L877" s="219"/>
      <c r="M877" s="219"/>
      <c r="N877" s="219"/>
      <c r="O877" s="219"/>
      <c r="P877" s="219"/>
      <c r="Q877" s="218"/>
      <c r="R877" s="198"/>
      <c r="S877" s="198"/>
      <c r="T877" s="198"/>
      <c r="U877" s="202"/>
      <c r="V877" s="202"/>
      <c r="W877" s="202"/>
      <c r="X877" s="202"/>
      <c r="Y877" s="202"/>
      <c r="Z877" s="202"/>
    </row>
    <row r="878" spans="1:26" ht="16.5" customHeight="1">
      <c r="A878" s="199"/>
      <c r="B878" s="217"/>
      <c r="C878" s="217"/>
      <c r="D878" s="217"/>
      <c r="E878" s="218"/>
      <c r="F878" s="219"/>
      <c r="G878" s="219"/>
      <c r="H878" s="219"/>
      <c r="I878" s="218"/>
      <c r="J878" s="219"/>
      <c r="K878" s="218"/>
      <c r="L878" s="219"/>
      <c r="M878" s="219"/>
      <c r="N878" s="219"/>
      <c r="O878" s="219"/>
      <c r="P878" s="219"/>
      <c r="Q878" s="218"/>
      <c r="R878" s="198"/>
      <c r="S878" s="198"/>
      <c r="T878" s="198"/>
      <c r="U878" s="202"/>
      <c r="V878" s="202"/>
      <c r="W878" s="202"/>
      <c r="X878" s="202"/>
      <c r="Y878" s="202"/>
      <c r="Z878" s="202"/>
    </row>
    <row r="879" spans="1:26" ht="16.5" customHeight="1">
      <c r="A879" s="199"/>
      <c r="B879" s="217"/>
      <c r="C879" s="217"/>
      <c r="D879" s="217"/>
      <c r="E879" s="218"/>
      <c r="F879" s="219"/>
      <c r="G879" s="219"/>
      <c r="H879" s="219"/>
      <c r="I879" s="218"/>
      <c r="J879" s="219"/>
      <c r="K879" s="218"/>
      <c r="L879" s="219"/>
      <c r="M879" s="219"/>
      <c r="N879" s="219"/>
      <c r="O879" s="219"/>
      <c r="P879" s="219"/>
      <c r="Q879" s="218"/>
      <c r="R879" s="198"/>
      <c r="S879" s="198"/>
      <c r="T879" s="198"/>
      <c r="U879" s="202"/>
      <c r="V879" s="202"/>
      <c r="W879" s="202"/>
      <c r="X879" s="202"/>
      <c r="Y879" s="202"/>
      <c r="Z879" s="202"/>
    </row>
    <row r="880" spans="1:26" ht="16.5" customHeight="1">
      <c r="A880" s="199"/>
      <c r="B880" s="217"/>
      <c r="C880" s="217"/>
      <c r="D880" s="217"/>
      <c r="E880" s="218"/>
      <c r="F880" s="219"/>
      <c r="G880" s="219"/>
      <c r="H880" s="219"/>
      <c r="I880" s="218"/>
      <c r="J880" s="219"/>
      <c r="K880" s="218"/>
      <c r="L880" s="219"/>
      <c r="M880" s="219"/>
      <c r="N880" s="219"/>
      <c r="O880" s="219"/>
      <c r="P880" s="219"/>
      <c r="Q880" s="218"/>
      <c r="R880" s="198"/>
      <c r="S880" s="198"/>
      <c r="T880" s="198"/>
      <c r="U880" s="202"/>
      <c r="V880" s="202"/>
      <c r="W880" s="202"/>
      <c r="X880" s="202"/>
      <c r="Y880" s="202"/>
      <c r="Z880" s="202"/>
    </row>
    <row r="881" spans="1:26" ht="16.5" customHeight="1">
      <c r="A881" s="199"/>
      <c r="B881" s="217"/>
      <c r="C881" s="217"/>
      <c r="D881" s="217"/>
      <c r="E881" s="218"/>
      <c r="F881" s="219"/>
      <c r="G881" s="219"/>
      <c r="H881" s="219"/>
      <c r="I881" s="218"/>
      <c r="J881" s="219"/>
      <c r="K881" s="218"/>
      <c r="L881" s="219"/>
      <c r="M881" s="219"/>
      <c r="N881" s="219"/>
      <c r="O881" s="219"/>
      <c r="P881" s="219"/>
      <c r="Q881" s="218"/>
      <c r="R881" s="198"/>
      <c r="S881" s="198"/>
      <c r="T881" s="198"/>
      <c r="U881" s="202"/>
      <c r="V881" s="202"/>
      <c r="W881" s="202"/>
      <c r="X881" s="202"/>
      <c r="Y881" s="202"/>
      <c r="Z881" s="202"/>
    </row>
    <row r="882" spans="1:26" ht="16.5" customHeight="1">
      <c r="A882" s="199"/>
      <c r="B882" s="217"/>
      <c r="C882" s="217"/>
      <c r="D882" s="217"/>
      <c r="E882" s="218"/>
      <c r="F882" s="219"/>
      <c r="G882" s="219"/>
      <c r="H882" s="219"/>
      <c r="I882" s="218"/>
      <c r="J882" s="219"/>
      <c r="K882" s="218"/>
      <c r="L882" s="219"/>
      <c r="M882" s="219"/>
      <c r="N882" s="219"/>
      <c r="O882" s="219"/>
      <c r="P882" s="219"/>
      <c r="Q882" s="218"/>
      <c r="R882" s="198"/>
      <c r="S882" s="198"/>
      <c r="T882" s="198"/>
      <c r="U882" s="202"/>
      <c r="V882" s="202"/>
      <c r="W882" s="202"/>
      <c r="X882" s="202"/>
      <c r="Y882" s="202"/>
      <c r="Z882" s="202"/>
    </row>
    <row r="883" spans="1:26" ht="16.5" customHeight="1">
      <c r="A883" s="199"/>
      <c r="B883" s="217"/>
      <c r="C883" s="217"/>
      <c r="D883" s="217"/>
      <c r="E883" s="218"/>
      <c r="F883" s="219"/>
      <c r="G883" s="219"/>
      <c r="H883" s="219"/>
      <c r="I883" s="218"/>
      <c r="J883" s="219"/>
      <c r="K883" s="218"/>
      <c r="L883" s="219"/>
      <c r="M883" s="219"/>
      <c r="N883" s="219"/>
      <c r="O883" s="219"/>
      <c r="P883" s="219"/>
      <c r="Q883" s="218"/>
      <c r="R883" s="198"/>
      <c r="S883" s="198"/>
      <c r="T883" s="198"/>
      <c r="U883" s="202"/>
      <c r="V883" s="202"/>
      <c r="W883" s="202"/>
      <c r="X883" s="202"/>
      <c r="Y883" s="202"/>
      <c r="Z883" s="202"/>
    </row>
    <row r="884" spans="1:26" ht="16.5" customHeight="1">
      <c r="A884" s="199"/>
      <c r="B884" s="217"/>
      <c r="C884" s="217"/>
      <c r="D884" s="217"/>
      <c r="E884" s="218"/>
      <c r="F884" s="219"/>
      <c r="G884" s="219"/>
      <c r="H884" s="219"/>
      <c r="I884" s="218"/>
      <c r="J884" s="219"/>
      <c r="K884" s="218"/>
      <c r="L884" s="219"/>
      <c r="M884" s="219"/>
      <c r="N884" s="219"/>
      <c r="O884" s="219"/>
      <c r="P884" s="219"/>
      <c r="Q884" s="218"/>
      <c r="R884" s="198"/>
      <c r="S884" s="198"/>
      <c r="T884" s="198"/>
      <c r="U884" s="202"/>
      <c r="V884" s="202"/>
      <c r="W884" s="202"/>
      <c r="X884" s="202"/>
      <c r="Y884" s="202"/>
      <c r="Z884" s="202"/>
    </row>
    <row r="885" spans="1:26" ht="16.5" customHeight="1">
      <c r="A885" s="199"/>
      <c r="B885" s="217"/>
      <c r="C885" s="217"/>
      <c r="D885" s="217"/>
      <c r="E885" s="218"/>
      <c r="F885" s="219"/>
      <c r="G885" s="219"/>
      <c r="H885" s="219"/>
      <c r="I885" s="218"/>
      <c r="J885" s="219"/>
      <c r="K885" s="218"/>
      <c r="L885" s="219"/>
      <c r="M885" s="219"/>
      <c r="N885" s="219"/>
      <c r="O885" s="219"/>
      <c r="P885" s="219"/>
      <c r="Q885" s="218"/>
      <c r="R885" s="198"/>
      <c r="S885" s="198"/>
      <c r="T885" s="198"/>
      <c r="U885" s="202"/>
      <c r="V885" s="202"/>
      <c r="W885" s="202"/>
      <c r="X885" s="202"/>
      <c r="Y885" s="202"/>
      <c r="Z885" s="202"/>
    </row>
    <row r="886" spans="1:26" ht="16.5" customHeight="1">
      <c r="A886" s="199"/>
      <c r="B886" s="217"/>
      <c r="C886" s="217"/>
      <c r="D886" s="217"/>
      <c r="E886" s="218"/>
      <c r="F886" s="219"/>
      <c r="G886" s="219"/>
      <c r="H886" s="219"/>
      <c r="I886" s="218"/>
      <c r="J886" s="219"/>
      <c r="K886" s="218"/>
      <c r="L886" s="219"/>
      <c r="M886" s="219"/>
      <c r="N886" s="219"/>
      <c r="O886" s="219"/>
      <c r="P886" s="219"/>
      <c r="Q886" s="218"/>
      <c r="R886" s="198"/>
      <c r="S886" s="198"/>
      <c r="T886" s="198"/>
      <c r="U886" s="202"/>
      <c r="V886" s="202"/>
      <c r="W886" s="202"/>
      <c r="X886" s="202"/>
      <c r="Y886" s="202"/>
      <c r="Z886" s="202"/>
    </row>
    <row r="887" spans="1:26" ht="16.5" customHeight="1">
      <c r="A887" s="199"/>
      <c r="B887" s="217"/>
      <c r="C887" s="217"/>
      <c r="D887" s="217"/>
      <c r="E887" s="218"/>
      <c r="F887" s="219"/>
      <c r="G887" s="219"/>
      <c r="H887" s="219"/>
      <c r="I887" s="218"/>
      <c r="J887" s="219"/>
      <c r="K887" s="218"/>
      <c r="L887" s="219"/>
      <c r="M887" s="219"/>
      <c r="N887" s="219"/>
      <c r="O887" s="219"/>
      <c r="P887" s="219"/>
      <c r="Q887" s="218"/>
      <c r="R887" s="198"/>
      <c r="S887" s="198"/>
      <c r="T887" s="198"/>
      <c r="U887" s="202"/>
      <c r="V887" s="202"/>
      <c r="W887" s="202"/>
      <c r="X887" s="202"/>
      <c r="Y887" s="202"/>
      <c r="Z887" s="202"/>
    </row>
    <row r="888" spans="1:26" ht="16.5" customHeight="1">
      <c r="A888" s="199"/>
      <c r="B888" s="217"/>
      <c r="C888" s="217"/>
      <c r="D888" s="217"/>
      <c r="E888" s="218"/>
      <c r="F888" s="219"/>
      <c r="G888" s="219"/>
      <c r="H888" s="219"/>
      <c r="I888" s="218"/>
      <c r="J888" s="219"/>
      <c r="K888" s="218"/>
      <c r="L888" s="219"/>
      <c r="M888" s="219"/>
      <c r="N888" s="219"/>
      <c r="O888" s="219"/>
      <c r="P888" s="219"/>
      <c r="Q888" s="218"/>
      <c r="R888" s="198"/>
      <c r="S888" s="198"/>
      <c r="T888" s="198"/>
      <c r="U888" s="202"/>
      <c r="V888" s="202"/>
      <c r="W888" s="202"/>
      <c r="X888" s="202"/>
      <c r="Y888" s="202"/>
      <c r="Z888" s="202"/>
    </row>
    <row r="889" spans="1:26" ht="16.5" customHeight="1">
      <c r="A889" s="199"/>
      <c r="B889" s="217"/>
      <c r="C889" s="217"/>
      <c r="D889" s="217"/>
      <c r="E889" s="218"/>
      <c r="F889" s="219"/>
      <c r="G889" s="219"/>
      <c r="H889" s="219"/>
      <c r="I889" s="218"/>
      <c r="J889" s="219"/>
      <c r="K889" s="218"/>
      <c r="L889" s="219"/>
      <c r="M889" s="219"/>
      <c r="N889" s="219"/>
      <c r="O889" s="219"/>
      <c r="P889" s="219"/>
      <c r="Q889" s="218"/>
      <c r="R889" s="198"/>
      <c r="S889" s="198"/>
      <c r="T889" s="198"/>
      <c r="U889" s="202"/>
      <c r="V889" s="202"/>
      <c r="W889" s="202"/>
      <c r="X889" s="202"/>
      <c r="Y889" s="202"/>
      <c r="Z889" s="202"/>
    </row>
    <row r="890" spans="1:26" ht="16.5" customHeight="1">
      <c r="A890" s="199"/>
      <c r="B890" s="217"/>
      <c r="C890" s="217"/>
      <c r="D890" s="217"/>
      <c r="E890" s="218"/>
      <c r="F890" s="219"/>
      <c r="G890" s="219"/>
      <c r="H890" s="219"/>
      <c r="I890" s="218"/>
      <c r="J890" s="219"/>
      <c r="K890" s="218"/>
      <c r="L890" s="219"/>
      <c r="M890" s="219"/>
      <c r="N890" s="219"/>
      <c r="O890" s="219"/>
      <c r="P890" s="219"/>
      <c r="Q890" s="218"/>
      <c r="R890" s="198"/>
      <c r="S890" s="198"/>
      <c r="T890" s="198"/>
      <c r="U890" s="202"/>
      <c r="V890" s="202"/>
      <c r="W890" s="202"/>
      <c r="X890" s="202"/>
      <c r="Y890" s="202"/>
      <c r="Z890" s="202"/>
    </row>
    <row r="891" spans="1:26" ht="16.5" customHeight="1">
      <c r="A891" s="199"/>
      <c r="B891" s="217"/>
      <c r="C891" s="217"/>
      <c r="D891" s="217"/>
      <c r="E891" s="218"/>
      <c r="F891" s="219"/>
      <c r="G891" s="219"/>
      <c r="H891" s="219"/>
      <c r="I891" s="218"/>
      <c r="J891" s="219"/>
      <c r="K891" s="218"/>
      <c r="L891" s="219"/>
      <c r="M891" s="219"/>
      <c r="N891" s="219"/>
      <c r="O891" s="219"/>
      <c r="P891" s="219"/>
      <c r="Q891" s="218"/>
      <c r="R891" s="198"/>
      <c r="S891" s="198"/>
      <c r="T891" s="198"/>
      <c r="U891" s="202"/>
      <c r="V891" s="202"/>
      <c r="W891" s="202"/>
      <c r="X891" s="202"/>
      <c r="Y891" s="202"/>
      <c r="Z891" s="202"/>
    </row>
    <row r="892" spans="1:26" ht="16.5" customHeight="1">
      <c r="A892" s="199"/>
      <c r="B892" s="217"/>
      <c r="C892" s="217"/>
      <c r="D892" s="217"/>
      <c r="E892" s="218"/>
      <c r="F892" s="219"/>
      <c r="G892" s="219"/>
      <c r="H892" s="219"/>
      <c r="I892" s="218"/>
      <c r="J892" s="219"/>
      <c r="K892" s="218"/>
      <c r="L892" s="219"/>
      <c r="M892" s="219"/>
      <c r="N892" s="219"/>
      <c r="O892" s="219"/>
      <c r="P892" s="219"/>
      <c r="Q892" s="218"/>
      <c r="R892" s="198"/>
      <c r="S892" s="198"/>
      <c r="T892" s="198"/>
      <c r="U892" s="202"/>
      <c r="V892" s="202"/>
      <c r="W892" s="202"/>
      <c r="X892" s="202"/>
      <c r="Y892" s="202"/>
      <c r="Z892" s="202"/>
    </row>
    <row r="893" spans="1:26" ht="16.5" customHeight="1">
      <c r="A893" s="199"/>
      <c r="B893" s="217"/>
      <c r="C893" s="217"/>
      <c r="D893" s="217"/>
      <c r="E893" s="218"/>
      <c r="F893" s="219"/>
      <c r="G893" s="219"/>
      <c r="H893" s="219"/>
      <c r="I893" s="218"/>
      <c r="J893" s="219"/>
      <c r="K893" s="218"/>
      <c r="L893" s="219"/>
      <c r="M893" s="219"/>
      <c r="N893" s="219"/>
      <c r="O893" s="219"/>
      <c r="P893" s="219"/>
      <c r="Q893" s="218"/>
      <c r="R893" s="198"/>
      <c r="S893" s="198"/>
      <c r="T893" s="198"/>
      <c r="U893" s="202"/>
      <c r="V893" s="202"/>
      <c r="W893" s="202"/>
      <c r="X893" s="202"/>
      <c r="Y893" s="202"/>
      <c r="Z893" s="202"/>
    </row>
    <row r="894" spans="1:26" ht="16.5" customHeight="1">
      <c r="A894" s="199"/>
      <c r="B894" s="217"/>
      <c r="C894" s="217"/>
      <c r="D894" s="217"/>
      <c r="E894" s="218"/>
      <c r="F894" s="219"/>
      <c r="G894" s="219"/>
      <c r="H894" s="219"/>
      <c r="I894" s="218"/>
      <c r="J894" s="219"/>
      <c r="K894" s="218"/>
      <c r="L894" s="219"/>
      <c r="M894" s="219"/>
      <c r="N894" s="219"/>
      <c r="O894" s="219"/>
      <c r="P894" s="219"/>
      <c r="Q894" s="218"/>
      <c r="R894" s="198"/>
      <c r="S894" s="198"/>
      <c r="T894" s="198"/>
      <c r="U894" s="202"/>
      <c r="V894" s="202"/>
      <c r="W894" s="202"/>
      <c r="X894" s="202"/>
      <c r="Y894" s="202"/>
      <c r="Z894" s="202"/>
    </row>
    <row r="895" spans="1:26" ht="16.5" customHeight="1">
      <c r="A895" s="199"/>
      <c r="B895" s="217"/>
      <c r="C895" s="217"/>
      <c r="D895" s="217"/>
      <c r="E895" s="218"/>
      <c r="F895" s="219"/>
      <c r="G895" s="219"/>
      <c r="H895" s="219"/>
      <c r="I895" s="218"/>
      <c r="J895" s="219"/>
      <c r="K895" s="218"/>
      <c r="L895" s="219"/>
      <c r="M895" s="219"/>
      <c r="N895" s="219"/>
      <c r="O895" s="219"/>
      <c r="P895" s="219"/>
      <c r="Q895" s="218"/>
      <c r="R895" s="198"/>
      <c r="S895" s="198"/>
      <c r="T895" s="198"/>
      <c r="U895" s="202"/>
      <c r="V895" s="202"/>
      <c r="W895" s="202"/>
      <c r="X895" s="202"/>
      <c r="Y895" s="202"/>
      <c r="Z895" s="202"/>
    </row>
    <row r="896" spans="1:26" ht="16.5" customHeight="1">
      <c r="A896" s="199"/>
      <c r="B896" s="217"/>
      <c r="C896" s="217"/>
      <c r="D896" s="217"/>
      <c r="E896" s="218"/>
      <c r="F896" s="219"/>
      <c r="G896" s="219"/>
      <c r="H896" s="219"/>
      <c r="I896" s="218"/>
      <c r="J896" s="219"/>
      <c r="K896" s="218"/>
      <c r="L896" s="219"/>
      <c r="M896" s="219"/>
      <c r="N896" s="219"/>
      <c r="O896" s="219"/>
      <c r="P896" s="219"/>
      <c r="Q896" s="218"/>
      <c r="R896" s="198"/>
      <c r="S896" s="198"/>
      <c r="T896" s="198"/>
      <c r="U896" s="202"/>
      <c r="V896" s="202"/>
      <c r="W896" s="202"/>
      <c r="X896" s="202"/>
      <c r="Y896" s="202"/>
      <c r="Z896" s="202"/>
    </row>
    <row r="897" spans="1:26" ht="16.5" customHeight="1">
      <c r="A897" s="199"/>
      <c r="B897" s="217"/>
      <c r="C897" s="217"/>
      <c r="D897" s="217"/>
      <c r="E897" s="218"/>
      <c r="F897" s="219"/>
      <c r="G897" s="219"/>
      <c r="H897" s="219"/>
      <c r="I897" s="218"/>
      <c r="J897" s="219"/>
      <c r="K897" s="218"/>
      <c r="L897" s="219"/>
      <c r="M897" s="219"/>
      <c r="N897" s="219"/>
      <c r="O897" s="219"/>
      <c r="P897" s="219"/>
      <c r="Q897" s="218"/>
      <c r="R897" s="198"/>
      <c r="S897" s="198"/>
      <c r="T897" s="198"/>
      <c r="U897" s="202"/>
      <c r="V897" s="202"/>
      <c r="W897" s="202"/>
      <c r="X897" s="202"/>
      <c r="Y897" s="202"/>
      <c r="Z897" s="202"/>
    </row>
    <row r="898" spans="1:26" ht="16.5" customHeight="1">
      <c r="A898" s="199"/>
      <c r="B898" s="217"/>
      <c r="C898" s="217"/>
      <c r="D898" s="217"/>
      <c r="E898" s="218"/>
      <c r="F898" s="219"/>
      <c r="G898" s="219"/>
      <c r="H898" s="219"/>
      <c r="I898" s="218"/>
      <c r="J898" s="219"/>
      <c r="K898" s="218"/>
      <c r="L898" s="219"/>
      <c r="M898" s="219"/>
      <c r="N898" s="219"/>
      <c r="O898" s="219"/>
      <c r="P898" s="219"/>
      <c r="Q898" s="218"/>
      <c r="R898" s="198"/>
      <c r="S898" s="198"/>
      <c r="T898" s="198"/>
      <c r="U898" s="202"/>
      <c r="V898" s="202"/>
      <c r="W898" s="202"/>
      <c r="X898" s="202"/>
      <c r="Y898" s="202"/>
      <c r="Z898" s="202"/>
    </row>
    <row r="899" spans="1:26" ht="16.5" customHeight="1">
      <c r="A899" s="199"/>
      <c r="B899" s="217"/>
      <c r="C899" s="217"/>
      <c r="D899" s="217"/>
      <c r="E899" s="218"/>
      <c r="F899" s="219"/>
      <c r="G899" s="219"/>
      <c r="H899" s="219"/>
      <c r="I899" s="218"/>
      <c r="J899" s="219"/>
      <c r="K899" s="218"/>
      <c r="L899" s="219"/>
      <c r="M899" s="219"/>
      <c r="N899" s="219"/>
      <c r="O899" s="219"/>
      <c r="P899" s="219"/>
      <c r="Q899" s="218"/>
      <c r="R899" s="198"/>
      <c r="S899" s="198"/>
      <c r="T899" s="198"/>
      <c r="U899" s="202"/>
      <c r="V899" s="202"/>
      <c r="W899" s="202"/>
      <c r="X899" s="202"/>
      <c r="Y899" s="202"/>
      <c r="Z899" s="202"/>
    </row>
    <row r="900" spans="1:26" ht="16.5" customHeight="1">
      <c r="A900" s="199"/>
      <c r="B900" s="217"/>
      <c r="C900" s="217"/>
      <c r="D900" s="217"/>
      <c r="E900" s="218"/>
      <c r="F900" s="219"/>
      <c r="G900" s="219"/>
      <c r="H900" s="219"/>
      <c r="I900" s="218"/>
      <c r="J900" s="219"/>
      <c r="K900" s="218"/>
      <c r="L900" s="219"/>
      <c r="M900" s="219"/>
      <c r="N900" s="219"/>
      <c r="O900" s="219"/>
      <c r="P900" s="219"/>
      <c r="Q900" s="218"/>
      <c r="R900" s="198"/>
      <c r="S900" s="198"/>
      <c r="T900" s="198"/>
      <c r="U900" s="202"/>
      <c r="V900" s="202"/>
      <c r="W900" s="202"/>
      <c r="X900" s="202"/>
      <c r="Y900" s="202"/>
      <c r="Z900" s="202"/>
    </row>
    <row r="901" spans="1:26" ht="16.5" customHeight="1">
      <c r="A901" s="199"/>
      <c r="B901" s="217"/>
      <c r="C901" s="217"/>
      <c r="D901" s="217"/>
      <c r="E901" s="218"/>
      <c r="F901" s="219"/>
      <c r="G901" s="219"/>
      <c r="H901" s="219"/>
      <c r="I901" s="218"/>
      <c r="J901" s="219"/>
      <c r="K901" s="218"/>
      <c r="L901" s="219"/>
      <c r="M901" s="219"/>
      <c r="N901" s="219"/>
      <c r="O901" s="219"/>
      <c r="P901" s="219"/>
      <c r="Q901" s="218"/>
      <c r="R901" s="198"/>
      <c r="S901" s="198"/>
      <c r="T901" s="198"/>
      <c r="U901" s="202"/>
      <c r="V901" s="202"/>
      <c r="W901" s="202"/>
      <c r="X901" s="202"/>
      <c r="Y901" s="202"/>
      <c r="Z901" s="202"/>
    </row>
    <row r="902" spans="1:26" ht="16.5" customHeight="1">
      <c r="A902" s="199"/>
      <c r="B902" s="217"/>
      <c r="C902" s="217"/>
      <c r="D902" s="217"/>
      <c r="E902" s="218"/>
      <c r="F902" s="219"/>
      <c r="G902" s="219"/>
      <c r="H902" s="219"/>
      <c r="I902" s="218"/>
      <c r="J902" s="219"/>
      <c r="K902" s="218"/>
      <c r="L902" s="219"/>
      <c r="M902" s="219"/>
      <c r="N902" s="219"/>
      <c r="O902" s="219"/>
      <c r="P902" s="219"/>
      <c r="Q902" s="218"/>
      <c r="R902" s="198"/>
      <c r="S902" s="198"/>
      <c r="T902" s="198"/>
      <c r="U902" s="202"/>
      <c r="V902" s="202"/>
      <c r="W902" s="202"/>
      <c r="X902" s="202"/>
      <c r="Y902" s="202"/>
      <c r="Z902" s="202"/>
    </row>
    <row r="903" spans="1:26" ht="16.5" customHeight="1">
      <c r="A903" s="199"/>
      <c r="B903" s="217"/>
      <c r="C903" s="217"/>
      <c r="D903" s="217"/>
      <c r="E903" s="218"/>
      <c r="F903" s="219"/>
      <c r="G903" s="219"/>
      <c r="H903" s="219"/>
      <c r="I903" s="218"/>
      <c r="J903" s="219"/>
      <c r="K903" s="218"/>
      <c r="L903" s="219"/>
      <c r="M903" s="219"/>
      <c r="N903" s="219"/>
      <c r="O903" s="219"/>
      <c r="P903" s="219"/>
      <c r="Q903" s="218"/>
      <c r="R903" s="198"/>
      <c r="S903" s="198"/>
      <c r="T903" s="198"/>
      <c r="U903" s="202"/>
      <c r="V903" s="202"/>
      <c r="W903" s="202"/>
      <c r="X903" s="202"/>
      <c r="Y903" s="202"/>
      <c r="Z903" s="202"/>
    </row>
    <row r="904" spans="1:26" ht="16.5" customHeight="1">
      <c r="A904" s="199"/>
      <c r="B904" s="217"/>
      <c r="C904" s="217"/>
      <c r="D904" s="217"/>
      <c r="E904" s="218"/>
      <c r="F904" s="219"/>
      <c r="G904" s="219"/>
      <c r="H904" s="219"/>
      <c r="I904" s="218"/>
      <c r="J904" s="219"/>
      <c r="K904" s="218"/>
      <c r="L904" s="219"/>
      <c r="M904" s="219"/>
      <c r="N904" s="219"/>
      <c r="O904" s="219"/>
      <c r="P904" s="219"/>
      <c r="Q904" s="218"/>
      <c r="R904" s="198"/>
      <c r="S904" s="198"/>
      <c r="T904" s="198"/>
      <c r="U904" s="202"/>
      <c r="V904" s="202"/>
      <c r="W904" s="202"/>
      <c r="X904" s="202"/>
      <c r="Y904" s="202"/>
      <c r="Z904" s="202"/>
    </row>
    <row r="905" spans="1:26" ht="16.5" customHeight="1">
      <c r="A905" s="199"/>
      <c r="B905" s="217"/>
      <c r="C905" s="217"/>
      <c r="D905" s="217"/>
      <c r="E905" s="218"/>
      <c r="F905" s="219"/>
      <c r="G905" s="219"/>
      <c r="H905" s="219"/>
      <c r="I905" s="218"/>
      <c r="J905" s="219"/>
      <c r="K905" s="218"/>
      <c r="L905" s="219"/>
      <c r="M905" s="219"/>
      <c r="N905" s="219"/>
      <c r="O905" s="219"/>
      <c r="P905" s="219"/>
      <c r="Q905" s="218"/>
      <c r="R905" s="198"/>
      <c r="S905" s="198"/>
      <c r="T905" s="198"/>
      <c r="U905" s="202"/>
      <c r="V905" s="202"/>
      <c r="W905" s="202"/>
      <c r="X905" s="202"/>
      <c r="Y905" s="202"/>
      <c r="Z905" s="202"/>
    </row>
    <row r="906" spans="1:26" ht="16.5" customHeight="1">
      <c r="A906" s="199"/>
      <c r="B906" s="217"/>
      <c r="C906" s="217"/>
      <c r="D906" s="217"/>
      <c r="E906" s="218"/>
      <c r="F906" s="219"/>
      <c r="G906" s="219"/>
      <c r="H906" s="219"/>
      <c r="I906" s="218"/>
      <c r="J906" s="219"/>
      <c r="K906" s="218"/>
      <c r="L906" s="219"/>
      <c r="M906" s="219"/>
      <c r="N906" s="219"/>
      <c r="O906" s="219"/>
      <c r="P906" s="219"/>
      <c r="Q906" s="218"/>
      <c r="R906" s="198"/>
      <c r="S906" s="198"/>
      <c r="T906" s="198"/>
      <c r="U906" s="202"/>
      <c r="V906" s="202"/>
      <c r="W906" s="202"/>
      <c r="X906" s="202"/>
      <c r="Y906" s="202"/>
      <c r="Z906" s="202"/>
    </row>
    <row r="907" spans="1:26" ht="16.5" customHeight="1">
      <c r="A907" s="199"/>
      <c r="B907" s="217"/>
      <c r="C907" s="217"/>
      <c r="D907" s="217"/>
      <c r="E907" s="218"/>
      <c r="F907" s="219"/>
      <c r="G907" s="219"/>
      <c r="H907" s="219"/>
      <c r="I907" s="218"/>
      <c r="J907" s="219"/>
      <c r="K907" s="218"/>
      <c r="L907" s="219"/>
      <c r="M907" s="219"/>
      <c r="N907" s="219"/>
      <c r="O907" s="219"/>
      <c r="P907" s="219"/>
      <c r="Q907" s="218"/>
      <c r="R907" s="198"/>
      <c r="S907" s="198"/>
      <c r="T907" s="198"/>
      <c r="U907" s="202"/>
      <c r="V907" s="202"/>
      <c r="W907" s="202"/>
      <c r="X907" s="202"/>
      <c r="Y907" s="202"/>
      <c r="Z907" s="202"/>
    </row>
    <row r="908" spans="1:26" ht="16.5" customHeight="1">
      <c r="A908" s="199"/>
      <c r="B908" s="217"/>
      <c r="C908" s="217"/>
      <c r="D908" s="217"/>
      <c r="E908" s="218"/>
      <c r="F908" s="219"/>
      <c r="G908" s="219"/>
      <c r="H908" s="219"/>
      <c r="I908" s="218"/>
      <c r="J908" s="219"/>
      <c r="K908" s="218"/>
      <c r="L908" s="219"/>
      <c r="M908" s="219"/>
      <c r="N908" s="219"/>
      <c r="O908" s="219"/>
      <c r="P908" s="219"/>
      <c r="Q908" s="218"/>
      <c r="R908" s="198"/>
      <c r="S908" s="198"/>
      <c r="T908" s="198"/>
      <c r="U908" s="202"/>
      <c r="V908" s="202"/>
      <c r="W908" s="202"/>
      <c r="X908" s="202"/>
      <c r="Y908" s="202"/>
      <c r="Z908" s="202"/>
    </row>
    <row r="909" spans="1:26" ht="16.5" customHeight="1">
      <c r="A909" s="199"/>
      <c r="B909" s="217"/>
      <c r="C909" s="217"/>
      <c r="D909" s="217"/>
      <c r="E909" s="218"/>
      <c r="F909" s="219"/>
      <c r="G909" s="219"/>
      <c r="H909" s="219"/>
      <c r="I909" s="218"/>
      <c r="J909" s="219"/>
      <c r="K909" s="218"/>
      <c r="L909" s="219"/>
      <c r="M909" s="219"/>
      <c r="N909" s="219"/>
      <c r="O909" s="219"/>
      <c r="P909" s="219"/>
      <c r="Q909" s="218"/>
      <c r="R909" s="198"/>
      <c r="S909" s="198"/>
      <c r="T909" s="198"/>
      <c r="U909" s="202"/>
      <c r="V909" s="202"/>
      <c r="W909" s="202"/>
      <c r="X909" s="202"/>
      <c r="Y909" s="202"/>
      <c r="Z909" s="202"/>
    </row>
    <row r="910" spans="1:26" ht="16.5" customHeight="1">
      <c r="A910" s="199"/>
      <c r="B910" s="217"/>
      <c r="C910" s="217"/>
      <c r="D910" s="217"/>
      <c r="E910" s="218"/>
      <c r="F910" s="219"/>
      <c r="G910" s="219"/>
      <c r="H910" s="219"/>
      <c r="I910" s="218"/>
      <c r="J910" s="219"/>
      <c r="K910" s="218"/>
      <c r="L910" s="219"/>
      <c r="M910" s="219"/>
      <c r="N910" s="219"/>
      <c r="O910" s="219"/>
      <c r="P910" s="219"/>
      <c r="Q910" s="218"/>
      <c r="R910" s="198"/>
      <c r="S910" s="198"/>
      <c r="T910" s="198"/>
      <c r="U910" s="202"/>
      <c r="V910" s="202"/>
      <c r="W910" s="202"/>
      <c r="X910" s="202"/>
      <c r="Y910" s="202"/>
      <c r="Z910" s="202"/>
    </row>
    <row r="911" spans="1:26" ht="16.5" customHeight="1">
      <c r="A911" s="199"/>
      <c r="B911" s="217"/>
      <c r="C911" s="217"/>
      <c r="D911" s="217"/>
      <c r="E911" s="218"/>
      <c r="F911" s="219"/>
      <c r="G911" s="219"/>
      <c r="H911" s="219"/>
      <c r="I911" s="218"/>
      <c r="J911" s="219"/>
      <c r="K911" s="218"/>
      <c r="L911" s="219"/>
      <c r="M911" s="219"/>
      <c r="N911" s="219"/>
      <c r="O911" s="219"/>
      <c r="P911" s="219"/>
      <c r="Q911" s="218"/>
      <c r="R911" s="198"/>
      <c r="S911" s="198"/>
      <c r="T911" s="198"/>
      <c r="U911" s="202"/>
      <c r="V911" s="202"/>
      <c r="W911" s="202"/>
      <c r="X911" s="202"/>
      <c r="Y911" s="202"/>
      <c r="Z911" s="202"/>
    </row>
    <row r="912" spans="1:26" ht="16.5" customHeight="1">
      <c r="A912" s="199"/>
      <c r="B912" s="217"/>
      <c r="C912" s="217"/>
      <c r="D912" s="217"/>
      <c r="E912" s="218"/>
      <c r="F912" s="219"/>
      <c r="G912" s="219"/>
      <c r="H912" s="219"/>
      <c r="I912" s="218"/>
      <c r="J912" s="219"/>
      <c r="K912" s="218"/>
      <c r="L912" s="219"/>
      <c r="M912" s="219"/>
      <c r="N912" s="219"/>
      <c r="O912" s="219"/>
      <c r="P912" s="219"/>
      <c r="Q912" s="218"/>
      <c r="R912" s="198"/>
      <c r="S912" s="198"/>
      <c r="T912" s="198"/>
      <c r="U912" s="202"/>
      <c r="V912" s="202"/>
      <c r="W912" s="202"/>
      <c r="X912" s="202"/>
      <c r="Y912" s="202"/>
      <c r="Z912" s="202"/>
    </row>
    <row r="913" spans="1:26" ht="16.5" customHeight="1">
      <c r="A913" s="199"/>
      <c r="B913" s="217"/>
      <c r="C913" s="217"/>
      <c r="D913" s="217"/>
      <c r="E913" s="218"/>
      <c r="F913" s="219"/>
      <c r="G913" s="219"/>
      <c r="H913" s="219"/>
      <c r="I913" s="218"/>
      <c r="J913" s="219"/>
      <c r="K913" s="218"/>
      <c r="L913" s="219"/>
      <c r="M913" s="219"/>
      <c r="N913" s="219"/>
      <c r="O913" s="219"/>
      <c r="P913" s="219"/>
      <c r="Q913" s="218"/>
      <c r="R913" s="198"/>
      <c r="S913" s="198"/>
      <c r="T913" s="198"/>
      <c r="U913" s="202"/>
      <c r="V913" s="202"/>
      <c r="W913" s="202"/>
      <c r="X913" s="202"/>
      <c r="Y913" s="202"/>
      <c r="Z913" s="202"/>
    </row>
    <row r="914" spans="1:26" ht="16.5" customHeight="1">
      <c r="A914" s="199"/>
      <c r="B914" s="217"/>
      <c r="C914" s="217"/>
      <c r="D914" s="217"/>
      <c r="E914" s="218"/>
      <c r="F914" s="219"/>
      <c r="G914" s="219"/>
      <c r="H914" s="219"/>
      <c r="I914" s="218"/>
      <c r="J914" s="219"/>
      <c r="K914" s="218"/>
      <c r="L914" s="219"/>
      <c r="M914" s="219"/>
      <c r="N914" s="219"/>
      <c r="O914" s="219"/>
      <c r="P914" s="219"/>
      <c r="Q914" s="218"/>
      <c r="R914" s="198"/>
      <c r="S914" s="198"/>
      <c r="T914" s="198"/>
      <c r="U914" s="202"/>
      <c r="V914" s="202"/>
      <c r="W914" s="202"/>
      <c r="X914" s="202"/>
      <c r="Y914" s="202"/>
      <c r="Z914" s="202"/>
    </row>
    <row r="915" spans="1:26" ht="16.5" customHeight="1">
      <c r="A915" s="199"/>
      <c r="B915" s="217"/>
      <c r="C915" s="217"/>
      <c r="D915" s="217"/>
      <c r="E915" s="218"/>
      <c r="F915" s="219"/>
      <c r="G915" s="219"/>
      <c r="H915" s="219"/>
      <c r="I915" s="218"/>
      <c r="J915" s="219"/>
      <c r="K915" s="218"/>
      <c r="L915" s="219"/>
      <c r="M915" s="219"/>
      <c r="N915" s="219"/>
      <c r="O915" s="219"/>
      <c r="P915" s="219"/>
      <c r="Q915" s="218"/>
      <c r="R915" s="198"/>
      <c r="S915" s="198"/>
      <c r="T915" s="198"/>
      <c r="U915" s="202"/>
      <c r="V915" s="202"/>
      <c r="W915" s="202"/>
      <c r="X915" s="202"/>
      <c r="Y915" s="202"/>
      <c r="Z915" s="202"/>
    </row>
    <row r="916" spans="1:26" ht="16.5" customHeight="1">
      <c r="A916" s="199"/>
      <c r="B916" s="217"/>
      <c r="C916" s="217"/>
      <c r="D916" s="217"/>
      <c r="E916" s="218"/>
      <c r="F916" s="219"/>
      <c r="G916" s="219"/>
      <c r="H916" s="219"/>
      <c r="I916" s="218"/>
      <c r="J916" s="219"/>
      <c r="K916" s="218"/>
      <c r="L916" s="219"/>
      <c r="M916" s="219"/>
      <c r="N916" s="219"/>
      <c r="O916" s="219"/>
      <c r="P916" s="219"/>
      <c r="Q916" s="218"/>
      <c r="R916" s="198"/>
      <c r="S916" s="198"/>
      <c r="T916" s="198"/>
      <c r="U916" s="202"/>
      <c r="V916" s="202"/>
      <c r="W916" s="202"/>
      <c r="X916" s="202"/>
      <c r="Y916" s="202"/>
      <c r="Z916" s="202"/>
    </row>
    <row r="917" spans="1:26" ht="16.5" customHeight="1">
      <c r="A917" s="199"/>
      <c r="B917" s="217"/>
      <c r="C917" s="217"/>
      <c r="D917" s="217"/>
      <c r="E917" s="218"/>
      <c r="F917" s="219"/>
      <c r="G917" s="219"/>
      <c r="H917" s="219"/>
      <c r="I917" s="218"/>
      <c r="J917" s="219"/>
      <c r="K917" s="218"/>
      <c r="L917" s="219"/>
      <c r="M917" s="219"/>
      <c r="N917" s="219"/>
      <c r="O917" s="219"/>
      <c r="P917" s="219"/>
      <c r="Q917" s="218"/>
      <c r="R917" s="198"/>
      <c r="S917" s="198"/>
      <c r="T917" s="198"/>
      <c r="U917" s="202"/>
      <c r="V917" s="202"/>
      <c r="W917" s="202"/>
      <c r="X917" s="202"/>
      <c r="Y917" s="202"/>
      <c r="Z917" s="202"/>
    </row>
    <row r="918" spans="1:26" ht="16.5" customHeight="1">
      <c r="A918" s="199"/>
      <c r="B918" s="217"/>
      <c r="C918" s="217"/>
      <c r="D918" s="217"/>
      <c r="E918" s="218"/>
      <c r="F918" s="219"/>
      <c r="G918" s="219"/>
      <c r="H918" s="219"/>
      <c r="I918" s="218"/>
      <c r="J918" s="219"/>
      <c r="K918" s="218"/>
      <c r="L918" s="219"/>
      <c r="M918" s="219"/>
      <c r="N918" s="219"/>
      <c r="O918" s="219"/>
      <c r="P918" s="219"/>
      <c r="Q918" s="218"/>
      <c r="R918" s="198"/>
      <c r="S918" s="198"/>
      <c r="T918" s="198"/>
      <c r="U918" s="202"/>
      <c r="V918" s="202"/>
      <c r="W918" s="202"/>
      <c r="X918" s="202"/>
      <c r="Y918" s="202"/>
      <c r="Z918" s="202"/>
    </row>
    <row r="919" spans="1:26" ht="16.5" customHeight="1">
      <c r="A919" s="199"/>
      <c r="B919" s="217"/>
      <c r="C919" s="217"/>
      <c r="D919" s="217"/>
      <c r="E919" s="218"/>
      <c r="F919" s="219"/>
      <c r="G919" s="219"/>
      <c r="H919" s="219"/>
      <c r="I919" s="218"/>
      <c r="J919" s="219"/>
      <c r="K919" s="218"/>
      <c r="L919" s="219"/>
      <c r="M919" s="219"/>
      <c r="N919" s="219"/>
      <c r="O919" s="219"/>
      <c r="P919" s="219"/>
      <c r="Q919" s="218"/>
      <c r="R919" s="198"/>
      <c r="S919" s="198"/>
      <c r="T919" s="198"/>
      <c r="U919" s="202"/>
      <c r="V919" s="202"/>
      <c r="W919" s="202"/>
      <c r="X919" s="202"/>
      <c r="Y919" s="202"/>
      <c r="Z919" s="202"/>
    </row>
    <row r="920" spans="1:26" ht="16.5" customHeight="1">
      <c r="A920" s="199"/>
      <c r="B920" s="217"/>
      <c r="C920" s="217"/>
      <c r="D920" s="217"/>
      <c r="E920" s="218"/>
      <c r="F920" s="219"/>
      <c r="G920" s="219"/>
      <c r="H920" s="219"/>
      <c r="I920" s="218"/>
      <c r="J920" s="219"/>
      <c r="K920" s="218"/>
      <c r="L920" s="219"/>
      <c r="M920" s="219"/>
      <c r="N920" s="219"/>
      <c r="O920" s="219"/>
      <c r="P920" s="219"/>
      <c r="Q920" s="218"/>
      <c r="R920" s="198"/>
      <c r="S920" s="198"/>
      <c r="T920" s="198"/>
      <c r="U920" s="202"/>
      <c r="V920" s="202"/>
      <c r="W920" s="202"/>
      <c r="X920" s="202"/>
      <c r="Y920" s="202"/>
      <c r="Z920" s="202"/>
    </row>
    <row r="921" spans="1:26" ht="16.5" customHeight="1">
      <c r="A921" s="199"/>
      <c r="B921" s="217"/>
      <c r="C921" s="217"/>
      <c r="D921" s="217"/>
      <c r="E921" s="218"/>
      <c r="F921" s="219"/>
      <c r="G921" s="219"/>
      <c r="H921" s="219"/>
      <c r="I921" s="218"/>
      <c r="J921" s="219"/>
      <c r="K921" s="218"/>
      <c r="L921" s="219"/>
      <c r="M921" s="219"/>
      <c r="N921" s="219"/>
      <c r="O921" s="219"/>
      <c r="P921" s="219"/>
      <c r="Q921" s="218"/>
      <c r="R921" s="198"/>
      <c r="S921" s="198"/>
      <c r="T921" s="198"/>
      <c r="U921" s="202"/>
      <c r="V921" s="202"/>
      <c r="W921" s="202"/>
      <c r="X921" s="202"/>
      <c r="Y921" s="202"/>
      <c r="Z921" s="202"/>
    </row>
    <row r="922" spans="1:26" ht="16.5" customHeight="1">
      <c r="A922" s="199"/>
      <c r="B922" s="217"/>
      <c r="C922" s="217"/>
      <c r="D922" s="217"/>
      <c r="E922" s="218"/>
      <c r="F922" s="219"/>
      <c r="G922" s="219"/>
      <c r="H922" s="219"/>
      <c r="I922" s="218"/>
      <c r="J922" s="219"/>
      <c r="K922" s="218"/>
      <c r="L922" s="219"/>
      <c r="M922" s="219"/>
      <c r="N922" s="219"/>
      <c r="O922" s="219"/>
      <c r="P922" s="219"/>
      <c r="Q922" s="218"/>
      <c r="R922" s="198"/>
      <c r="S922" s="198"/>
      <c r="T922" s="198"/>
      <c r="U922" s="202"/>
      <c r="V922" s="202"/>
      <c r="W922" s="202"/>
      <c r="X922" s="202"/>
      <c r="Y922" s="202"/>
      <c r="Z922" s="202"/>
    </row>
    <row r="923" spans="1:26" ht="16.5" customHeight="1">
      <c r="A923" s="199"/>
      <c r="B923" s="217"/>
      <c r="C923" s="217"/>
      <c r="D923" s="217"/>
      <c r="E923" s="218"/>
      <c r="F923" s="219"/>
      <c r="G923" s="219"/>
      <c r="H923" s="219"/>
      <c r="I923" s="218"/>
      <c r="J923" s="219"/>
      <c r="K923" s="218"/>
      <c r="L923" s="219"/>
      <c r="M923" s="219"/>
      <c r="N923" s="219"/>
      <c r="O923" s="219"/>
      <c r="P923" s="219"/>
      <c r="Q923" s="218"/>
      <c r="R923" s="198"/>
      <c r="S923" s="198"/>
      <c r="T923" s="198"/>
      <c r="U923" s="202"/>
      <c r="V923" s="202"/>
      <c r="W923" s="202"/>
      <c r="X923" s="202"/>
      <c r="Y923" s="202"/>
      <c r="Z923" s="202"/>
    </row>
    <row r="924" spans="1:26" ht="16.5" customHeight="1">
      <c r="A924" s="199"/>
      <c r="B924" s="217"/>
      <c r="C924" s="217"/>
      <c r="D924" s="217"/>
      <c r="E924" s="218"/>
      <c r="F924" s="219"/>
      <c r="G924" s="219"/>
      <c r="H924" s="219"/>
      <c r="I924" s="218"/>
      <c r="J924" s="219"/>
      <c r="K924" s="218"/>
      <c r="L924" s="219"/>
      <c r="M924" s="219"/>
      <c r="N924" s="219"/>
      <c r="O924" s="219"/>
      <c r="P924" s="219"/>
      <c r="Q924" s="218"/>
      <c r="R924" s="198"/>
      <c r="S924" s="198"/>
      <c r="T924" s="198"/>
      <c r="U924" s="202"/>
      <c r="V924" s="202"/>
      <c r="W924" s="202"/>
      <c r="X924" s="202"/>
      <c r="Y924" s="202"/>
      <c r="Z924" s="202"/>
    </row>
    <row r="925" spans="1:26" ht="16.5" customHeight="1">
      <c r="A925" s="199"/>
      <c r="B925" s="217"/>
      <c r="C925" s="217"/>
      <c r="D925" s="217"/>
      <c r="E925" s="218"/>
      <c r="F925" s="219"/>
      <c r="G925" s="219"/>
      <c r="H925" s="219"/>
      <c r="I925" s="218"/>
      <c r="J925" s="219"/>
      <c r="K925" s="218"/>
      <c r="L925" s="219"/>
      <c r="M925" s="219"/>
      <c r="N925" s="219"/>
      <c r="O925" s="219"/>
      <c r="P925" s="219"/>
      <c r="Q925" s="218"/>
      <c r="R925" s="198"/>
      <c r="S925" s="198"/>
      <c r="T925" s="198"/>
      <c r="U925" s="202"/>
      <c r="V925" s="202"/>
      <c r="W925" s="202"/>
      <c r="X925" s="202"/>
      <c r="Y925" s="202"/>
      <c r="Z925" s="202"/>
    </row>
    <row r="926" spans="1:26" ht="16.5" customHeight="1">
      <c r="A926" s="199"/>
      <c r="B926" s="217"/>
      <c r="C926" s="217"/>
      <c r="D926" s="217"/>
      <c r="E926" s="218"/>
      <c r="F926" s="219"/>
      <c r="G926" s="219"/>
      <c r="H926" s="219"/>
      <c r="I926" s="218"/>
      <c r="J926" s="219"/>
      <c r="K926" s="218"/>
      <c r="L926" s="219"/>
      <c r="M926" s="219"/>
      <c r="N926" s="219"/>
      <c r="O926" s="219"/>
      <c r="P926" s="219"/>
      <c r="Q926" s="218"/>
      <c r="R926" s="198"/>
      <c r="S926" s="198"/>
      <c r="T926" s="198"/>
      <c r="U926" s="202"/>
      <c r="V926" s="202"/>
      <c r="W926" s="202"/>
      <c r="X926" s="202"/>
      <c r="Y926" s="202"/>
      <c r="Z926" s="202"/>
    </row>
    <row r="927" spans="1:26" ht="16.5" customHeight="1">
      <c r="A927" s="199"/>
      <c r="B927" s="217"/>
      <c r="C927" s="217"/>
      <c r="D927" s="217"/>
      <c r="E927" s="218"/>
      <c r="F927" s="219"/>
      <c r="G927" s="219"/>
      <c r="H927" s="219"/>
      <c r="I927" s="218"/>
      <c r="J927" s="219"/>
      <c r="K927" s="218"/>
      <c r="L927" s="219"/>
      <c r="M927" s="219"/>
      <c r="N927" s="219"/>
      <c r="O927" s="219"/>
      <c r="P927" s="219"/>
      <c r="Q927" s="218"/>
      <c r="R927" s="198"/>
      <c r="S927" s="198"/>
      <c r="T927" s="198"/>
      <c r="U927" s="202"/>
      <c r="V927" s="202"/>
      <c r="W927" s="202"/>
      <c r="X927" s="202"/>
      <c r="Y927" s="202"/>
      <c r="Z927" s="202"/>
    </row>
    <row r="928" spans="1:26" ht="16.5" customHeight="1">
      <c r="A928" s="199"/>
      <c r="B928" s="217"/>
      <c r="C928" s="217"/>
      <c r="D928" s="217"/>
      <c r="E928" s="218"/>
      <c r="F928" s="219"/>
      <c r="G928" s="219"/>
      <c r="H928" s="219"/>
      <c r="I928" s="218"/>
      <c r="J928" s="219"/>
      <c r="K928" s="218"/>
      <c r="L928" s="219"/>
      <c r="M928" s="219"/>
      <c r="N928" s="219"/>
      <c r="O928" s="219"/>
      <c r="P928" s="219"/>
      <c r="Q928" s="218"/>
      <c r="R928" s="198"/>
      <c r="S928" s="198"/>
      <c r="T928" s="198"/>
      <c r="U928" s="202"/>
      <c r="V928" s="202"/>
      <c r="W928" s="202"/>
      <c r="X928" s="202"/>
      <c r="Y928" s="202"/>
      <c r="Z928" s="202"/>
    </row>
    <row r="929" spans="1:26" ht="16.5" customHeight="1">
      <c r="A929" s="199"/>
      <c r="B929" s="217"/>
      <c r="C929" s="217"/>
      <c r="D929" s="217"/>
      <c r="E929" s="218"/>
      <c r="F929" s="219"/>
      <c r="G929" s="219"/>
      <c r="H929" s="219"/>
      <c r="I929" s="218"/>
      <c r="J929" s="219"/>
      <c r="K929" s="218"/>
      <c r="L929" s="219"/>
      <c r="M929" s="219"/>
      <c r="N929" s="219"/>
      <c r="O929" s="219"/>
      <c r="P929" s="219"/>
      <c r="Q929" s="218"/>
      <c r="R929" s="198"/>
      <c r="S929" s="198"/>
      <c r="T929" s="198"/>
      <c r="U929" s="202"/>
      <c r="V929" s="202"/>
      <c r="W929" s="202"/>
      <c r="X929" s="202"/>
      <c r="Y929" s="202"/>
      <c r="Z929" s="202"/>
    </row>
    <row r="930" spans="1:26" ht="16.5" customHeight="1">
      <c r="A930" s="199"/>
      <c r="B930" s="217"/>
      <c r="C930" s="217"/>
      <c r="D930" s="217"/>
      <c r="E930" s="218"/>
      <c r="F930" s="219"/>
      <c r="G930" s="219"/>
      <c r="H930" s="219"/>
      <c r="I930" s="218"/>
      <c r="J930" s="219"/>
      <c r="K930" s="218"/>
      <c r="L930" s="219"/>
      <c r="M930" s="219"/>
      <c r="N930" s="219"/>
      <c r="O930" s="219"/>
      <c r="P930" s="219"/>
      <c r="Q930" s="218"/>
      <c r="R930" s="198"/>
      <c r="S930" s="198"/>
      <c r="T930" s="198"/>
      <c r="U930" s="202"/>
      <c r="V930" s="202"/>
      <c r="W930" s="202"/>
      <c r="X930" s="202"/>
      <c r="Y930" s="202"/>
      <c r="Z930" s="202"/>
    </row>
    <row r="931" spans="1:26" ht="16.5" customHeight="1">
      <c r="A931" s="199"/>
      <c r="B931" s="217"/>
      <c r="C931" s="217"/>
      <c r="D931" s="217"/>
      <c r="E931" s="218"/>
      <c r="F931" s="219"/>
      <c r="G931" s="219"/>
      <c r="H931" s="219"/>
      <c r="I931" s="218"/>
      <c r="J931" s="219"/>
      <c r="K931" s="218"/>
      <c r="L931" s="219"/>
      <c r="M931" s="219"/>
      <c r="N931" s="219"/>
      <c r="O931" s="219"/>
      <c r="P931" s="219"/>
      <c r="Q931" s="218"/>
      <c r="R931" s="198"/>
      <c r="S931" s="198"/>
      <c r="T931" s="198"/>
      <c r="U931" s="202"/>
      <c r="V931" s="202"/>
      <c r="W931" s="202"/>
      <c r="X931" s="202"/>
      <c r="Y931" s="202"/>
      <c r="Z931" s="202"/>
    </row>
    <row r="932" spans="1:26" ht="16.5" customHeight="1">
      <c r="A932" s="199"/>
      <c r="B932" s="217"/>
      <c r="C932" s="217"/>
      <c r="D932" s="217"/>
      <c r="E932" s="218"/>
      <c r="F932" s="219"/>
      <c r="G932" s="219"/>
      <c r="H932" s="219"/>
      <c r="I932" s="218"/>
      <c r="J932" s="219"/>
      <c r="K932" s="218"/>
      <c r="L932" s="219"/>
      <c r="M932" s="219"/>
      <c r="N932" s="219"/>
      <c r="O932" s="219"/>
      <c r="P932" s="219"/>
      <c r="Q932" s="218"/>
      <c r="R932" s="198"/>
      <c r="S932" s="198"/>
      <c r="T932" s="198"/>
      <c r="U932" s="202"/>
      <c r="V932" s="202"/>
      <c r="W932" s="202"/>
      <c r="X932" s="202"/>
      <c r="Y932" s="202"/>
      <c r="Z932" s="202"/>
    </row>
    <row r="933" spans="1:26" ht="16.5" customHeight="1">
      <c r="A933" s="199"/>
      <c r="B933" s="217"/>
      <c r="C933" s="217"/>
      <c r="D933" s="217"/>
      <c r="E933" s="218"/>
      <c r="F933" s="219"/>
      <c r="G933" s="219"/>
      <c r="H933" s="219"/>
      <c r="I933" s="218"/>
      <c r="J933" s="219"/>
      <c r="K933" s="218"/>
      <c r="L933" s="219"/>
      <c r="M933" s="219"/>
      <c r="N933" s="219"/>
      <c r="O933" s="219"/>
      <c r="P933" s="219"/>
      <c r="Q933" s="218"/>
      <c r="R933" s="198"/>
      <c r="S933" s="198"/>
      <c r="T933" s="198"/>
      <c r="U933" s="202"/>
      <c r="V933" s="202"/>
      <c r="W933" s="202"/>
      <c r="X933" s="202"/>
      <c r="Y933" s="202"/>
      <c r="Z933" s="202"/>
    </row>
    <row r="934" spans="1:26" ht="16.5" customHeight="1">
      <c r="A934" s="199"/>
      <c r="B934" s="217"/>
      <c r="C934" s="217"/>
      <c r="D934" s="217"/>
      <c r="E934" s="218"/>
      <c r="F934" s="219"/>
      <c r="G934" s="219"/>
      <c r="H934" s="219"/>
      <c r="I934" s="218"/>
      <c r="J934" s="219"/>
      <c r="K934" s="218"/>
      <c r="L934" s="219"/>
      <c r="M934" s="219"/>
      <c r="N934" s="219"/>
      <c r="O934" s="219"/>
      <c r="P934" s="219"/>
      <c r="Q934" s="218"/>
      <c r="R934" s="198"/>
      <c r="S934" s="198"/>
      <c r="T934" s="198"/>
      <c r="U934" s="202"/>
      <c r="V934" s="202"/>
      <c r="W934" s="202"/>
      <c r="X934" s="202"/>
      <c r="Y934" s="202"/>
      <c r="Z934" s="202"/>
    </row>
    <row r="935" spans="1:26" ht="16.5" customHeight="1">
      <c r="A935" s="199"/>
      <c r="B935" s="217"/>
      <c r="C935" s="217"/>
      <c r="D935" s="217"/>
      <c r="E935" s="218"/>
      <c r="F935" s="219"/>
      <c r="G935" s="219"/>
      <c r="H935" s="219"/>
      <c r="I935" s="218"/>
      <c r="J935" s="219"/>
      <c r="K935" s="218"/>
      <c r="L935" s="219"/>
      <c r="M935" s="219"/>
      <c r="N935" s="219"/>
      <c r="O935" s="219"/>
      <c r="P935" s="219"/>
      <c r="Q935" s="218"/>
      <c r="R935" s="198"/>
      <c r="S935" s="198"/>
      <c r="T935" s="198"/>
      <c r="U935" s="202"/>
      <c r="V935" s="202"/>
      <c r="W935" s="202"/>
      <c r="X935" s="202"/>
      <c r="Y935" s="202"/>
      <c r="Z935" s="202"/>
    </row>
    <row r="936" spans="1:26" ht="16.5" customHeight="1">
      <c r="A936" s="199"/>
      <c r="B936" s="217"/>
      <c r="C936" s="217"/>
      <c r="D936" s="217"/>
      <c r="E936" s="218"/>
      <c r="F936" s="219"/>
      <c r="G936" s="219"/>
      <c r="H936" s="219"/>
      <c r="I936" s="218"/>
      <c r="J936" s="219"/>
      <c r="K936" s="218"/>
      <c r="L936" s="219"/>
      <c r="M936" s="219"/>
      <c r="N936" s="219"/>
      <c r="O936" s="219"/>
      <c r="P936" s="219"/>
      <c r="Q936" s="218"/>
      <c r="R936" s="198"/>
      <c r="S936" s="198"/>
      <c r="T936" s="198"/>
      <c r="U936" s="202"/>
      <c r="V936" s="202"/>
      <c r="W936" s="202"/>
      <c r="X936" s="202"/>
      <c r="Y936" s="202"/>
      <c r="Z936" s="202"/>
    </row>
    <row r="937" spans="1:26" ht="16.5" customHeight="1">
      <c r="A937" s="199"/>
      <c r="B937" s="217"/>
      <c r="C937" s="217"/>
      <c r="D937" s="217"/>
      <c r="E937" s="218"/>
      <c r="F937" s="219"/>
      <c r="G937" s="219"/>
      <c r="H937" s="219"/>
      <c r="I937" s="218"/>
      <c r="J937" s="219"/>
      <c r="K937" s="218"/>
      <c r="L937" s="219"/>
      <c r="M937" s="219"/>
      <c r="N937" s="219"/>
      <c r="O937" s="219"/>
      <c r="P937" s="219"/>
      <c r="Q937" s="218"/>
      <c r="R937" s="198"/>
      <c r="S937" s="198"/>
      <c r="T937" s="198"/>
      <c r="U937" s="202"/>
      <c r="V937" s="202"/>
      <c r="W937" s="202"/>
      <c r="X937" s="202"/>
      <c r="Y937" s="202"/>
      <c r="Z937" s="202"/>
    </row>
    <row r="938" spans="1:26" ht="16.5" customHeight="1">
      <c r="A938" s="199"/>
      <c r="B938" s="217"/>
      <c r="C938" s="217"/>
      <c r="D938" s="217"/>
      <c r="E938" s="218"/>
      <c r="F938" s="219"/>
      <c r="G938" s="219"/>
      <c r="H938" s="219"/>
      <c r="I938" s="218"/>
      <c r="J938" s="219"/>
      <c r="K938" s="218"/>
      <c r="L938" s="219"/>
      <c r="M938" s="219"/>
      <c r="N938" s="219"/>
      <c r="O938" s="219"/>
      <c r="P938" s="219"/>
      <c r="Q938" s="218"/>
      <c r="R938" s="198"/>
      <c r="S938" s="198"/>
      <c r="T938" s="198"/>
      <c r="U938" s="202"/>
      <c r="V938" s="202"/>
      <c r="W938" s="202"/>
      <c r="X938" s="202"/>
      <c r="Y938" s="202"/>
      <c r="Z938" s="202"/>
    </row>
    <row r="939" spans="1:26" ht="16.5" customHeight="1">
      <c r="A939" s="199"/>
      <c r="B939" s="217"/>
      <c r="C939" s="217"/>
      <c r="D939" s="217"/>
      <c r="E939" s="218"/>
      <c r="F939" s="219"/>
      <c r="G939" s="219"/>
      <c r="H939" s="219"/>
      <c r="I939" s="218"/>
      <c r="J939" s="219"/>
      <c r="K939" s="218"/>
      <c r="L939" s="219"/>
      <c r="M939" s="219"/>
      <c r="N939" s="219"/>
      <c r="O939" s="219"/>
      <c r="P939" s="219"/>
      <c r="Q939" s="218"/>
      <c r="R939" s="198"/>
      <c r="S939" s="198"/>
      <c r="T939" s="198"/>
      <c r="U939" s="202"/>
      <c r="V939" s="202"/>
      <c r="W939" s="202"/>
      <c r="X939" s="202"/>
      <c r="Y939" s="202"/>
      <c r="Z939" s="202"/>
    </row>
    <row r="940" spans="1:26" ht="16.5" customHeight="1">
      <c r="A940" s="199"/>
      <c r="B940" s="217"/>
      <c r="C940" s="217"/>
      <c r="D940" s="217"/>
      <c r="E940" s="218"/>
      <c r="F940" s="219"/>
      <c r="G940" s="219"/>
      <c r="H940" s="219"/>
      <c r="I940" s="218"/>
      <c r="J940" s="219"/>
      <c r="K940" s="218"/>
      <c r="L940" s="219"/>
      <c r="M940" s="219"/>
      <c r="N940" s="219"/>
      <c r="O940" s="219"/>
      <c r="P940" s="219"/>
      <c r="Q940" s="218"/>
      <c r="R940" s="198"/>
      <c r="S940" s="198"/>
      <c r="T940" s="198"/>
      <c r="U940" s="202"/>
      <c r="V940" s="202"/>
      <c r="W940" s="202"/>
      <c r="X940" s="202"/>
      <c r="Y940" s="202"/>
      <c r="Z940" s="202"/>
    </row>
    <row r="941" spans="1:26" ht="16.5" customHeight="1">
      <c r="A941" s="199"/>
      <c r="B941" s="217"/>
      <c r="C941" s="217"/>
      <c r="D941" s="217"/>
      <c r="E941" s="218"/>
      <c r="F941" s="219"/>
      <c r="G941" s="219"/>
      <c r="H941" s="219"/>
      <c r="I941" s="218"/>
      <c r="J941" s="219"/>
      <c r="K941" s="218"/>
      <c r="L941" s="219"/>
      <c r="M941" s="219"/>
      <c r="N941" s="219"/>
      <c r="O941" s="219"/>
      <c r="P941" s="219"/>
      <c r="Q941" s="218"/>
      <c r="R941" s="198"/>
      <c r="S941" s="198"/>
      <c r="T941" s="198"/>
      <c r="U941" s="202"/>
      <c r="V941" s="202"/>
      <c r="W941" s="202"/>
      <c r="X941" s="202"/>
      <c r="Y941" s="202"/>
      <c r="Z941" s="202"/>
    </row>
    <row r="942" spans="1:26" ht="16.5" customHeight="1">
      <c r="A942" s="199"/>
      <c r="B942" s="217"/>
      <c r="C942" s="217"/>
      <c r="D942" s="217"/>
      <c r="E942" s="218"/>
      <c r="F942" s="219"/>
      <c r="G942" s="219"/>
      <c r="H942" s="219"/>
      <c r="I942" s="218"/>
      <c r="J942" s="219"/>
      <c r="K942" s="218"/>
      <c r="L942" s="219"/>
      <c r="M942" s="219"/>
      <c r="N942" s="219"/>
      <c r="O942" s="219"/>
      <c r="P942" s="219"/>
      <c r="Q942" s="218"/>
      <c r="R942" s="198"/>
      <c r="S942" s="198"/>
      <c r="T942" s="198"/>
      <c r="U942" s="202"/>
      <c r="V942" s="202"/>
      <c r="W942" s="202"/>
      <c r="X942" s="202"/>
      <c r="Y942" s="202"/>
      <c r="Z942" s="202"/>
    </row>
    <row r="943" spans="1:26" ht="16.5" customHeight="1">
      <c r="A943" s="199"/>
      <c r="B943" s="217"/>
      <c r="C943" s="217"/>
      <c r="D943" s="217"/>
      <c r="E943" s="218"/>
      <c r="F943" s="219"/>
      <c r="G943" s="219"/>
      <c r="H943" s="219"/>
      <c r="I943" s="218"/>
      <c r="J943" s="219"/>
      <c r="K943" s="218"/>
      <c r="L943" s="219"/>
      <c r="M943" s="219"/>
      <c r="N943" s="219"/>
      <c r="O943" s="219"/>
      <c r="P943" s="219"/>
      <c r="Q943" s="218"/>
      <c r="R943" s="198"/>
      <c r="S943" s="198"/>
      <c r="T943" s="198"/>
      <c r="U943" s="202"/>
      <c r="V943" s="202"/>
      <c r="W943" s="202"/>
      <c r="X943" s="202"/>
      <c r="Y943" s="202"/>
      <c r="Z943" s="202"/>
    </row>
    <row r="944" spans="1:26" ht="16.5" customHeight="1">
      <c r="A944" s="199"/>
      <c r="B944" s="217"/>
      <c r="C944" s="217"/>
      <c r="D944" s="217"/>
      <c r="E944" s="218"/>
      <c r="F944" s="219"/>
      <c r="G944" s="219"/>
      <c r="H944" s="219"/>
      <c r="I944" s="218"/>
      <c r="J944" s="219"/>
      <c r="K944" s="218"/>
      <c r="L944" s="219"/>
      <c r="M944" s="219"/>
      <c r="N944" s="219"/>
      <c r="O944" s="219"/>
      <c r="P944" s="219"/>
      <c r="Q944" s="218"/>
      <c r="R944" s="198"/>
      <c r="S944" s="198"/>
      <c r="T944" s="198"/>
      <c r="U944" s="202"/>
      <c r="V944" s="202"/>
      <c r="W944" s="202"/>
      <c r="X944" s="202"/>
      <c r="Y944" s="202"/>
      <c r="Z944" s="202"/>
    </row>
    <row r="945" spans="1:26" ht="16.5" customHeight="1">
      <c r="A945" s="199"/>
      <c r="B945" s="217"/>
      <c r="C945" s="217"/>
      <c r="D945" s="217"/>
      <c r="E945" s="218"/>
      <c r="F945" s="219"/>
      <c r="G945" s="219"/>
      <c r="H945" s="219"/>
      <c r="I945" s="218"/>
      <c r="J945" s="219"/>
      <c r="K945" s="218"/>
      <c r="L945" s="219"/>
      <c r="M945" s="219"/>
      <c r="N945" s="219"/>
      <c r="O945" s="219"/>
      <c r="P945" s="219"/>
      <c r="Q945" s="218"/>
      <c r="R945" s="198"/>
      <c r="S945" s="198"/>
      <c r="T945" s="198"/>
      <c r="U945" s="202"/>
      <c r="V945" s="202"/>
      <c r="W945" s="202"/>
      <c r="X945" s="202"/>
      <c r="Y945" s="202"/>
      <c r="Z945" s="202"/>
    </row>
    <row r="946" spans="1:26" ht="16.5" customHeight="1">
      <c r="A946" s="199"/>
      <c r="B946" s="217"/>
      <c r="C946" s="217"/>
      <c r="D946" s="217"/>
      <c r="E946" s="218"/>
      <c r="F946" s="219"/>
      <c r="G946" s="219"/>
      <c r="H946" s="219"/>
      <c r="I946" s="218"/>
      <c r="J946" s="219"/>
      <c r="K946" s="218"/>
      <c r="L946" s="219"/>
      <c r="M946" s="219"/>
      <c r="N946" s="219"/>
      <c r="O946" s="219"/>
      <c r="P946" s="219"/>
      <c r="Q946" s="218"/>
      <c r="R946" s="198"/>
      <c r="S946" s="198"/>
      <c r="T946" s="198"/>
      <c r="U946" s="202"/>
      <c r="V946" s="202"/>
      <c r="W946" s="202"/>
      <c r="X946" s="202"/>
      <c r="Y946" s="202"/>
      <c r="Z946" s="202"/>
    </row>
    <row r="947" spans="1:26" ht="16.5" customHeight="1">
      <c r="A947" s="199"/>
      <c r="B947" s="217"/>
      <c r="C947" s="217"/>
      <c r="D947" s="217"/>
      <c r="E947" s="218"/>
      <c r="F947" s="219"/>
      <c r="G947" s="219"/>
      <c r="H947" s="219"/>
      <c r="I947" s="218"/>
      <c r="J947" s="219"/>
      <c r="K947" s="218"/>
      <c r="L947" s="219"/>
      <c r="M947" s="219"/>
      <c r="N947" s="219"/>
      <c r="O947" s="219"/>
      <c r="P947" s="219"/>
      <c r="Q947" s="218"/>
      <c r="R947" s="198"/>
      <c r="S947" s="198"/>
      <c r="T947" s="198"/>
      <c r="U947" s="202"/>
      <c r="V947" s="202"/>
      <c r="W947" s="202"/>
      <c r="X947" s="202"/>
      <c r="Y947" s="202"/>
      <c r="Z947" s="202"/>
    </row>
    <row r="948" spans="1:26" ht="16.5" customHeight="1">
      <c r="A948" s="199"/>
      <c r="B948" s="217"/>
      <c r="C948" s="217"/>
      <c r="D948" s="217"/>
      <c r="E948" s="218"/>
      <c r="F948" s="219"/>
      <c r="G948" s="219"/>
      <c r="H948" s="219"/>
      <c r="I948" s="218"/>
      <c r="J948" s="219"/>
      <c r="K948" s="218"/>
      <c r="L948" s="219"/>
      <c r="M948" s="219"/>
      <c r="N948" s="219"/>
      <c r="O948" s="219"/>
      <c r="P948" s="219"/>
      <c r="Q948" s="218"/>
      <c r="R948" s="198"/>
      <c r="S948" s="198"/>
      <c r="T948" s="198"/>
      <c r="U948" s="202"/>
      <c r="V948" s="202"/>
      <c r="W948" s="202"/>
      <c r="X948" s="202"/>
      <c r="Y948" s="202"/>
      <c r="Z948" s="202"/>
    </row>
    <row r="949" spans="1:26" ht="16.5" customHeight="1">
      <c r="A949" s="199"/>
      <c r="B949" s="217"/>
      <c r="C949" s="217"/>
      <c r="D949" s="217"/>
      <c r="E949" s="218"/>
      <c r="F949" s="219"/>
      <c r="G949" s="219"/>
      <c r="H949" s="219"/>
      <c r="I949" s="218"/>
      <c r="J949" s="219"/>
      <c r="K949" s="218"/>
      <c r="L949" s="219"/>
      <c r="M949" s="219"/>
      <c r="N949" s="219"/>
      <c r="O949" s="219"/>
      <c r="P949" s="219"/>
      <c r="Q949" s="218"/>
      <c r="R949" s="198"/>
      <c r="S949" s="198"/>
      <c r="T949" s="198"/>
      <c r="U949" s="202"/>
      <c r="V949" s="202"/>
      <c r="W949" s="202"/>
      <c r="X949" s="202"/>
      <c r="Y949" s="202"/>
      <c r="Z949" s="202"/>
    </row>
    <row r="950" spans="1:26" ht="16.5" customHeight="1">
      <c r="A950" s="199"/>
      <c r="B950" s="217"/>
      <c r="C950" s="217"/>
      <c r="D950" s="217"/>
      <c r="E950" s="218"/>
      <c r="F950" s="219"/>
      <c r="G950" s="219"/>
      <c r="H950" s="219"/>
      <c r="I950" s="218"/>
      <c r="J950" s="219"/>
      <c r="K950" s="218"/>
      <c r="L950" s="219"/>
      <c r="M950" s="219"/>
      <c r="N950" s="219"/>
      <c r="O950" s="219"/>
      <c r="P950" s="219"/>
      <c r="Q950" s="218"/>
      <c r="R950" s="198"/>
      <c r="S950" s="198"/>
      <c r="T950" s="198"/>
      <c r="U950" s="202"/>
      <c r="V950" s="202"/>
      <c r="W950" s="202"/>
      <c r="X950" s="202"/>
      <c r="Y950" s="202"/>
      <c r="Z950" s="202"/>
    </row>
    <row r="951" spans="1:26" ht="16.5" customHeight="1">
      <c r="A951" s="199"/>
      <c r="B951" s="217"/>
      <c r="C951" s="217"/>
      <c r="D951" s="217"/>
      <c r="E951" s="218"/>
      <c r="F951" s="219"/>
      <c r="G951" s="219"/>
      <c r="H951" s="219"/>
      <c r="I951" s="218"/>
      <c r="J951" s="219"/>
      <c r="K951" s="218"/>
      <c r="L951" s="219"/>
      <c r="M951" s="219"/>
      <c r="N951" s="219"/>
      <c r="O951" s="219"/>
      <c r="P951" s="219"/>
      <c r="Q951" s="218"/>
      <c r="R951" s="198"/>
      <c r="S951" s="198"/>
      <c r="T951" s="198"/>
      <c r="U951" s="202"/>
      <c r="V951" s="202"/>
      <c r="W951" s="202"/>
      <c r="X951" s="202"/>
      <c r="Y951" s="202"/>
      <c r="Z951" s="202"/>
    </row>
    <row r="952" spans="1:26" ht="16.5" customHeight="1">
      <c r="A952" s="199"/>
      <c r="B952" s="217"/>
      <c r="C952" s="217"/>
      <c r="D952" s="217"/>
      <c r="E952" s="218"/>
      <c r="F952" s="219"/>
      <c r="G952" s="219"/>
      <c r="H952" s="219"/>
      <c r="I952" s="218"/>
      <c r="J952" s="219"/>
      <c r="K952" s="218"/>
      <c r="L952" s="219"/>
      <c r="M952" s="219"/>
      <c r="N952" s="219"/>
      <c r="O952" s="219"/>
      <c r="P952" s="219"/>
      <c r="Q952" s="218"/>
      <c r="R952" s="198"/>
      <c r="S952" s="198"/>
      <c r="T952" s="198"/>
      <c r="U952" s="202"/>
      <c r="V952" s="202"/>
      <c r="W952" s="202"/>
      <c r="X952" s="202"/>
      <c r="Y952" s="202"/>
      <c r="Z952" s="202"/>
    </row>
    <row r="953" spans="1:26" ht="16.5" customHeight="1">
      <c r="A953" s="199"/>
      <c r="B953" s="217"/>
      <c r="C953" s="217"/>
      <c r="D953" s="217"/>
      <c r="E953" s="218"/>
      <c r="F953" s="219"/>
      <c r="G953" s="219"/>
      <c r="H953" s="219"/>
      <c r="I953" s="218"/>
      <c r="J953" s="219"/>
      <c r="K953" s="218"/>
      <c r="L953" s="219"/>
      <c r="M953" s="219"/>
      <c r="N953" s="219"/>
      <c r="O953" s="219"/>
      <c r="P953" s="219"/>
      <c r="Q953" s="218"/>
      <c r="R953" s="198"/>
      <c r="S953" s="198"/>
      <c r="T953" s="198"/>
      <c r="U953" s="202"/>
      <c r="V953" s="202"/>
      <c r="W953" s="202"/>
      <c r="X953" s="202"/>
      <c r="Y953" s="202"/>
      <c r="Z953" s="202"/>
    </row>
    <row r="954" spans="1:26" ht="16.5" customHeight="1">
      <c r="A954" s="199"/>
      <c r="B954" s="217"/>
      <c r="C954" s="217"/>
      <c r="D954" s="217"/>
      <c r="E954" s="218"/>
      <c r="F954" s="219"/>
      <c r="G954" s="219"/>
      <c r="H954" s="219"/>
      <c r="I954" s="218"/>
      <c r="J954" s="219"/>
      <c r="K954" s="218"/>
      <c r="L954" s="219"/>
      <c r="M954" s="219"/>
      <c r="N954" s="219"/>
      <c r="O954" s="219"/>
      <c r="P954" s="219"/>
      <c r="Q954" s="218"/>
      <c r="R954" s="198"/>
      <c r="S954" s="198"/>
      <c r="T954" s="198"/>
      <c r="U954" s="202"/>
      <c r="V954" s="202"/>
      <c r="W954" s="202"/>
      <c r="X954" s="202"/>
      <c r="Y954" s="202"/>
      <c r="Z954" s="202"/>
    </row>
    <row r="955" spans="1:26" ht="16.5" customHeight="1">
      <c r="A955" s="199"/>
      <c r="B955" s="217"/>
      <c r="C955" s="217"/>
      <c r="D955" s="217"/>
      <c r="E955" s="218"/>
      <c r="F955" s="219"/>
      <c r="G955" s="219"/>
      <c r="H955" s="219"/>
      <c r="I955" s="218"/>
      <c r="J955" s="219"/>
      <c r="K955" s="218"/>
      <c r="L955" s="219"/>
      <c r="M955" s="219"/>
      <c r="N955" s="219"/>
      <c r="O955" s="219"/>
      <c r="P955" s="219"/>
      <c r="Q955" s="218"/>
      <c r="R955" s="198"/>
      <c r="S955" s="198"/>
      <c r="T955" s="198"/>
      <c r="U955" s="202"/>
      <c r="V955" s="202"/>
      <c r="W955" s="202"/>
      <c r="X955" s="202"/>
      <c r="Y955" s="202"/>
      <c r="Z955" s="202"/>
    </row>
    <row r="956" spans="1:26" ht="16.5" customHeight="1">
      <c r="A956" s="199"/>
      <c r="B956" s="217"/>
      <c r="C956" s="217"/>
      <c r="D956" s="217"/>
      <c r="E956" s="218"/>
      <c r="F956" s="219"/>
      <c r="G956" s="219"/>
      <c r="H956" s="219"/>
      <c r="I956" s="218"/>
      <c r="J956" s="219"/>
      <c r="K956" s="218"/>
      <c r="L956" s="219"/>
      <c r="M956" s="219"/>
      <c r="N956" s="219"/>
      <c r="O956" s="219"/>
      <c r="P956" s="219"/>
      <c r="Q956" s="218"/>
      <c r="R956" s="198"/>
      <c r="S956" s="198"/>
      <c r="T956" s="198"/>
      <c r="U956" s="202"/>
      <c r="V956" s="202"/>
      <c r="W956" s="202"/>
      <c r="X956" s="202"/>
      <c r="Y956" s="202"/>
      <c r="Z956" s="202"/>
    </row>
    <row r="957" spans="1:26" ht="16.5" customHeight="1">
      <c r="A957" s="199"/>
      <c r="B957" s="217"/>
      <c r="C957" s="217"/>
      <c r="D957" s="217"/>
      <c r="E957" s="218"/>
      <c r="F957" s="219"/>
      <c r="G957" s="219"/>
      <c r="H957" s="219"/>
      <c r="I957" s="218"/>
      <c r="J957" s="219"/>
      <c r="K957" s="218"/>
      <c r="L957" s="219"/>
      <c r="M957" s="219"/>
      <c r="N957" s="219"/>
      <c r="O957" s="219"/>
      <c r="P957" s="219"/>
      <c r="Q957" s="218"/>
      <c r="R957" s="198"/>
      <c r="S957" s="198"/>
      <c r="T957" s="198"/>
      <c r="U957" s="202"/>
      <c r="V957" s="202"/>
      <c r="W957" s="202"/>
      <c r="X957" s="202"/>
      <c r="Y957" s="202"/>
      <c r="Z957" s="202"/>
    </row>
    <row r="958" spans="1:26" ht="16.5" customHeight="1">
      <c r="A958" s="199"/>
      <c r="B958" s="217"/>
      <c r="C958" s="217"/>
      <c r="D958" s="217"/>
      <c r="E958" s="218"/>
      <c r="F958" s="219"/>
      <c r="G958" s="219"/>
      <c r="H958" s="219"/>
      <c r="I958" s="218"/>
      <c r="J958" s="219"/>
      <c r="K958" s="218"/>
      <c r="L958" s="219"/>
      <c r="M958" s="219"/>
      <c r="N958" s="219"/>
      <c r="O958" s="219"/>
      <c r="P958" s="219"/>
      <c r="Q958" s="218"/>
      <c r="R958" s="198"/>
      <c r="S958" s="198"/>
      <c r="T958" s="198"/>
      <c r="U958" s="202"/>
      <c r="V958" s="202"/>
      <c r="W958" s="202"/>
      <c r="X958" s="202"/>
      <c r="Y958" s="202"/>
      <c r="Z958" s="202"/>
    </row>
    <row r="959" spans="1:26" ht="16.5" customHeight="1">
      <c r="A959" s="199"/>
      <c r="B959" s="217"/>
      <c r="C959" s="217"/>
      <c r="D959" s="217"/>
      <c r="E959" s="218"/>
      <c r="F959" s="219"/>
      <c r="G959" s="219"/>
      <c r="H959" s="219"/>
      <c r="I959" s="218"/>
      <c r="J959" s="219"/>
      <c r="K959" s="218"/>
      <c r="L959" s="219"/>
      <c r="M959" s="219"/>
      <c r="N959" s="219"/>
      <c r="O959" s="219"/>
      <c r="P959" s="219"/>
      <c r="Q959" s="218"/>
      <c r="R959" s="198"/>
      <c r="S959" s="198"/>
      <c r="T959" s="198"/>
      <c r="U959" s="202"/>
      <c r="V959" s="202"/>
      <c r="W959" s="202"/>
      <c r="X959" s="202"/>
      <c r="Y959" s="202"/>
      <c r="Z959" s="202"/>
    </row>
    <row r="960" spans="1:26" ht="16.5" customHeight="1">
      <c r="A960" s="199"/>
      <c r="B960" s="217"/>
      <c r="C960" s="217"/>
      <c r="D960" s="217"/>
      <c r="E960" s="218"/>
      <c r="F960" s="219"/>
      <c r="G960" s="219"/>
      <c r="H960" s="219"/>
      <c r="I960" s="218"/>
      <c r="J960" s="219"/>
      <c r="K960" s="218"/>
      <c r="L960" s="219"/>
      <c r="M960" s="219"/>
      <c r="N960" s="219"/>
      <c r="O960" s="219"/>
      <c r="P960" s="219"/>
      <c r="Q960" s="218"/>
      <c r="R960" s="198"/>
      <c r="S960" s="198"/>
      <c r="T960" s="198"/>
      <c r="U960" s="202"/>
      <c r="V960" s="202"/>
      <c r="W960" s="202"/>
      <c r="X960" s="202"/>
      <c r="Y960" s="202"/>
      <c r="Z960" s="202"/>
    </row>
    <row r="961" spans="1:26" ht="16.5" customHeight="1">
      <c r="A961" s="199"/>
      <c r="B961" s="217"/>
      <c r="C961" s="217"/>
      <c r="D961" s="217"/>
      <c r="E961" s="218"/>
      <c r="F961" s="219"/>
      <c r="G961" s="219"/>
      <c r="H961" s="219"/>
      <c r="I961" s="218"/>
      <c r="J961" s="219"/>
      <c r="K961" s="218"/>
      <c r="L961" s="219"/>
      <c r="M961" s="219"/>
      <c r="N961" s="219"/>
      <c r="O961" s="219"/>
      <c r="P961" s="219"/>
      <c r="Q961" s="218"/>
      <c r="R961" s="198"/>
      <c r="S961" s="198"/>
      <c r="T961" s="198"/>
      <c r="U961" s="202"/>
      <c r="V961" s="202"/>
      <c r="W961" s="202"/>
      <c r="X961" s="202"/>
      <c r="Y961" s="202"/>
      <c r="Z961" s="202"/>
    </row>
    <row r="962" spans="1:26" ht="16.5" customHeight="1">
      <c r="A962" s="199"/>
      <c r="B962" s="217"/>
      <c r="C962" s="217"/>
      <c r="D962" s="217"/>
      <c r="E962" s="218"/>
      <c r="F962" s="219"/>
      <c r="G962" s="219"/>
      <c r="H962" s="219"/>
      <c r="I962" s="218"/>
      <c r="J962" s="219"/>
      <c r="K962" s="218"/>
      <c r="L962" s="219"/>
      <c r="M962" s="219"/>
      <c r="N962" s="219"/>
      <c r="O962" s="219"/>
      <c r="P962" s="219"/>
      <c r="Q962" s="218"/>
      <c r="R962" s="198"/>
      <c r="S962" s="198"/>
      <c r="T962" s="198"/>
      <c r="U962" s="202"/>
      <c r="V962" s="202"/>
      <c r="W962" s="202"/>
      <c r="X962" s="202"/>
      <c r="Y962" s="202"/>
      <c r="Z962" s="202"/>
    </row>
    <row r="963" spans="1:26" ht="16.5" customHeight="1">
      <c r="A963" s="199"/>
      <c r="B963" s="217"/>
      <c r="C963" s="217"/>
      <c r="D963" s="217"/>
      <c r="E963" s="218"/>
      <c r="F963" s="219"/>
      <c r="G963" s="219"/>
      <c r="H963" s="219"/>
      <c r="I963" s="218"/>
      <c r="J963" s="219"/>
      <c r="K963" s="218"/>
      <c r="L963" s="219"/>
      <c r="M963" s="219"/>
      <c r="N963" s="219"/>
      <c r="O963" s="219"/>
      <c r="P963" s="219"/>
      <c r="Q963" s="218"/>
      <c r="R963" s="198"/>
      <c r="S963" s="198"/>
      <c r="T963" s="198"/>
      <c r="U963" s="202"/>
      <c r="V963" s="202"/>
      <c r="W963" s="202"/>
      <c r="X963" s="202"/>
      <c r="Y963" s="202"/>
      <c r="Z963" s="202"/>
    </row>
    <row r="964" spans="1:26" ht="16.5" customHeight="1">
      <c r="A964" s="199"/>
      <c r="B964" s="217"/>
      <c r="C964" s="217"/>
      <c r="D964" s="217"/>
      <c r="E964" s="218"/>
      <c r="F964" s="219"/>
      <c r="G964" s="219"/>
      <c r="H964" s="219"/>
      <c r="I964" s="218"/>
      <c r="J964" s="219"/>
      <c r="K964" s="218"/>
      <c r="L964" s="219"/>
      <c r="M964" s="219"/>
      <c r="N964" s="219"/>
      <c r="O964" s="219"/>
      <c r="P964" s="219"/>
      <c r="Q964" s="218"/>
      <c r="R964" s="198"/>
      <c r="S964" s="198"/>
      <c r="T964" s="198"/>
      <c r="U964" s="202"/>
      <c r="V964" s="202"/>
      <c r="W964" s="202"/>
      <c r="X964" s="202"/>
      <c r="Y964" s="202"/>
      <c r="Z964" s="202"/>
    </row>
    <row r="965" spans="1:26" ht="16.5" customHeight="1">
      <c r="A965" s="199"/>
      <c r="B965" s="217"/>
      <c r="C965" s="217"/>
      <c r="D965" s="217"/>
      <c r="E965" s="218"/>
      <c r="F965" s="219"/>
      <c r="G965" s="219"/>
      <c r="H965" s="219"/>
      <c r="I965" s="218"/>
      <c r="J965" s="219"/>
      <c r="K965" s="218"/>
      <c r="L965" s="219"/>
      <c r="M965" s="219"/>
      <c r="N965" s="219"/>
      <c r="O965" s="219"/>
      <c r="P965" s="219"/>
      <c r="Q965" s="218"/>
      <c r="R965" s="198"/>
      <c r="S965" s="198"/>
      <c r="T965" s="198"/>
      <c r="U965" s="202"/>
      <c r="V965" s="202"/>
      <c r="W965" s="202"/>
      <c r="X965" s="202"/>
      <c r="Y965" s="202"/>
      <c r="Z965" s="202"/>
    </row>
    <row r="966" spans="1:26" ht="16.5" customHeight="1">
      <c r="A966" s="199"/>
      <c r="B966" s="217"/>
      <c r="C966" s="217"/>
      <c r="D966" s="217"/>
      <c r="E966" s="218"/>
      <c r="F966" s="219"/>
      <c r="G966" s="219"/>
      <c r="H966" s="219"/>
      <c r="I966" s="218"/>
      <c r="J966" s="219"/>
      <c r="K966" s="218"/>
      <c r="L966" s="219"/>
      <c r="M966" s="219"/>
      <c r="N966" s="219"/>
      <c r="O966" s="219"/>
      <c r="P966" s="219"/>
      <c r="Q966" s="218"/>
      <c r="R966" s="198"/>
      <c r="S966" s="198"/>
      <c r="T966" s="198"/>
      <c r="U966" s="202"/>
      <c r="V966" s="202"/>
      <c r="W966" s="202"/>
      <c r="X966" s="202"/>
      <c r="Y966" s="202"/>
      <c r="Z966" s="202"/>
    </row>
    <row r="967" spans="1:26" ht="16.5" customHeight="1">
      <c r="A967" s="199"/>
      <c r="B967" s="217"/>
      <c r="C967" s="217"/>
      <c r="D967" s="217"/>
      <c r="E967" s="218"/>
      <c r="F967" s="219"/>
      <c r="G967" s="219"/>
      <c r="H967" s="219"/>
      <c r="I967" s="218"/>
      <c r="J967" s="219"/>
      <c r="K967" s="218"/>
      <c r="L967" s="219"/>
      <c r="M967" s="219"/>
      <c r="N967" s="219"/>
      <c r="O967" s="219"/>
      <c r="P967" s="219"/>
      <c r="Q967" s="218"/>
      <c r="R967" s="198"/>
      <c r="S967" s="198"/>
      <c r="T967" s="198"/>
      <c r="U967" s="202"/>
      <c r="V967" s="202"/>
      <c r="W967" s="202"/>
      <c r="X967" s="202"/>
      <c r="Y967" s="202"/>
      <c r="Z967" s="202"/>
    </row>
    <row r="968" spans="1:26" ht="16.5" customHeight="1">
      <c r="A968" s="199"/>
      <c r="B968" s="217"/>
      <c r="C968" s="217"/>
      <c r="D968" s="217"/>
      <c r="E968" s="218"/>
      <c r="F968" s="219"/>
      <c r="G968" s="219"/>
      <c r="H968" s="219"/>
      <c r="I968" s="218"/>
      <c r="J968" s="219"/>
      <c r="K968" s="218"/>
      <c r="L968" s="219"/>
      <c r="M968" s="219"/>
      <c r="N968" s="219"/>
      <c r="O968" s="219"/>
      <c r="P968" s="219"/>
      <c r="Q968" s="218"/>
      <c r="R968" s="198"/>
      <c r="S968" s="198"/>
      <c r="T968" s="198"/>
      <c r="U968" s="202"/>
      <c r="V968" s="202"/>
      <c r="W968" s="202"/>
      <c r="X968" s="202"/>
      <c r="Y968" s="202"/>
      <c r="Z968" s="202"/>
    </row>
    <row r="969" spans="1:26" ht="16.5" customHeight="1">
      <c r="A969" s="199"/>
      <c r="B969" s="217"/>
      <c r="C969" s="217"/>
      <c r="D969" s="217"/>
      <c r="E969" s="218"/>
      <c r="F969" s="219"/>
      <c r="G969" s="219"/>
      <c r="H969" s="219"/>
      <c r="I969" s="218"/>
      <c r="J969" s="219"/>
      <c r="K969" s="218"/>
      <c r="L969" s="219"/>
      <c r="M969" s="219"/>
      <c r="N969" s="219"/>
      <c r="O969" s="219"/>
      <c r="P969" s="219"/>
      <c r="Q969" s="218"/>
      <c r="R969" s="198"/>
      <c r="S969" s="198"/>
      <c r="T969" s="198"/>
      <c r="U969" s="202"/>
      <c r="V969" s="202"/>
      <c r="W969" s="202"/>
      <c r="X969" s="202"/>
      <c r="Y969" s="202"/>
      <c r="Z969" s="202"/>
    </row>
    <row r="970" spans="1:26" ht="16.5" customHeight="1">
      <c r="A970" s="199"/>
      <c r="B970" s="217"/>
      <c r="C970" s="217"/>
      <c r="D970" s="217"/>
      <c r="E970" s="218"/>
      <c r="F970" s="219"/>
      <c r="G970" s="219"/>
      <c r="H970" s="219"/>
      <c r="I970" s="218"/>
      <c r="J970" s="219"/>
      <c r="K970" s="218"/>
      <c r="L970" s="219"/>
      <c r="M970" s="219"/>
      <c r="N970" s="219"/>
      <c r="O970" s="219"/>
      <c r="P970" s="219"/>
      <c r="Q970" s="218"/>
      <c r="R970" s="198"/>
      <c r="S970" s="198"/>
      <c r="T970" s="198"/>
      <c r="U970" s="202"/>
      <c r="V970" s="202"/>
      <c r="W970" s="202"/>
      <c r="X970" s="202"/>
      <c r="Y970" s="202"/>
      <c r="Z970" s="202"/>
    </row>
    <row r="971" spans="1:26" ht="16.5" customHeight="1">
      <c r="A971" s="199"/>
      <c r="B971" s="217"/>
      <c r="C971" s="217"/>
      <c r="D971" s="217"/>
      <c r="E971" s="218"/>
      <c r="F971" s="219"/>
      <c r="G971" s="219"/>
      <c r="H971" s="219"/>
      <c r="I971" s="218"/>
      <c r="J971" s="219"/>
      <c r="K971" s="218"/>
      <c r="L971" s="219"/>
      <c r="M971" s="219"/>
      <c r="N971" s="219"/>
      <c r="O971" s="219"/>
      <c r="P971" s="219"/>
      <c r="Q971" s="218"/>
      <c r="R971" s="198"/>
      <c r="S971" s="198"/>
      <c r="T971" s="198"/>
      <c r="U971" s="202"/>
      <c r="V971" s="202"/>
      <c r="W971" s="202"/>
      <c r="X971" s="202"/>
      <c r="Y971" s="202"/>
      <c r="Z971" s="202"/>
    </row>
    <row r="972" spans="1:26" ht="16.5" customHeight="1">
      <c r="A972" s="199"/>
      <c r="B972" s="217"/>
      <c r="C972" s="217"/>
      <c r="D972" s="217"/>
      <c r="E972" s="218"/>
      <c r="F972" s="219"/>
      <c r="G972" s="219"/>
      <c r="H972" s="219"/>
      <c r="I972" s="218"/>
      <c r="J972" s="219"/>
      <c r="K972" s="218"/>
      <c r="L972" s="219"/>
      <c r="M972" s="219"/>
      <c r="N972" s="219"/>
      <c r="O972" s="219"/>
      <c r="P972" s="219"/>
      <c r="Q972" s="218"/>
      <c r="R972" s="198"/>
      <c r="S972" s="198"/>
      <c r="T972" s="198"/>
      <c r="U972" s="202"/>
      <c r="V972" s="202"/>
      <c r="W972" s="202"/>
      <c r="X972" s="202"/>
      <c r="Y972" s="202"/>
      <c r="Z972" s="202"/>
    </row>
    <row r="973" spans="1:26" ht="16.5" customHeight="1">
      <c r="A973" s="199"/>
      <c r="B973" s="217"/>
      <c r="C973" s="217"/>
      <c r="D973" s="217"/>
      <c r="E973" s="218"/>
      <c r="F973" s="219"/>
      <c r="G973" s="219"/>
      <c r="H973" s="219"/>
      <c r="I973" s="218"/>
      <c r="J973" s="219"/>
      <c r="K973" s="218"/>
      <c r="L973" s="219"/>
      <c r="M973" s="219"/>
      <c r="N973" s="219"/>
      <c r="O973" s="219"/>
      <c r="P973" s="219"/>
      <c r="Q973" s="218"/>
      <c r="R973" s="198"/>
      <c r="S973" s="198"/>
      <c r="T973" s="198"/>
      <c r="U973" s="202"/>
      <c r="V973" s="202"/>
      <c r="W973" s="202"/>
      <c r="X973" s="202"/>
      <c r="Y973" s="202"/>
      <c r="Z973" s="202"/>
    </row>
    <row r="974" spans="1:26" ht="16.5" customHeight="1">
      <c r="A974" s="199"/>
      <c r="B974" s="217"/>
      <c r="C974" s="217"/>
      <c r="D974" s="217"/>
      <c r="E974" s="218"/>
      <c r="F974" s="219"/>
      <c r="G974" s="219"/>
      <c r="H974" s="219"/>
      <c r="I974" s="218"/>
      <c r="J974" s="219"/>
      <c r="K974" s="218"/>
      <c r="L974" s="219"/>
      <c r="M974" s="219"/>
      <c r="N974" s="219"/>
      <c r="O974" s="219"/>
      <c r="P974" s="219"/>
      <c r="Q974" s="218"/>
      <c r="R974" s="198"/>
      <c r="S974" s="198"/>
      <c r="T974" s="198"/>
      <c r="U974" s="202"/>
      <c r="V974" s="202"/>
      <c r="W974" s="202"/>
      <c r="X974" s="202"/>
      <c r="Y974" s="202"/>
      <c r="Z974" s="202"/>
    </row>
    <row r="975" spans="1:26" ht="16.5" customHeight="1">
      <c r="A975" s="199"/>
      <c r="B975" s="217"/>
      <c r="C975" s="217"/>
      <c r="D975" s="217"/>
      <c r="E975" s="218"/>
      <c r="F975" s="219"/>
      <c r="G975" s="219"/>
      <c r="H975" s="219"/>
      <c r="I975" s="218"/>
      <c r="J975" s="219"/>
      <c r="K975" s="218"/>
      <c r="L975" s="219"/>
      <c r="M975" s="219"/>
      <c r="N975" s="219"/>
      <c r="O975" s="219"/>
      <c r="P975" s="219"/>
      <c r="Q975" s="218"/>
      <c r="R975" s="198"/>
      <c r="S975" s="198"/>
      <c r="T975" s="198"/>
      <c r="U975" s="202"/>
      <c r="V975" s="202"/>
      <c r="W975" s="202"/>
      <c r="X975" s="202"/>
      <c r="Y975" s="202"/>
      <c r="Z975" s="202"/>
    </row>
    <row r="976" spans="1:26" ht="16.5" customHeight="1">
      <c r="A976" s="199"/>
      <c r="B976" s="217"/>
      <c r="C976" s="217"/>
      <c r="D976" s="217"/>
      <c r="E976" s="218"/>
      <c r="F976" s="219"/>
      <c r="G976" s="219"/>
      <c r="H976" s="219"/>
      <c r="I976" s="218"/>
      <c r="J976" s="219"/>
      <c r="K976" s="218"/>
      <c r="L976" s="219"/>
      <c r="M976" s="219"/>
      <c r="N976" s="219"/>
      <c r="O976" s="219"/>
      <c r="P976" s="219"/>
      <c r="Q976" s="218"/>
      <c r="R976" s="198"/>
      <c r="S976" s="198"/>
      <c r="T976" s="198"/>
      <c r="U976" s="202"/>
      <c r="V976" s="202"/>
      <c r="W976" s="202"/>
      <c r="X976" s="202"/>
      <c r="Y976" s="202"/>
      <c r="Z976" s="202"/>
    </row>
    <row r="977" spans="1:26" ht="16.5" customHeight="1">
      <c r="A977" s="199"/>
      <c r="B977" s="217"/>
      <c r="C977" s="217"/>
      <c r="D977" s="217"/>
      <c r="E977" s="218"/>
      <c r="F977" s="219"/>
      <c r="G977" s="219"/>
      <c r="H977" s="219"/>
      <c r="I977" s="218"/>
      <c r="J977" s="219"/>
      <c r="K977" s="218"/>
      <c r="L977" s="219"/>
      <c r="M977" s="219"/>
      <c r="N977" s="219"/>
      <c r="O977" s="219"/>
      <c r="P977" s="219"/>
      <c r="Q977" s="218"/>
      <c r="R977" s="198"/>
      <c r="S977" s="198"/>
      <c r="T977" s="198"/>
      <c r="U977" s="202"/>
      <c r="V977" s="202"/>
      <c r="W977" s="202"/>
      <c r="X977" s="202"/>
      <c r="Y977" s="202"/>
      <c r="Z977" s="202"/>
    </row>
    <row r="978" spans="1:26" ht="16.5" customHeight="1">
      <c r="A978" s="199"/>
      <c r="B978" s="217"/>
      <c r="C978" s="217"/>
      <c r="D978" s="217"/>
      <c r="E978" s="218"/>
      <c r="F978" s="219"/>
      <c r="G978" s="219"/>
      <c r="H978" s="219"/>
      <c r="I978" s="218"/>
      <c r="J978" s="219"/>
      <c r="K978" s="218"/>
      <c r="L978" s="219"/>
      <c r="M978" s="219"/>
      <c r="N978" s="219"/>
      <c r="O978" s="219"/>
      <c r="P978" s="219"/>
      <c r="Q978" s="218"/>
      <c r="R978" s="198"/>
      <c r="S978" s="198"/>
      <c r="T978" s="198"/>
      <c r="U978" s="202"/>
      <c r="V978" s="202"/>
      <c r="W978" s="202"/>
      <c r="X978" s="202"/>
      <c r="Y978" s="202"/>
      <c r="Z978" s="202"/>
    </row>
    <row r="979" spans="1:26" ht="16.5" customHeight="1">
      <c r="A979" s="199"/>
      <c r="B979" s="217"/>
      <c r="C979" s="217"/>
      <c r="D979" s="217"/>
      <c r="E979" s="218"/>
      <c r="F979" s="219"/>
      <c r="G979" s="219"/>
      <c r="H979" s="219"/>
      <c r="I979" s="218"/>
      <c r="J979" s="219"/>
      <c r="K979" s="218"/>
      <c r="L979" s="219"/>
      <c r="M979" s="219"/>
      <c r="N979" s="219"/>
      <c r="O979" s="219"/>
      <c r="P979" s="219"/>
      <c r="Q979" s="218"/>
      <c r="R979" s="198"/>
      <c r="S979" s="198"/>
      <c r="T979" s="198"/>
      <c r="U979" s="202"/>
      <c r="V979" s="202"/>
      <c r="W979" s="202"/>
      <c r="X979" s="202"/>
      <c r="Y979" s="202"/>
      <c r="Z979" s="202"/>
    </row>
    <row r="980" spans="1:26" ht="16.5" customHeight="1">
      <c r="A980" s="199"/>
      <c r="B980" s="217"/>
      <c r="C980" s="217"/>
      <c r="D980" s="217"/>
      <c r="E980" s="218"/>
      <c r="F980" s="219"/>
      <c r="G980" s="219"/>
      <c r="H980" s="219"/>
      <c r="I980" s="218"/>
      <c r="J980" s="219"/>
      <c r="K980" s="218"/>
      <c r="L980" s="219"/>
      <c r="M980" s="219"/>
      <c r="N980" s="219"/>
      <c r="O980" s="219"/>
      <c r="P980" s="219"/>
      <c r="Q980" s="218"/>
      <c r="R980" s="198"/>
      <c r="S980" s="198"/>
      <c r="T980" s="198"/>
      <c r="U980" s="202"/>
      <c r="V980" s="202"/>
      <c r="W980" s="202"/>
      <c r="X980" s="202"/>
      <c r="Y980" s="202"/>
      <c r="Z980" s="202"/>
    </row>
    <row r="981" spans="1:26" ht="16.5" customHeight="1">
      <c r="A981" s="199"/>
      <c r="B981" s="217"/>
      <c r="C981" s="217"/>
      <c r="D981" s="217"/>
      <c r="E981" s="218"/>
      <c r="F981" s="219"/>
      <c r="G981" s="219"/>
      <c r="H981" s="219"/>
      <c r="I981" s="218"/>
      <c r="J981" s="219"/>
      <c r="K981" s="218"/>
      <c r="L981" s="219"/>
      <c r="M981" s="219"/>
      <c r="N981" s="219"/>
      <c r="O981" s="219"/>
      <c r="P981" s="219"/>
      <c r="Q981" s="218"/>
      <c r="R981" s="198"/>
      <c r="S981" s="198"/>
      <c r="T981" s="198"/>
      <c r="U981" s="202"/>
      <c r="V981" s="202"/>
      <c r="W981" s="202"/>
      <c r="X981" s="202"/>
      <c r="Y981" s="202"/>
      <c r="Z981" s="202"/>
    </row>
    <row r="982" spans="1:26" ht="16.5" customHeight="1">
      <c r="A982" s="199"/>
      <c r="B982" s="217"/>
      <c r="C982" s="217"/>
      <c r="D982" s="217"/>
      <c r="E982" s="218"/>
      <c r="F982" s="219"/>
      <c r="G982" s="219"/>
      <c r="H982" s="219"/>
      <c r="I982" s="218"/>
      <c r="J982" s="219"/>
      <c r="K982" s="218"/>
      <c r="L982" s="219"/>
      <c r="M982" s="219"/>
      <c r="N982" s="219"/>
      <c r="O982" s="219"/>
      <c r="P982" s="219"/>
      <c r="Q982" s="218"/>
      <c r="R982" s="198"/>
      <c r="S982" s="198"/>
      <c r="T982" s="198"/>
      <c r="U982" s="202"/>
      <c r="V982" s="202"/>
      <c r="W982" s="202"/>
      <c r="X982" s="202"/>
      <c r="Y982" s="202"/>
      <c r="Z982" s="202"/>
    </row>
    <row r="983" spans="1:26" ht="16.5" customHeight="1">
      <c r="A983" s="199"/>
      <c r="B983" s="217"/>
      <c r="C983" s="217"/>
      <c r="D983" s="217"/>
      <c r="E983" s="218"/>
      <c r="F983" s="219"/>
      <c r="G983" s="219"/>
      <c r="H983" s="219"/>
      <c r="I983" s="218"/>
      <c r="J983" s="219"/>
      <c r="K983" s="218"/>
      <c r="L983" s="219"/>
      <c r="M983" s="219"/>
      <c r="N983" s="219"/>
      <c r="O983" s="219"/>
      <c r="P983" s="219"/>
      <c r="Q983" s="218"/>
      <c r="R983" s="198"/>
      <c r="S983" s="198"/>
      <c r="T983" s="198"/>
      <c r="U983" s="202"/>
      <c r="V983" s="202"/>
      <c r="W983" s="202"/>
      <c r="X983" s="202"/>
      <c r="Y983" s="202"/>
      <c r="Z983" s="202"/>
    </row>
    <row r="984" spans="1:26" ht="16.5" customHeight="1">
      <c r="A984" s="199"/>
      <c r="B984" s="217"/>
      <c r="C984" s="217"/>
      <c r="D984" s="217"/>
      <c r="E984" s="218"/>
      <c r="F984" s="219"/>
      <c r="G984" s="219"/>
      <c r="H984" s="219"/>
      <c r="I984" s="218"/>
      <c r="J984" s="219"/>
      <c r="K984" s="218"/>
      <c r="L984" s="219"/>
      <c r="M984" s="219"/>
      <c r="N984" s="219"/>
      <c r="O984" s="219"/>
      <c r="P984" s="219"/>
      <c r="Q984" s="218"/>
      <c r="R984" s="198"/>
      <c r="S984" s="198"/>
      <c r="T984" s="198"/>
      <c r="U984" s="202"/>
      <c r="V984" s="202"/>
      <c r="W984" s="202"/>
      <c r="X984" s="202"/>
      <c r="Y984" s="202"/>
      <c r="Z984" s="202"/>
    </row>
    <row r="985" spans="1:26" ht="16.5" customHeight="1">
      <c r="A985" s="199"/>
      <c r="B985" s="217"/>
      <c r="C985" s="217"/>
      <c r="D985" s="217"/>
      <c r="E985" s="218"/>
      <c r="F985" s="219"/>
      <c r="G985" s="219"/>
      <c r="H985" s="219"/>
      <c r="I985" s="218"/>
      <c r="J985" s="219"/>
      <c r="K985" s="218"/>
      <c r="L985" s="219"/>
      <c r="M985" s="219"/>
      <c r="N985" s="219"/>
      <c r="O985" s="219"/>
      <c r="P985" s="219"/>
      <c r="Q985" s="218"/>
      <c r="R985" s="198"/>
      <c r="S985" s="198"/>
      <c r="T985" s="198"/>
      <c r="U985" s="202"/>
      <c r="V985" s="202"/>
      <c r="W985" s="202"/>
      <c r="X985" s="202"/>
      <c r="Y985" s="202"/>
      <c r="Z985" s="202"/>
    </row>
    <row r="986" spans="1:26" ht="16.5" customHeight="1">
      <c r="A986" s="199"/>
      <c r="B986" s="217"/>
      <c r="C986" s="217"/>
      <c r="D986" s="217"/>
      <c r="E986" s="218"/>
      <c r="F986" s="219"/>
      <c r="G986" s="219"/>
      <c r="H986" s="219"/>
      <c r="I986" s="218"/>
      <c r="J986" s="219"/>
      <c r="K986" s="218"/>
      <c r="L986" s="219"/>
      <c r="M986" s="219"/>
      <c r="N986" s="219"/>
      <c r="O986" s="219"/>
      <c r="P986" s="219"/>
      <c r="Q986" s="218"/>
      <c r="R986" s="198"/>
      <c r="S986" s="198"/>
      <c r="T986" s="198"/>
      <c r="U986" s="202"/>
      <c r="V986" s="202"/>
      <c r="W986" s="202"/>
      <c r="X986" s="202"/>
      <c r="Y986" s="202"/>
      <c r="Z986" s="202"/>
    </row>
    <row r="987" spans="1:26" ht="16.5" customHeight="1">
      <c r="A987" s="199"/>
      <c r="B987" s="217"/>
      <c r="C987" s="217"/>
      <c r="D987" s="217"/>
      <c r="E987" s="218"/>
      <c r="F987" s="219"/>
      <c r="G987" s="219"/>
      <c r="H987" s="219"/>
      <c r="I987" s="218"/>
      <c r="J987" s="219"/>
      <c r="K987" s="218"/>
      <c r="L987" s="219"/>
      <c r="M987" s="219"/>
      <c r="N987" s="219"/>
      <c r="O987" s="219"/>
      <c r="P987" s="219"/>
      <c r="Q987" s="218"/>
      <c r="R987" s="198"/>
      <c r="S987" s="198"/>
      <c r="T987" s="198"/>
      <c r="U987" s="202"/>
      <c r="V987" s="202"/>
      <c r="W987" s="202"/>
      <c r="X987" s="202"/>
      <c r="Y987" s="202"/>
      <c r="Z987" s="202"/>
    </row>
    <row r="988" spans="1:26" ht="16.5" customHeight="1">
      <c r="A988" s="199"/>
      <c r="B988" s="217"/>
      <c r="C988" s="217"/>
      <c r="D988" s="217"/>
      <c r="E988" s="218"/>
      <c r="F988" s="219"/>
      <c r="G988" s="219"/>
      <c r="H988" s="219"/>
      <c r="I988" s="218"/>
      <c r="J988" s="219"/>
      <c r="K988" s="218"/>
      <c r="L988" s="219"/>
      <c r="M988" s="219"/>
      <c r="N988" s="219"/>
      <c r="O988" s="219"/>
      <c r="P988" s="219"/>
      <c r="Q988" s="218"/>
      <c r="R988" s="198"/>
      <c r="S988" s="198"/>
      <c r="T988" s="198"/>
      <c r="U988" s="202"/>
      <c r="V988" s="202"/>
      <c r="W988" s="202"/>
      <c r="X988" s="202"/>
      <c r="Y988" s="202"/>
      <c r="Z988" s="202"/>
    </row>
    <row r="989" spans="1:26" ht="16.5" customHeight="1">
      <c r="A989" s="199"/>
      <c r="B989" s="217"/>
      <c r="C989" s="217"/>
      <c r="D989" s="217"/>
      <c r="E989" s="218"/>
      <c r="F989" s="219"/>
      <c r="G989" s="219"/>
      <c r="H989" s="219"/>
      <c r="I989" s="218"/>
      <c r="J989" s="219"/>
      <c r="K989" s="218"/>
      <c r="L989" s="219"/>
      <c r="M989" s="219"/>
      <c r="N989" s="219"/>
      <c r="O989" s="219"/>
      <c r="P989" s="219"/>
      <c r="Q989" s="218"/>
      <c r="R989" s="198"/>
      <c r="S989" s="198"/>
      <c r="T989" s="198"/>
      <c r="U989" s="202"/>
      <c r="V989" s="202"/>
      <c r="W989" s="202"/>
      <c r="X989" s="202"/>
      <c r="Y989" s="202"/>
      <c r="Z989" s="202"/>
    </row>
    <row r="990" spans="1:26" ht="16.5" customHeight="1">
      <c r="A990" s="199"/>
      <c r="B990" s="217"/>
      <c r="C990" s="217"/>
      <c r="D990" s="217"/>
      <c r="E990" s="218"/>
      <c r="F990" s="219"/>
      <c r="G990" s="219"/>
      <c r="H990" s="219"/>
      <c r="I990" s="218"/>
      <c r="J990" s="219"/>
      <c r="K990" s="218"/>
      <c r="L990" s="219"/>
      <c r="M990" s="219"/>
      <c r="N990" s="219"/>
      <c r="O990" s="219"/>
      <c r="P990" s="219"/>
      <c r="Q990" s="218"/>
      <c r="R990" s="198"/>
      <c r="S990" s="198"/>
      <c r="T990" s="198"/>
      <c r="U990" s="202"/>
      <c r="V990" s="202"/>
      <c r="W990" s="202"/>
      <c r="X990" s="202"/>
      <c r="Y990" s="202"/>
      <c r="Z990" s="202"/>
    </row>
    <row r="991" spans="1:26" ht="16.5" customHeight="1">
      <c r="A991" s="199"/>
      <c r="B991" s="217"/>
      <c r="C991" s="217"/>
      <c r="D991" s="217"/>
      <c r="E991" s="218"/>
      <c r="F991" s="219"/>
      <c r="G991" s="219"/>
      <c r="H991" s="219"/>
      <c r="I991" s="218"/>
      <c r="J991" s="219"/>
      <c r="K991" s="218"/>
      <c r="L991" s="219"/>
      <c r="M991" s="219"/>
      <c r="N991" s="219"/>
      <c r="O991" s="219"/>
      <c r="P991" s="219"/>
      <c r="Q991" s="218"/>
      <c r="R991" s="198"/>
      <c r="S991" s="198"/>
      <c r="T991" s="198"/>
      <c r="U991" s="202"/>
      <c r="V991" s="202"/>
      <c r="W991" s="202"/>
      <c r="X991" s="202"/>
      <c r="Y991" s="202"/>
      <c r="Z991" s="202"/>
    </row>
    <row r="992" spans="1:26" ht="16.5" customHeight="1">
      <c r="A992" s="199"/>
      <c r="B992" s="217"/>
      <c r="C992" s="217"/>
      <c r="D992" s="217"/>
      <c r="E992" s="218"/>
      <c r="F992" s="219"/>
      <c r="G992" s="219"/>
      <c r="H992" s="219"/>
      <c r="I992" s="218"/>
      <c r="J992" s="219"/>
      <c r="K992" s="218"/>
      <c r="L992" s="219"/>
      <c r="M992" s="219"/>
      <c r="N992" s="219"/>
      <c r="O992" s="219"/>
      <c r="P992" s="219"/>
      <c r="Q992" s="218"/>
      <c r="R992" s="198"/>
      <c r="S992" s="198"/>
      <c r="T992" s="198"/>
      <c r="U992" s="202"/>
      <c r="V992" s="202"/>
      <c r="W992" s="202"/>
      <c r="X992" s="202"/>
      <c r="Y992" s="202"/>
      <c r="Z992" s="202"/>
    </row>
    <row r="993" spans="1:26" ht="16.5" customHeight="1">
      <c r="A993" s="199"/>
      <c r="B993" s="217"/>
      <c r="C993" s="217"/>
      <c r="D993" s="217"/>
      <c r="E993" s="218"/>
      <c r="F993" s="219"/>
      <c r="G993" s="219"/>
      <c r="H993" s="219"/>
      <c r="I993" s="218"/>
      <c r="J993" s="219"/>
      <c r="K993" s="218"/>
      <c r="L993" s="219"/>
      <c r="M993" s="219"/>
      <c r="N993" s="219"/>
      <c r="O993" s="219"/>
      <c r="P993" s="219"/>
      <c r="Q993" s="218"/>
      <c r="R993" s="198"/>
      <c r="S993" s="198"/>
      <c r="T993" s="198"/>
      <c r="U993" s="202"/>
      <c r="V993" s="202"/>
      <c r="W993" s="202"/>
      <c r="X993" s="202"/>
      <c r="Y993" s="202"/>
      <c r="Z993" s="202"/>
    </row>
    <row r="994" spans="1:26" ht="16.5" customHeight="1">
      <c r="A994" s="199"/>
      <c r="B994" s="217"/>
      <c r="C994" s="217"/>
      <c r="D994" s="217"/>
      <c r="E994" s="218"/>
      <c r="F994" s="219"/>
      <c r="G994" s="219"/>
      <c r="H994" s="219"/>
      <c r="I994" s="218"/>
      <c r="J994" s="219"/>
      <c r="K994" s="218"/>
      <c r="L994" s="219"/>
      <c r="M994" s="219"/>
      <c r="N994" s="219"/>
      <c r="O994" s="219"/>
      <c r="P994" s="219"/>
      <c r="Q994" s="218"/>
      <c r="R994" s="198"/>
      <c r="S994" s="198"/>
      <c r="T994" s="198"/>
      <c r="U994" s="202"/>
      <c r="V994" s="202"/>
      <c r="W994" s="202"/>
      <c r="X994" s="202"/>
      <c r="Y994" s="202"/>
      <c r="Z994" s="202"/>
    </row>
    <row r="995" spans="1:26" ht="16.5" customHeight="1">
      <c r="A995" s="199"/>
      <c r="B995" s="217"/>
      <c r="C995" s="217"/>
      <c r="D995" s="217"/>
      <c r="E995" s="218"/>
      <c r="F995" s="219"/>
      <c r="G995" s="219"/>
      <c r="H995" s="219"/>
      <c r="I995" s="218"/>
      <c r="J995" s="219"/>
      <c r="K995" s="218"/>
      <c r="L995" s="219"/>
      <c r="M995" s="219"/>
      <c r="N995" s="219"/>
      <c r="O995" s="219"/>
      <c r="P995" s="219"/>
      <c r="Q995" s="218"/>
      <c r="R995" s="198"/>
      <c r="S995" s="198"/>
      <c r="T995" s="198"/>
      <c r="U995" s="202"/>
      <c r="V995" s="202"/>
      <c r="W995" s="202"/>
      <c r="X995" s="202"/>
      <c r="Y995" s="202"/>
      <c r="Z995" s="202"/>
    </row>
    <row r="996" spans="1:26" ht="16.5" customHeight="1">
      <c r="A996" s="199"/>
      <c r="B996" s="217"/>
      <c r="C996" s="217"/>
      <c r="D996" s="217"/>
      <c r="E996" s="218"/>
      <c r="F996" s="219"/>
      <c r="G996" s="219"/>
      <c r="H996" s="219"/>
      <c r="I996" s="218"/>
      <c r="J996" s="219"/>
      <c r="K996" s="218"/>
      <c r="L996" s="219"/>
      <c r="M996" s="219"/>
      <c r="N996" s="219"/>
      <c r="O996" s="219"/>
      <c r="P996" s="219"/>
      <c r="Q996" s="218"/>
      <c r="R996" s="198"/>
      <c r="S996" s="198"/>
      <c r="T996" s="198"/>
      <c r="U996" s="202"/>
      <c r="V996" s="202"/>
      <c r="W996" s="202"/>
      <c r="X996" s="202"/>
      <c r="Y996" s="202"/>
      <c r="Z996" s="202"/>
    </row>
    <row r="997" spans="1:26" ht="16.5" customHeight="1">
      <c r="A997" s="199"/>
      <c r="B997" s="217"/>
      <c r="C997" s="217"/>
      <c r="D997" s="217"/>
      <c r="E997" s="218"/>
      <c r="F997" s="219"/>
      <c r="G997" s="219"/>
      <c r="H997" s="219"/>
      <c r="I997" s="218"/>
      <c r="J997" s="219"/>
      <c r="K997" s="218"/>
      <c r="L997" s="219"/>
      <c r="M997" s="219"/>
      <c r="N997" s="219"/>
      <c r="O997" s="219"/>
      <c r="P997" s="219"/>
      <c r="Q997" s="218"/>
      <c r="R997" s="198"/>
      <c r="S997" s="198"/>
      <c r="T997" s="198"/>
      <c r="U997" s="202"/>
      <c r="V997" s="202"/>
      <c r="W997" s="202"/>
      <c r="X997" s="202"/>
      <c r="Y997" s="202"/>
      <c r="Z997" s="202"/>
    </row>
    <row r="998" spans="1:26" ht="16.5" customHeight="1">
      <c r="A998" s="199"/>
      <c r="B998" s="217"/>
      <c r="C998" s="217"/>
      <c r="D998" s="217"/>
      <c r="E998" s="218"/>
      <c r="F998" s="219"/>
      <c r="G998" s="219"/>
      <c r="H998" s="219"/>
      <c r="I998" s="218"/>
      <c r="J998" s="219"/>
      <c r="K998" s="218"/>
      <c r="L998" s="219"/>
      <c r="M998" s="219"/>
      <c r="N998" s="219"/>
      <c r="O998" s="219"/>
      <c r="P998" s="219"/>
      <c r="Q998" s="218"/>
      <c r="R998" s="198"/>
      <c r="S998" s="198"/>
      <c r="T998" s="198"/>
      <c r="U998" s="202"/>
      <c r="V998" s="202"/>
      <c r="W998" s="202"/>
      <c r="X998" s="202"/>
      <c r="Y998" s="202"/>
      <c r="Z998" s="202"/>
    </row>
    <row r="999" spans="1:26" ht="16.5" customHeight="1">
      <c r="A999" s="199"/>
      <c r="B999" s="217"/>
      <c r="C999" s="217"/>
      <c r="D999" s="217"/>
      <c r="E999" s="218"/>
      <c r="F999" s="219"/>
      <c r="G999" s="219"/>
      <c r="H999" s="219"/>
      <c r="I999" s="218"/>
      <c r="J999" s="219"/>
      <c r="K999" s="218"/>
      <c r="L999" s="219"/>
      <c r="M999" s="219"/>
      <c r="N999" s="219"/>
      <c r="O999" s="219"/>
      <c r="P999" s="219"/>
      <c r="Q999" s="218"/>
      <c r="R999" s="198"/>
      <c r="S999" s="198"/>
      <c r="T999" s="198"/>
      <c r="U999" s="202"/>
      <c r="V999" s="202"/>
      <c r="W999" s="202"/>
      <c r="X999" s="202"/>
      <c r="Y999" s="202"/>
      <c r="Z999" s="202"/>
    </row>
    <row r="1000" spans="1:26" ht="16.5" customHeight="1">
      <c r="A1000" s="199"/>
      <c r="B1000" s="217"/>
      <c r="C1000" s="217"/>
      <c r="D1000" s="217"/>
      <c r="E1000" s="218"/>
      <c r="F1000" s="219"/>
      <c r="G1000" s="219"/>
      <c r="H1000" s="219"/>
      <c r="I1000" s="218"/>
      <c r="J1000" s="219"/>
      <c r="K1000" s="218"/>
      <c r="L1000" s="219"/>
      <c r="M1000" s="219"/>
      <c r="N1000" s="219"/>
      <c r="O1000" s="219"/>
      <c r="P1000" s="219"/>
      <c r="Q1000" s="218"/>
      <c r="R1000" s="198"/>
      <c r="S1000" s="198"/>
      <c r="T1000" s="198"/>
      <c r="U1000" s="202"/>
      <c r="V1000" s="202"/>
      <c r="W1000" s="202"/>
      <c r="X1000" s="202"/>
      <c r="Y1000" s="202"/>
      <c r="Z1000" s="202"/>
    </row>
  </sheetData>
  <mergeCells count="14">
    <mergeCell ref="N5:O5"/>
    <mergeCell ref="P5:P6"/>
    <mergeCell ref="Q5:Q6"/>
    <mergeCell ref="S5:T5"/>
    <mergeCell ref="B1:Q1"/>
    <mergeCell ref="B2:Q2"/>
    <mergeCell ref="B5:B6"/>
    <mergeCell ref="C5:C6"/>
    <mergeCell ref="D5:D6"/>
    <mergeCell ref="E5:F5"/>
    <mergeCell ref="G5:H5"/>
    <mergeCell ref="I5:J5"/>
    <mergeCell ref="K5:L5"/>
    <mergeCell ref="M5:M6"/>
  </mergeCells>
  <phoneticPr fontId="5" type="noConversion"/>
  <printOptions horizontalCentered="1"/>
  <pageMargins left="0.78740157480314965" right="0.74803149606299213" top="0.70866141732283472" bottom="0.70866141732283472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9</vt:i4>
      </vt:variant>
    </vt:vector>
  </HeadingPairs>
  <TitlesOfParts>
    <vt:vector size="20" baseType="lpstr">
      <vt:lpstr>표지</vt:lpstr>
      <vt:lpstr>3. 전경사진</vt:lpstr>
      <vt:lpstr>2. 실사개요</vt:lpstr>
      <vt:lpstr>3. 도면</vt:lpstr>
      <vt:lpstr>4. 사진대지</vt:lpstr>
      <vt:lpstr>5. 공사내역서(입력)</vt:lpstr>
      <vt:lpstr>공사내역서(출력)</vt:lpstr>
      <vt:lpstr>표지-끝</vt:lpstr>
      <vt:lpstr>일위대가</vt:lpstr>
      <vt:lpstr>일위수량</vt:lpstr>
      <vt:lpstr>단가표</vt:lpstr>
      <vt:lpstr>'2. 실사개요'!Print_Area</vt:lpstr>
      <vt:lpstr>'3. 도면'!Print_Area</vt:lpstr>
      <vt:lpstr>'3. 전경사진'!Print_Area</vt:lpstr>
      <vt:lpstr>'4. 사진대지'!Print_Area</vt:lpstr>
      <vt:lpstr>'5. 공사내역서(입력)'!Print_Area</vt:lpstr>
      <vt:lpstr>'공사내역서(출력)'!Print_Area</vt:lpstr>
      <vt:lpstr>표지!Print_Area</vt:lpstr>
      <vt:lpstr>'표지-끝'!Print_Area</vt:lpstr>
      <vt:lpstr>'4. 사진대지'!Print_Titles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woojung Kim</dc:creator>
  <cp:lastModifiedBy>김우중</cp:lastModifiedBy>
  <cp:lastPrinted>2024-05-14T00:23:24Z</cp:lastPrinted>
  <dcterms:created xsi:type="dcterms:W3CDTF">2016-04-28T01:24:12Z</dcterms:created>
  <dcterms:modified xsi:type="dcterms:W3CDTF">2026-01-20T00:16:55Z</dcterms:modified>
</cp:coreProperties>
</file>