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10\OneDrive\Documentos\base_datos_intento suicida\Datos\"/>
    </mc:Choice>
  </mc:AlternateContent>
  <xr:revisionPtr revIDLastSave="0" documentId="13_ncr:1_{F26E6783-E5D4-4B9A-B175-888291529468}" xr6:coauthVersionLast="47" xr6:coauthVersionMax="47" xr10:uidLastSave="{00000000-0000-0000-0000-000000000000}"/>
  <bookViews>
    <workbookView xWindow="-120" yWindow="-120" windowWidth="20730" windowHeight="11160" xr2:uid="{7060A7CC-D7A3-49CB-95D0-3BCAF93188D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33" i="1" l="1"/>
  <c r="K116" i="1"/>
  <c r="C79" i="1"/>
  <c r="B79" i="1"/>
  <c r="D79" i="1"/>
  <c r="E79" i="1"/>
  <c r="F79" i="1"/>
  <c r="G79" i="1"/>
  <c r="H79" i="1"/>
  <c r="I79" i="1"/>
  <c r="J79" i="1"/>
  <c r="K79" i="1"/>
  <c r="L79" i="1"/>
  <c r="M79" i="1"/>
  <c r="C88" i="1"/>
  <c r="D88" i="1"/>
  <c r="E88" i="1"/>
  <c r="F88" i="1"/>
  <c r="G88" i="1"/>
  <c r="H88" i="1"/>
  <c r="I88" i="1"/>
  <c r="J88" i="1"/>
  <c r="K88" i="1"/>
  <c r="L88" i="1"/>
  <c r="M88" i="1"/>
  <c r="B88" i="1"/>
  <c r="C87" i="1"/>
  <c r="D87" i="1"/>
  <c r="E87" i="1"/>
  <c r="F87" i="1"/>
  <c r="G87" i="1"/>
  <c r="H87" i="1"/>
  <c r="I87" i="1"/>
  <c r="J87" i="1"/>
  <c r="K87" i="1"/>
  <c r="L87" i="1"/>
  <c r="M87" i="1"/>
  <c r="B87" i="1"/>
  <c r="Y114" i="1"/>
  <c r="S114" i="1"/>
  <c r="O114" i="1"/>
  <c r="H115" i="1"/>
  <c r="H119" i="1"/>
  <c r="H127" i="1"/>
  <c r="G104" i="1"/>
  <c r="E104" i="1"/>
  <c r="C105" i="1"/>
  <c r="B105" i="1"/>
  <c r="Q99" i="1"/>
  <c r="C99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B99" i="1"/>
  <c r="B78" i="1"/>
  <c r="C78" i="1"/>
  <c r="D78" i="1"/>
  <c r="E78" i="1"/>
  <c r="F78" i="1"/>
  <c r="G78" i="1"/>
  <c r="H78" i="1"/>
  <c r="I78" i="1"/>
  <c r="J78" i="1"/>
  <c r="K78" i="1"/>
  <c r="L78" i="1"/>
  <c r="M78" i="1"/>
  <c r="N4" i="1"/>
  <c r="N5" i="1"/>
  <c r="N6" i="1"/>
  <c r="N7" i="1"/>
  <c r="N8" i="1"/>
  <c r="N9" i="1"/>
  <c r="N10" i="1"/>
  <c r="N11" i="1"/>
  <c r="N12" i="1"/>
  <c r="N13" i="1"/>
  <c r="N14" i="1"/>
  <c r="N3" i="1"/>
  <c r="O14" i="1"/>
  <c r="O4" i="1"/>
  <c r="O5" i="1"/>
  <c r="O6" i="1"/>
  <c r="O7" i="1"/>
  <c r="O8" i="1"/>
  <c r="O9" i="1"/>
  <c r="O10" i="1"/>
  <c r="O11" i="1"/>
  <c r="O12" i="1"/>
  <c r="O13" i="1"/>
  <c r="O3" i="1"/>
  <c r="P4" i="1"/>
  <c r="P5" i="1"/>
  <c r="P6" i="1"/>
  <c r="P7" i="1"/>
  <c r="P8" i="1"/>
  <c r="P9" i="1"/>
  <c r="P10" i="1"/>
  <c r="P11" i="1"/>
  <c r="P12" i="1"/>
  <c r="P13" i="1"/>
  <c r="P14" i="1"/>
  <c r="P3" i="1"/>
  <c r="M61" i="1"/>
  <c r="M60" i="1"/>
  <c r="M75" i="1" s="1"/>
  <c r="L61" i="1"/>
  <c r="L60" i="1"/>
  <c r="L75" i="1" s="1"/>
  <c r="K61" i="1"/>
  <c r="K60" i="1"/>
  <c r="K75" i="1" s="1"/>
  <c r="J61" i="1"/>
  <c r="J60" i="1"/>
  <c r="J75" i="1" s="1"/>
  <c r="I61" i="1"/>
  <c r="I60" i="1"/>
  <c r="I75" i="1" s="1"/>
  <c r="H61" i="1"/>
  <c r="H60" i="1"/>
  <c r="H75" i="1" s="1"/>
  <c r="G61" i="1"/>
  <c r="G60" i="1"/>
  <c r="G75" i="1" s="1"/>
  <c r="F61" i="1"/>
  <c r="F60" i="1"/>
  <c r="F75" i="1" s="1"/>
  <c r="E61" i="1"/>
  <c r="E60" i="1"/>
  <c r="E75" i="1" s="1"/>
  <c r="D61" i="1"/>
  <c r="D60" i="1"/>
  <c r="D75" i="1" s="1"/>
  <c r="C61" i="1"/>
  <c r="C60" i="1"/>
  <c r="C75" i="1" s="1"/>
  <c r="B61" i="1"/>
  <c r="B60" i="1"/>
  <c r="B75" i="1" s="1"/>
  <c r="B24" i="1"/>
  <c r="B39" i="1" s="1"/>
  <c r="B25" i="1"/>
  <c r="B40" i="1" s="1"/>
  <c r="B26" i="1"/>
  <c r="B41" i="1" s="1"/>
  <c r="B27" i="1"/>
  <c r="B42" i="1" s="1"/>
  <c r="B28" i="1"/>
  <c r="B43" i="1" s="1"/>
  <c r="B29" i="1"/>
  <c r="B44" i="1" s="1"/>
  <c r="B30" i="1"/>
  <c r="B45" i="1" s="1"/>
  <c r="B31" i="1"/>
  <c r="B46" i="1" s="1"/>
  <c r="B32" i="1"/>
  <c r="B47" i="1" s="1"/>
  <c r="B33" i="1"/>
  <c r="B48" i="1" s="1"/>
  <c r="B34" i="1"/>
  <c r="B49" i="1" s="1"/>
  <c r="B23" i="1"/>
  <c r="B38" i="1" s="1"/>
  <c r="B15" i="1"/>
  <c r="B16" i="1" s="1"/>
  <c r="I15" i="1"/>
  <c r="J16" i="1" s="1"/>
  <c r="I16" i="1"/>
  <c r="D15" i="1"/>
  <c r="E15" i="1"/>
  <c r="F15" i="1"/>
  <c r="G15" i="1"/>
  <c r="H15" i="1"/>
  <c r="H24" i="1"/>
  <c r="H39" i="1" s="1"/>
  <c r="H25" i="1"/>
  <c r="H40" i="1" s="1"/>
  <c r="H26" i="1"/>
  <c r="H41" i="1" s="1"/>
  <c r="H27" i="1"/>
  <c r="H42" i="1" s="1"/>
  <c r="H28" i="1"/>
  <c r="H43" i="1" s="1"/>
  <c r="H29" i="1"/>
  <c r="H44" i="1" s="1"/>
  <c r="H30" i="1"/>
  <c r="H45" i="1" s="1"/>
  <c r="H31" i="1"/>
  <c r="H46" i="1" s="1"/>
  <c r="H32" i="1"/>
  <c r="H47" i="1" s="1"/>
  <c r="H33" i="1"/>
  <c r="H48" i="1" s="1"/>
  <c r="H34" i="1"/>
  <c r="H49" i="1" s="1"/>
  <c r="H23" i="1"/>
  <c r="H38" i="1" s="1"/>
  <c r="G24" i="1"/>
  <c r="G39" i="1" s="1"/>
  <c r="G25" i="1"/>
  <c r="G40" i="1" s="1"/>
  <c r="G26" i="1"/>
  <c r="G41" i="1" s="1"/>
  <c r="G27" i="1"/>
  <c r="G42" i="1" s="1"/>
  <c r="G28" i="1"/>
  <c r="G43" i="1" s="1"/>
  <c r="G29" i="1"/>
  <c r="G44" i="1" s="1"/>
  <c r="G30" i="1"/>
  <c r="G45" i="1" s="1"/>
  <c r="G31" i="1"/>
  <c r="G46" i="1" s="1"/>
  <c r="G32" i="1"/>
  <c r="G47" i="1" s="1"/>
  <c r="G33" i="1"/>
  <c r="G48" i="1" s="1"/>
  <c r="G34" i="1"/>
  <c r="G49" i="1" s="1"/>
  <c r="G23" i="1"/>
  <c r="G38" i="1" s="1"/>
  <c r="F24" i="1"/>
  <c r="F39" i="1" s="1"/>
  <c r="F25" i="1"/>
  <c r="F40" i="1" s="1"/>
  <c r="F26" i="1"/>
  <c r="F41" i="1" s="1"/>
  <c r="F27" i="1"/>
  <c r="F42" i="1" s="1"/>
  <c r="F28" i="1"/>
  <c r="F43" i="1" s="1"/>
  <c r="F29" i="1"/>
  <c r="F44" i="1" s="1"/>
  <c r="F30" i="1"/>
  <c r="F45" i="1" s="1"/>
  <c r="F31" i="1"/>
  <c r="F46" i="1" s="1"/>
  <c r="F32" i="1"/>
  <c r="F47" i="1" s="1"/>
  <c r="F33" i="1"/>
  <c r="F48" i="1" s="1"/>
  <c r="F34" i="1"/>
  <c r="F49" i="1" s="1"/>
  <c r="F23" i="1"/>
  <c r="F38" i="1" s="1"/>
  <c r="E24" i="1"/>
  <c r="E39" i="1" s="1"/>
  <c r="E25" i="1"/>
  <c r="E40" i="1" s="1"/>
  <c r="E26" i="1"/>
  <c r="E41" i="1" s="1"/>
  <c r="E27" i="1"/>
  <c r="E42" i="1" s="1"/>
  <c r="E28" i="1"/>
  <c r="E43" i="1" s="1"/>
  <c r="E29" i="1"/>
  <c r="E44" i="1" s="1"/>
  <c r="E30" i="1"/>
  <c r="E45" i="1" s="1"/>
  <c r="E31" i="1"/>
  <c r="E46" i="1" s="1"/>
  <c r="E32" i="1"/>
  <c r="E47" i="1" s="1"/>
  <c r="E33" i="1"/>
  <c r="E48" i="1" s="1"/>
  <c r="E34" i="1"/>
  <c r="E49" i="1" s="1"/>
  <c r="E23" i="1"/>
  <c r="E38" i="1" s="1"/>
  <c r="D24" i="1"/>
  <c r="D39" i="1" s="1"/>
  <c r="D25" i="1"/>
  <c r="D40" i="1" s="1"/>
  <c r="D26" i="1"/>
  <c r="D41" i="1" s="1"/>
  <c r="D27" i="1"/>
  <c r="D42" i="1" s="1"/>
  <c r="D28" i="1"/>
  <c r="D43" i="1" s="1"/>
  <c r="D29" i="1"/>
  <c r="D44" i="1" s="1"/>
  <c r="D30" i="1"/>
  <c r="D45" i="1" s="1"/>
  <c r="D31" i="1"/>
  <c r="D46" i="1" s="1"/>
  <c r="D32" i="1"/>
  <c r="D47" i="1" s="1"/>
  <c r="D33" i="1"/>
  <c r="D48" i="1" s="1"/>
  <c r="D34" i="1"/>
  <c r="D49" i="1" s="1"/>
  <c r="D23" i="1"/>
  <c r="D38" i="1" s="1"/>
  <c r="C24" i="1"/>
  <c r="C39" i="1" s="1"/>
  <c r="C25" i="1"/>
  <c r="C40" i="1" s="1"/>
  <c r="C26" i="1"/>
  <c r="C41" i="1" s="1"/>
  <c r="C27" i="1"/>
  <c r="C42" i="1" s="1"/>
  <c r="C28" i="1"/>
  <c r="C43" i="1" s="1"/>
  <c r="C29" i="1"/>
  <c r="C44" i="1" s="1"/>
  <c r="C30" i="1"/>
  <c r="C45" i="1" s="1"/>
  <c r="C31" i="1"/>
  <c r="C46" i="1" s="1"/>
  <c r="C32" i="1"/>
  <c r="C47" i="1" s="1"/>
  <c r="C33" i="1"/>
  <c r="C48" i="1" s="1"/>
  <c r="C34" i="1"/>
  <c r="C49" i="1" s="1"/>
  <c r="C23" i="1"/>
  <c r="C38" i="1" s="1"/>
  <c r="D16" i="1"/>
  <c r="E16" i="1"/>
  <c r="F16" i="1"/>
  <c r="G16" i="1"/>
  <c r="H16" i="1"/>
  <c r="C15" i="1"/>
  <c r="K117" i="1" l="1"/>
  <c r="K118" i="1"/>
  <c r="C16" i="1"/>
  <c r="B63" i="1"/>
  <c r="B77" i="1" s="1"/>
  <c r="B62" i="1"/>
  <c r="B76" i="1" s="1"/>
  <c r="C63" i="1"/>
  <c r="C77" i="1" s="1"/>
  <c r="C62" i="1"/>
  <c r="C76" i="1" s="1"/>
  <c r="D63" i="1"/>
  <c r="D77" i="1" s="1"/>
  <c r="D62" i="1"/>
  <c r="D76" i="1" s="1"/>
  <c r="E63" i="1"/>
  <c r="E77" i="1" s="1"/>
  <c r="E62" i="1"/>
  <c r="E76" i="1" s="1"/>
  <c r="F63" i="1"/>
  <c r="F77" i="1" s="1"/>
  <c r="F62" i="1"/>
  <c r="F76" i="1" s="1"/>
  <c r="G63" i="1"/>
  <c r="G77" i="1" s="1"/>
  <c r="G62" i="1"/>
  <c r="G76" i="1" s="1"/>
  <c r="H63" i="1"/>
  <c r="H77" i="1" s="1"/>
  <c r="H62" i="1"/>
  <c r="H76" i="1" s="1"/>
  <c r="I63" i="1"/>
  <c r="I77" i="1" s="1"/>
  <c r="I62" i="1"/>
  <c r="I76" i="1" s="1"/>
  <c r="J63" i="1"/>
  <c r="J77" i="1" s="1"/>
  <c r="J62" i="1"/>
  <c r="J76" i="1" s="1"/>
  <c r="K63" i="1"/>
  <c r="K77" i="1" s="1"/>
  <c r="K62" i="1"/>
  <c r="K76" i="1" s="1"/>
  <c r="L63" i="1"/>
  <c r="L77" i="1" s="1"/>
  <c r="L62" i="1"/>
  <c r="L76" i="1" s="1"/>
  <c r="M63" i="1"/>
  <c r="M77" i="1" s="1"/>
  <c r="M62" i="1"/>
  <c r="M76" i="1" s="1"/>
</calcChain>
</file>

<file path=xl/sharedStrings.xml><?xml version="1.0" encoding="utf-8"?>
<sst xmlns="http://schemas.openxmlformats.org/spreadsheetml/2006/main" count="248" uniqueCount="173">
  <si>
    <t>Tasa de prevalencia*</t>
  </si>
  <si>
    <t>Mes/Año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</si>
  <si>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</si>
  <si>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</si>
  <si>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</si>
  <si>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</si>
  <si>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</si>
  <si>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</si>
  <si>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</si>
  <si>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</si>
  <si>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</si>
  <si>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</si>
  <si>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</si>
  <si>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</si>
  <si>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 xml:space="preserve">Total </t>
  </si>
  <si>
    <t>BLOQUE 2*</t>
  </si>
  <si>
    <t>*Tasa de incidencia por 100000 habitantes</t>
  </si>
  <si>
    <t xml:space="preserve">BLOQUE 1 </t>
  </si>
  <si>
    <t>BLOQUE 3*</t>
  </si>
  <si>
    <t>*Tasa a escala logarítmica</t>
  </si>
  <si>
    <t>Mes/Año*</t>
  </si>
  <si>
    <t>Tasa de incidencia**</t>
  </si>
  <si>
    <t>**por 100 000 habitantes</t>
  </si>
  <si>
    <t>Población media***</t>
  </si>
  <si>
    <t>Media</t>
  </si>
  <si>
    <t>Desviación estándar</t>
  </si>
  <si>
    <t>BLOQUE 4*</t>
  </si>
  <si>
    <t>Año/Mes</t>
  </si>
  <si>
    <t>*Media, desviación estándar e intervalos de confianza (IC 95 %) de los valores logarítmicos.</t>
  </si>
  <si>
    <t>Límite inferior IC**</t>
  </si>
  <si>
    <t>Límite superior IC**</t>
  </si>
  <si>
    <r>
      <t>**Valor de la distribución de probabilidad t de Student para un IC 95 % según el intervalo (años) de la serie: 7</t>
    </r>
    <r>
      <rPr>
        <b/>
        <sz val="8"/>
        <color theme="1"/>
        <rFont val="Calibri"/>
        <family val="2"/>
        <scheme val="minor"/>
      </rPr>
      <t>(2,45)</t>
    </r>
  </si>
  <si>
    <t>BLOQUE 5*</t>
  </si>
  <si>
    <t>Mes</t>
  </si>
  <si>
    <t>Límite inferior IC (tasa)</t>
  </si>
  <si>
    <t>Límite superior IC (tasa)</t>
  </si>
  <si>
    <t>Media (tasa)</t>
  </si>
  <si>
    <t>Tasa de incidencia</t>
  </si>
  <si>
    <t>Q1</t>
  </si>
  <si>
    <t>Q2</t>
  </si>
  <si>
    <t>Q3</t>
  </si>
  <si>
    <t>TI 2020**</t>
  </si>
  <si>
    <t>Año/Provincia</t>
  </si>
  <si>
    <t>PINAR DEL RIO</t>
  </si>
  <si>
    <t>ARTEMISA</t>
  </si>
  <si>
    <t>LA HABANA</t>
  </si>
  <si>
    <t>MAYABEQUE</t>
  </si>
  <si>
    <t>MATANZAS</t>
  </si>
  <si>
    <t>VILLA CLARA</t>
  </si>
  <si>
    <t>CIENFUEGOS</t>
  </si>
  <si>
    <t>SANCTI SPIRITUS</t>
  </si>
  <si>
    <t>CIEGO DE AVILA</t>
  </si>
  <si>
    <t>CAMAGUEY</t>
  </si>
  <si>
    <t>LAS TUNAS</t>
  </si>
  <si>
    <t>HOLGUIN</t>
  </si>
  <si>
    <t>GRANMA</t>
  </si>
  <si>
    <t>SANTIAGO DE CUBA</t>
  </si>
  <si>
    <t>GUANTANAMO</t>
  </si>
  <si>
    <t>ISLA DE LA JUVENTUD</t>
  </si>
  <si>
    <t>Tasa de incidencia*</t>
  </si>
  <si>
    <t xml:space="preserve">*por 100000 habitantes </t>
  </si>
  <si>
    <t>***Fuente: Anuario Estadístico de Salud, 2021</t>
  </si>
  <si>
    <t xml:space="preserve">Año/Sexo </t>
  </si>
  <si>
    <t xml:space="preserve">Masculino </t>
  </si>
  <si>
    <t>Femenino</t>
  </si>
  <si>
    <t>Año 2020</t>
  </si>
  <si>
    <t>Suicidio</t>
  </si>
  <si>
    <t>Intento Suicida</t>
  </si>
  <si>
    <t>GE1F</t>
  </si>
  <si>
    <t>Grupo de edad menor de un año femenino</t>
  </si>
  <si>
    <t>GE1M</t>
  </si>
  <si>
    <t>Grupo de edad menor de un año masculino</t>
  </si>
  <si>
    <t>GE2F</t>
  </si>
  <si>
    <t>Grupo de edad de 1 a 4 años femenino</t>
  </si>
  <si>
    <t>GE2M</t>
  </si>
  <si>
    <t>Grupo de edad de 1 a 4 años masculino</t>
  </si>
  <si>
    <t>GE3F</t>
  </si>
  <si>
    <t>Grupo de edad de 5 a 9 años femenino</t>
  </si>
  <si>
    <t>GE3M</t>
  </si>
  <si>
    <t>Grupo de edad de 5 a 9 años masculino</t>
  </si>
  <si>
    <t>GE4F</t>
  </si>
  <si>
    <t>Grupo de edad de 10 a 14 años femenino</t>
  </si>
  <si>
    <t>GE4M</t>
  </si>
  <si>
    <t>Grupo de edad de 10 a 14 años masculino</t>
  </si>
  <si>
    <t>GE5F</t>
  </si>
  <si>
    <t>Grupo de edad de 15 a 19 años femenino</t>
  </si>
  <si>
    <t>GE5M</t>
  </si>
  <si>
    <t>Grupo de edad de 15 a 19 años masculino</t>
  </si>
  <si>
    <t>GE6F</t>
  </si>
  <si>
    <t>Grupo de edad de 20 a 24 años femenino</t>
  </si>
  <si>
    <t>GE6M</t>
  </si>
  <si>
    <t>Grupo de edad de 20 a 24 años masculino</t>
  </si>
  <si>
    <t>GE7F</t>
  </si>
  <si>
    <t>Grupo de edad de 25 a 59 años femenino</t>
  </si>
  <si>
    <t>GE7M</t>
  </si>
  <si>
    <t>Grupo de edad de 25 a 59 años masculino</t>
  </si>
  <si>
    <t>GE8F</t>
  </si>
  <si>
    <t>Grupo de edad de 60 a 64 años femenino</t>
  </si>
  <si>
    <t>GE8M</t>
  </si>
  <si>
    <t>Grupo de edad de 60 a 64 años masculino</t>
  </si>
  <si>
    <t>GE9F</t>
  </si>
  <si>
    <t>Grupo de edad de 65 años y más femenino</t>
  </si>
  <si>
    <t>GE9M</t>
  </si>
  <si>
    <t>Grupo de edad de 65 años y más masculino</t>
  </si>
  <si>
    <t>GE10F</t>
  </si>
  <si>
    <t>Grupo de edad ignorado femenino</t>
  </si>
  <si>
    <t>GE10M</t>
  </si>
  <si>
    <t>Grupo de edad ignorado masculino</t>
  </si>
  <si>
    <t>TOTALF</t>
  </si>
  <si>
    <t>Total de casos para el sexo femenino</t>
  </si>
  <si>
    <t>TOTALM</t>
  </si>
  <si>
    <t>Total de casos para el sexo masculino</t>
  </si>
  <si>
    <t>Suma de GE1F</t>
  </si>
  <si>
    <t>Suma de GE1M</t>
  </si>
  <si>
    <t>Suma de GE2F</t>
  </si>
  <si>
    <t>Suma de GE2M</t>
  </si>
  <si>
    <t>Suma de GE3F</t>
  </si>
  <si>
    <t>Suma de GE3M</t>
  </si>
  <si>
    <t>Suma de GE4F</t>
  </si>
  <si>
    <t>Suma de GE4M</t>
  </si>
  <si>
    <t>Suma de GE5F</t>
  </si>
  <si>
    <t>Suma de GE5M</t>
  </si>
  <si>
    <t>Suma de GE6F</t>
  </si>
  <si>
    <t>Suma de GE6M</t>
  </si>
  <si>
    <t>Suma de GE7F</t>
  </si>
  <si>
    <t>Suma de GE7M</t>
  </si>
  <si>
    <t>Suma de GE8F</t>
  </si>
  <si>
    <t>Suma de GE8M</t>
  </si>
  <si>
    <t>Suma de GE9F</t>
  </si>
  <si>
    <t>Suma de GE9M</t>
  </si>
  <si>
    <t>Suma de GE10F</t>
  </si>
  <si>
    <t>Suma de GE10M</t>
  </si>
  <si>
    <t>0-4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</si>
  <si>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</si>
  <si>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</si>
  <si>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</si>
  <si>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</si>
  <si>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</si>
  <si>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</si>
  <si>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</si>
  <si>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</si>
  <si>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</si>
  <si>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</si>
  <si>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</si>
  <si>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</si>
  <si>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</si>
  <si>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</si>
  <si>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</si>
  <si>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80-84</t>
  </si>
  <si>
    <t>85 y+</t>
  </si>
  <si>
    <t>Tasa de incidencia por grupo de edades</t>
  </si>
  <si>
    <t>0-19</t>
  </si>
  <si>
    <t>20-59</t>
  </si>
  <si>
    <t>60 y más</t>
  </si>
  <si>
    <t>**Tasa de incidencia</t>
  </si>
  <si>
    <t xml:space="preserve">Población media** </t>
  </si>
  <si>
    <t>**Anuario Estadístico de Salud, año 2020</t>
  </si>
  <si>
    <t xml:space="preserve">Población media* </t>
  </si>
  <si>
    <t>*Anuario Estadístico de Salud, año 2020</t>
  </si>
  <si>
    <t xml:space="preserve">Grupos de Edad </t>
  </si>
  <si>
    <t>Población media*</t>
  </si>
  <si>
    <t>*Anuario Demográfico, año 2020</t>
  </si>
  <si>
    <t>Razón de masculinidad</t>
  </si>
  <si>
    <t>Cambio  relativo</t>
  </si>
  <si>
    <t>*Fuente: Serie cronológica. Dirección Nacional de Registros Médicos y Estadísticas de Salud. MINSAP</t>
  </si>
  <si>
    <t>*Transformación de los valores logarítimicos a valores originales</t>
  </si>
  <si>
    <t>TI</t>
  </si>
  <si>
    <t>TBM</t>
  </si>
  <si>
    <t>Mes/Frecuencia absoluta</t>
  </si>
  <si>
    <t>Diferencia: LSIC-LIIC</t>
  </si>
  <si>
    <t>Distribución de las lesiones autoinfligidas intencionalmente y el suidicio por meses. Cuba, 2020</t>
  </si>
  <si>
    <t xml:space="preserve">Razón suicidio/lesiones autoinfligidas intenciolmente </t>
  </si>
  <si>
    <t xml:space="preserve">lesiones autoinfligidas intencionalmente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</si>
</sst>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color rgb="FF000000"/>
      <name val="Times New Roman"/>
      <family val="1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/>
    <xf numFmtId="9" fontId="5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left" indent="3"/>
    </xf>
    <xf numFmtId="0" fontId="0" fillId="0" borderId="0" xfId="0" applyAlignment="1">
      <alignment horizontal="center"/>
    </xf>
    <xf numFmtId="164" fontId="0" fillId="0" borderId="0" xfId="0" applyNumberFormat="1"/>
    <xf numFmtId="2" fontId="0" fillId="0" borderId="0" xfId="0" applyNumberFormat="1"/>
    <xf numFmtId="0" fontId="2" fillId="0" borderId="0" xfId="0" applyFont="1"/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1" fontId="0" fillId="0" borderId="0" xfId="0" applyNumberFormat="1"/>
    <xf numFmtId="3" fontId="0" fillId="0" borderId="0" xfId="0" applyNumberFormat="1"/>
    <xf numFmtId="0" fontId="0" fillId="0" borderId="0" xfId="0" applyAlignment="1">
      <alignment horizontal="right" vertical="top"/>
    </xf>
    <xf numFmtId="0" fontId="0" fillId="0" borderId="1" xfId="0" applyBorder="1"/>
    <xf numFmtId="9" fontId="0" fillId="0" borderId="0" xfId="2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3">
    <cellStyle name="Normal" xfId="0" builtinId="0"/>
    <cellStyle name="Normal 2" xfId="1" xr:uid="{BA165C95-665D-43CC-AED0-72293CB332BD}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73</xdr:row>
      <xdr:rowOff>933</xdr:rowOff>
    </xdr:from>
    <xdr:to>
      <xdr:col>22</xdr:col>
      <xdr:colOff>761999</xdr:colOff>
      <xdr:row>94</xdr:row>
      <xdr:rowOff>54394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E1640242-19EE-73C9-C11C-0BFC8E78C0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29975" y="13907433"/>
          <a:ext cx="7191374" cy="4053961"/>
        </a:xfrm>
        <a:prstGeom prst="rect">
          <a:avLst/>
        </a:prstGeom>
      </xdr:spPr>
    </xdr:pic>
    <xdr:clientData/>
  </xdr:twoCellAnchor>
  <xdr:twoCellAnchor editAs="oneCell">
    <xdr:from>
      <xdr:col>17</xdr:col>
      <xdr:colOff>942975</xdr:colOff>
      <xdr:row>0</xdr:row>
      <xdr:rowOff>180975</xdr:rowOff>
    </xdr:from>
    <xdr:to>
      <xdr:col>28</xdr:col>
      <xdr:colOff>158731</xdr:colOff>
      <xdr:row>25</xdr:row>
      <xdr:rowOff>97082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BDDB1599-88C0-D547-BFE8-97BEB58A37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601825" y="180975"/>
          <a:ext cx="7788256" cy="46786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2A708-5CC5-4E2D-B270-3A07186B7679}">
  <dimension ref="A1:BD134"/>
  <sheetViews>
    <sheetView tabSelected="1" topLeftCell="D114" workbookViewId="0">
      <selection activeCell="G133" sqref="G133"/>
    </sheetView>
  </sheetViews>
  <sheetFormatPr baseColWidth="10" defaultRowHeight="15" x14ac:dyDescent="0.25"/>
  <cols>
    <col min="1" max="1" width="19" customWidth="1"/>
    <col min="2" max="13" width="12.5703125" bestFit="1" customWidth="1"/>
    <col min="17" max="17" width="13.5703125" customWidth="1"/>
    <col min="18" max="18" width="14.28515625" customWidth="1"/>
  </cols>
  <sheetData>
    <row r="1" spans="1:56" x14ac:dyDescent="0.25">
      <c r="A1" s="13" t="s">
        <v>17</v>
      </c>
      <c r="B1" s="13"/>
      <c r="C1" s="13"/>
      <c r="D1" s="13"/>
      <c r="E1" s="13"/>
      <c r="F1" s="13"/>
      <c r="G1" s="13"/>
      <c r="H1" s="13"/>
      <c r="I1" s="13"/>
    </row>
    <row r="2" spans="1:56" x14ac:dyDescent="0.25">
      <c r="A2" t="s">
        <v>20</v>
      </c>
      <c r="B2">
        <v>2013</v>
      </c>
      <c r="C2">
        <v>2014</v>
      </c>
      <c r="D2">
        <v>2015</v>
      </c>
      <c r="E2">
        <v>2016</v>
      </c>
      <c r="F2">
        <v>2017</v>
      </c>
      <c r="G2">
        <v>2018</v>
      </c>
      <c r="H2">
        <v>2019</v>
      </c>
      <c r="I2" s="1">
        <v>2020</v>
      </c>
      <c r="M2" s="1"/>
      <c r="N2" s="1" t="s">
        <v>38</v>
      </c>
      <c r="O2" s="1" t="s">
        <v>39</v>
      </c>
      <c r="P2" s="1" t="s">
        <v>40</v>
      </c>
      <c r="Q2" s="1">
        <v>2020</v>
      </c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D2" s="2" t="s">
        <v>0</v>
      </c>
    </row>
    <row r="3" spans="1:56" x14ac:dyDescent="0.25">
      <c r="A3" t="s">
        <v>2</v>
      </c>
      <c r="B3">
        <v>1070</v>
      </c>
      <c r="C3">
        <v>880</v>
      </c>
      <c r="D3">
        <v>943</v>
      </c>
      <c r="E3">
        <v>794</v>
      </c>
      <c r="F3">
        <v>756</v>
      </c>
      <c r="G3">
        <v>960</v>
      </c>
      <c r="H3">
        <v>852</v>
      </c>
      <c r="I3">
        <v>650</v>
      </c>
      <c r="K3" s="3"/>
      <c r="M3" t="s">
        <v>2</v>
      </c>
      <c r="N3" s="8">
        <f>QUARTILE(B3:H3,1)</f>
        <v>823</v>
      </c>
      <c r="O3" s="8">
        <f>QUARTILE(B3:H3,2)</f>
        <v>880</v>
      </c>
      <c r="P3" s="8">
        <f>QUARTILE(B3:H3,3)</f>
        <v>951.5</v>
      </c>
      <c r="Q3">
        <v>650</v>
      </c>
    </row>
    <row r="4" spans="1:56" x14ac:dyDescent="0.25">
      <c r="A4" t="s">
        <v>3</v>
      </c>
      <c r="B4">
        <v>1077</v>
      </c>
      <c r="C4">
        <v>982</v>
      </c>
      <c r="D4">
        <v>989</v>
      </c>
      <c r="E4">
        <v>914</v>
      </c>
      <c r="F4">
        <v>943</v>
      </c>
      <c r="G4">
        <v>959</v>
      </c>
      <c r="H4">
        <v>950</v>
      </c>
      <c r="I4">
        <v>653</v>
      </c>
      <c r="K4" s="3"/>
      <c r="M4" t="s">
        <v>3</v>
      </c>
      <c r="N4" s="8">
        <f t="shared" ref="N4:N14" si="0">QUARTILE(B4:H4,1)</f>
        <v>946.5</v>
      </c>
      <c r="O4" s="8">
        <f t="shared" ref="O4:O13" si="1">QUARTILE(B4:H4,2)</f>
        <v>959</v>
      </c>
      <c r="P4" s="8">
        <f t="shared" ref="P4:P14" si="2">QUARTILE(B4:H4,3)</f>
        <v>985.5</v>
      </c>
      <c r="Q4">
        <v>653</v>
      </c>
    </row>
    <row r="5" spans="1:56" x14ac:dyDescent="0.25">
      <c r="A5" t="s">
        <v>4</v>
      </c>
      <c r="B5">
        <v>1002</v>
      </c>
      <c r="C5">
        <v>1040</v>
      </c>
      <c r="D5">
        <v>1275</v>
      </c>
      <c r="E5">
        <v>1285</v>
      </c>
      <c r="F5">
        <v>1162</v>
      </c>
      <c r="G5">
        <v>983</v>
      </c>
      <c r="H5">
        <v>904</v>
      </c>
      <c r="I5">
        <v>707</v>
      </c>
      <c r="K5" s="3"/>
      <c r="M5" t="s">
        <v>4</v>
      </c>
      <c r="N5" s="8">
        <f t="shared" si="0"/>
        <v>992.5</v>
      </c>
      <c r="O5" s="8">
        <f t="shared" si="1"/>
        <v>1040</v>
      </c>
      <c r="P5" s="8">
        <f t="shared" si="2"/>
        <v>1218.5</v>
      </c>
      <c r="Q5">
        <v>707</v>
      </c>
    </row>
    <row r="6" spans="1:56" x14ac:dyDescent="0.25">
      <c r="A6" t="s">
        <v>5</v>
      </c>
      <c r="B6">
        <v>1038</v>
      </c>
      <c r="C6">
        <v>965</v>
      </c>
      <c r="D6">
        <v>1476</v>
      </c>
      <c r="E6">
        <v>999</v>
      </c>
      <c r="F6">
        <v>926</v>
      </c>
      <c r="G6">
        <v>963</v>
      </c>
      <c r="H6">
        <v>865</v>
      </c>
      <c r="I6">
        <v>722</v>
      </c>
      <c r="K6" s="3"/>
      <c r="M6" t="s">
        <v>5</v>
      </c>
      <c r="N6" s="8">
        <f t="shared" si="0"/>
        <v>944.5</v>
      </c>
      <c r="O6" s="8">
        <f t="shared" si="1"/>
        <v>965</v>
      </c>
      <c r="P6" s="8">
        <f t="shared" si="2"/>
        <v>1018.5</v>
      </c>
      <c r="Q6">
        <v>722</v>
      </c>
    </row>
    <row r="7" spans="1:56" x14ac:dyDescent="0.25">
      <c r="A7" t="s">
        <v>6</v>
      </c>
      <c r="B7">
        <v>1483</v>
      </c>
      <c r="C7">
        <v>1395</v>
      </c>
      <c r="D7">
        <v>1096</v>
      </c>
      <c r="E7">
        <v>1141</v>
      </c>
      <c r="F7">
        <v>1234</v>
      </c>
      <c r="G7">
        <v>1113</v>
      </c>
      <c r="H7">
        <v>1008</v>
      </c>
      <c r="I7">
        <v>688</v>
      </c>
      <c r="K7" s="3"/>
      <c r="M7" t="s">
        <v>6</v>
      </c>
      <c r="N7" s="8">
        <f t="shared" si="0"/>
        <v>1104.5</v>
      </c>
      <c r="O7" s="8">
        <f t="shared" si="1"/>
        <v>1141</v>
      </c>
      <c r="P7" s="8">
        <f t="shared" si="2"/>
        <v>1314.5</v>
      </c>
      <c r="Q7">
        <v>688</v>
      </c>
    </row>
    <row r="8" spans="1:56" x14ac:dyDescent="0.25">
      <c r="A8" t="s">
        <v>7</v>
      </c>
      <c r="B8">
        <v>1139</v>
      </c>
      <c r="C8">
        <v>1081</v>
      </c>
      <c r="D8">
        <v>1218</v>
      </c>
      <c r="E8">
        <v>1261</v>
      </c>
      <c r="F8">
        <v>834</v>
      </c>
      <c r="G8">
        <v>945</v>
      </c>
      <c r="H8">
        <v>763</v>
      </c>
      <c r="I8">
        <v>664</v>
      </c>
      <c r="K8" s="3"/>
      <c r="M8" t="s">
        <v>7</v>
      </c>
      <c r="N8" s="8">
        <f t="shared" si="0"/>
        <v>889.5</v>
      </c>
      <c r="O8" s="8">
        <f t="shared" si="1"/>
        <v>1081</v>
      </c>
      <c r="P8" s="8">
        <f t="shared" si="2"/>
        <v>1178.5</v>
      </c>
      <c r="Q8">
        <v>664</v>
      </c>
    </row>
    <row r="9" spans="1:56" x14ac:dyDescent="0.25">
      <c r="A9" t="s">
        <v>8</v>
      </c>
      <c r="B9">
        <v>1149</v>
      </c>
      <c r="C9">
        <v>1131</v>
      </c>
      <c r="D9">
        <v>1226</v>
      </c>
      <c r="E9">
        <v>822</v>
      </c>
      <c r="F9">
        <v>793</v>
      </c>
      <c r="G9">
        <v>849</v>
      </c>
      <c r="H9">
        <v>737</v>
      </c>
      <c r="I9">
        <v>862</v>
      </c>
      <c r="K9" s="3"/>
      <c r="M9" t="s">
        <v>8</v>
      </c>
      <c r="N9" s="8">
        <f t="shared" si="0"/>
        <v>807.5</v>
      </c>
      <c r="O9" s="8">
        <f t="shared" si="1"/>
        <v>849</v>
      </c>
      <c r="P9" s="8">
        <f t="shared" si="2"/>
        <v>1140</v>
      </c>
      <c r="Q9">
        <v>862</v>
      </c>
    </row>
    <row r="10" spans="1:56" x14ac:dyDescent="0.25">
      <c r="A10" t="s">
        <v>9</v>
      </c>
      <c r="B10">
        <v>937</v>
      </c>
      <c r="C10">
        <v>853</v>
      </c>
      <c r="D10">
        <v>888</v>
      </c>
      <c r="E10">
        <v>1073</v>
      </c>
      <c r="F10">
        <v>897</v>
      </c>
      <c r="G10">
        <v>880</v>
      </c>
      <c r="H10">
        <v>556</v>
      </c>
      <c r="I10">
        <v>570</v>
      </c>
      <c r="K10" s="3"/>
      <c r="M10" t="s">
        <v>9</v>
      </c>
      <c r="N10" s="8">
        <f t="shared" si="0"/>
        <v>866.5</v>
      </c>
      <c r="O10" s="8">
        <f t="shared" si="1"/>
        <v>888</v>
      </c>
      <c r="P10" s="8">
        <f t="shared" si="2"/>
        <v>917</v>
      </c>
      <c r="Q10">
        <v>570</v>
      </c>
    </row>
    <row r="11" spans="1:56" x14ac:dyDescent="0.25">
      <c r="A11" t="s">
        <v>10</v>
      </c>
      <c r="B11">
        <v>914</v>
      </c>
      <c r="C11">
        <v>877</v>
      </c>
      <c r="D11">
        <v>1239</v>
      </c>
      <c r="E11">
        <v>896</v>
      </c>
      <c r="F11">
        <v>790</v>
      </c>
      <c r="G11">
        <v>859</v>
      </c>
      <c r="H11">
        <v>539</v>
      </c>
      <c r="I11">
        <v>967</v>
      </c>
      <c r="J11" s="1"/>
      <c r="K11" s="1"/>
      <c r="M11" t="s">
        <v>10</v>
      </c>
      <c r="N11" s="8">
        <f t="shared" si="0"/>
        <v>824.5</v>
      </c>
      <c r="O11" s="8">
        <f t="shared" si="1"/>
        <v>877</v>
      </c>
      <c r="P11" s="8">
        <f t="shared" si="2"/>
        <v>905</v>
      </c>
      <c r="Q11">
        <v>967</v>
      </c>
    </row>
    <row r="12" spans="1:56" x14ac:dyDescent="0.25">
      <c r="A12" t="s">
        <v>11</v>
      </c>
      <c r="B12">
        <v>1163</v>
      </c>
      <c r="C12">
        <v>1169</v>
      </c>
      <c r="D12">
        <v>975</v>
      </c>
      <c r="E12">
        <v>822</v>
      </c>
      <c r="F12">
        <v>881</v>
      </c>
      <c r="G12">
        <v>1140</v>
      </c>
      <c r="H12">
        <v>797</v>
      </c>
      <c r="I12">
        <v>624</v>
      </c>
      <c r="K12" s="3"/>
      <c r="M12" t="s">
        <v>11</v>
      </c>
      <c r="N12" s="8">
        <f t="shared" si="0"/>
        <v>851.5</v>
      </c>
      <c r="O12" s="8">
        <f t="shared" si="1"/>
        <v>975</v>
      </c>
      <c r="P12" s="8">
        <f t="shared" si="2"/>
        <v>1151.5</v>
      </c>
      <c r="Q12">
        <v>624</v>
      </c>
    </row>
    <row r="13" spans="1:56" x14ac:dyDescent="0.25">
      <c r="A13" t="s">
        <v>12</v>
      </c>
      <c r="B13">
        <v>936</v>
      </c>
      <c r="C13">
        <v>859</v>
      </c>
      <c r="D13">
        <v>993</v>
      </c>
      <c r="E13">
        <v>920</v>
      </c>
      <c r="F13">
        <v>1026</v>
      </c>
      <c r="G13">
        <v>872</v>
      </c>
      <c r="H13">
        <v>597</v>
      </c>
      <c r="I13">
        <v>543</v>
      </c>
      <c r="K13" s="3"/>
      <c r="M13" t="s">
        <v>12</v>
      </c>
      <c r="N13" s="8">
        <f t="shared" si="0"/>
        <v>865.5</v>
      </c>
      <c r="O13" s="8">
        <f t="shared" si="1"/>
        <v>920</v>
      </c>
      <c r="P13" s="8">
        <f t="shared" si="2"/>
        <v>964.5</v>
      </c>
      <c r="Q13">
        <v>543</v>
      </c>
    </row>
    <row r="14" spans="1:56" x14ac:dyDescent="0.25">
      <c r="A14" t="s">
        <v>13</v>
      </c>
      <c r="B14">
        <v>869</v>
      </c>
      <c r="C14">
        <v>933</v>
      </c>
      <c r="D14">
        <v>1026</v>
      </c>
      <c r="E14">
        <v>840</v>
      </c>
      <c r="F14">
        <v>715</v>
      </c>
      <c r="G14">
        <v>723</v>
      </c>
      <c r="H14">
        <v>563</v>
      </c>
      <c r="I14">
        <v>580</v>
      </c>
      <c r="K14" s="3"/>
      <c r="M14" t="s">
        <v>13</v>
      </c>
      <c r="N14" s="8">
        <f t="shared" si="0"/>
        <v>719</v>
      </c>
      <c r="O14" s="8">
        <f>QUARTILE(B14:H14,2)</f>
        <v>840</v>
      </c>
      <c r="P14" s="8">
        <f t="shared" si="2"/>
        <v>901</v>
      </c>
      <c r="Q14">
        <v>580</v>
      </c>
    </row>
    <row r="15" spans="1:56" x14ac:dyDescent="0.25">
      <c r="A15" t="s">
        <v>14</v>
      </c>
      <c r="B15">
        <f t="shared" ref="B15:I15" si="3">SUM(B3:B14)</f>
        <v>12777</v>
      </c>
      <c r="C15">
        <f t="shared" si="3"/>
        <v>12165</v>
      </c>
      <c r="D15">
        <f t="shared" si="3"/>
        <v>13344</v>
      </c>
      <c r="E15">
        <f t="shared" si="3"/>
        <v>11767</v>
      </c>
      <c r="F15">
        <f t="shared" si="3"/>
        <v>10957</v>
      </c>
      <c r="G15">
        <f t="shared" si="3"/>
        <v>11246</v>
      </c>
      <c r="H15">
        <f t="shared" si="3"/>
        <v>9131</v>
      </c>
      <c r="I15">
        <f t="shared" si="3"/>
        <v>8230</v>
      </c>
      <c r="J15" s="3"/>
    </row>
    <row r="16" spans="1:56" x14ac:dyDescent="0.25">
      <c r="A16" t="s">
        <v>21</v>
      </c>
      <c r="B16" s="3">
        <f t="shared" ref="B16:I16" si="4">B15/B17*100000</f>
        <v>114.1659000208013</v>
      </c>
      <c r="C16" s="3">
        <f t="shared" si="4"/>
        <v>108.3819856933997</v>
      </c>
      <c r="D16" s="3">
        <f t="shared" si="4"/>
        <v>118.73300564898256</v>
      </c>
      <c r="E16" s="3">
        <f t="shared" si="4"/>
        <v>104.69686489522218</v>
      </c>
      <c r="F16" s="3">
        <f t="shared" si="4"/>
        <v>97.56777786068956</v>
      </c>
      <c r="G16" s="3">
        <f t="shared" si="4"/>
        <v>100.27333981017435</v>
      </c>
      <c r="H16" s="3">
        <f t="shared" si="4"/>
        <v>81.515511827873084</v>
      </c>
      <c r="I16" s="3">
        <f t="shared" si="4"/>
        <v>73.564028816719471</v>
      </c>
      <c r="J16" s="12">
        <f>((I15-B15)/I15)</f>
        <v>-0.5524908869987849</v>
      </c>
      <c r="K16" s="3"/>
    </row>
    <row r="17" spans="1:10" x14ac:dyDescent="0.25">
      <c r="A17" s="7" t="s">
        <v>23</v>
      </c>
      <c r="B17">
        <v>11191608</v>
      </c>
      <c r="C17">
        <v>11224190</v>
      </c>
      <c r="D17">
        <v>11238661</v>
      </c>
      <c r="E17">
        <v>11239114</v>
      </c>
      <c r="F17">
        <v>11230142</v>
      </c>
      <c r="G17">
        <v>11215344</v>
      </c>
      <c r="H17">
        <v>11201549</v>
      </c>
      <c r="I17">
        <v>11187533</v>
      </c>
      <c r="J17" t="s">
        <v>163</v>
      </c>
    </row>
    <row r="18" spans="1:10" x14ac:dyDescent="0.25">
      <c r="A18" s="6" t="s">
        <v>164</v>
      </c>
    </row>
    <row r="19" spans="1:10" x14ac:dyDescent="0.25">
      <c r="A19" s="5" t="s">
        <v>22</v>
      </c>
    </row>
    <row r="20" spans="1:10" x14ac:dyDescent="0.25">
      <c r="A20" s="5" t="s">
        <v>61</v>
      </c>
    </row>
    <row r="21" spans="1:10" x14ac:dyDescent="0.25">
      <c r="A21" s="13" t="s">
        <v>15</v>
      </c>
      <c r="B21" s="13"/>
      <c r="C21" s="13"/>
      <c r="D21" s="13"/>
      <c r="E21" s="13"/>
      <c r="F21" s="13"/>
      <c r="G21" s="13"/>
      <c r="H21" s="13"/>
      <c r="I21" s="13"/>
    </row>
    <row r="22" spans="1:10" x14ac:dyDescent="0.25">
      <c r="A22" t="s">
        <v>1</v>
      </c>
      <c r="B22">
        <v>2013</v>
      </c>
      <c r="C22">
        <v>2014</v>
      </c>
      <c r="D22">
        <v>2015</v>
      </c>
      <c r="E22">
        <v>2016</v>
      </c>
      <c r="F22">
        <v>2017</v>
      </c>
      <c r="G22">
        <v>2018</v>
      </c>
      <c r="H22">
        <v>2019</v>
      </c>
    </row>
    <row r="23" spans="1:10" x14ac:dyDescent="0.25">
      <c r="A23" t="s">
        <v>2</v>
      </c>
      <c r="B23" s="3">
        <f>((B3/$B$17)*100000)</f>
        <v>9.5607351508380205</v>
      </c>
      <c r="C23" s="3">
        <f t="shared" ref="C23:C34" si="5">((C3/$C$17)*100000)</f>
        <v>7.8402094048657407</v>
      </c>
      <c r="D23" s="3">
        <f t="shared" ref="D23:D34" si="6">((D3/$D$17)*100000)</f>
        <v>8.3906792810994126</v>
      </c>
      <c r="E23" s="3">
        <f t="shared" ref="E23:E34" si="7">((E3/$E$17)*100000)</f>
        <v>7.0646138120851871</v>
      </c>
      <c r="F23" s="3">
        <f t="shared" ref="F23:F34" si="8">((F3/$F$17)*100000)</f>
        <v>6.7318828203597079</v>
      </c>
      <c r="G23" s="3">
        <f t="shared" ref="G23:G34" si="9">((G3/$G$17)*100000)</f>
        <v>8.5597017799899842</v>
      </c>
      <c r="H23" s="3">
        <f t="shared" ref="H23:H34" si="10">((H3/$H$17)*100000)</f>
        <v>7.6060909076057239</v>
      </c>
    </row>
    <row r="24" spans="1:10" x14ac:dyDescent="0.25">
      <c r="A24" t="s">
        <v>3</v>
      </c>
      <c r="B24" s="3">
        <f t="shared" ref="B24:B34" si="11">((B4/$B$17)*100000)</f>
        <v>9.6232820163107924</v>
      </c>
      <c r="C24" s="3">
        <f t="shared" si="5"/>
        <v>8.7489609495206349</v>
      </c>
      <c r="D24" s="3">
        <f t="shared" si="6"/>
        <v>8.799980709445725</v>
      </c>
      <c r="E24" s="3">
        <f t="shared" si="7"/>
        <v>8.1323136325514636</v>
      </c>
      <c r="F24" s="3">
        <f t="shared" si="8"/>
        <v>8.3970443116391582</v>
      </c>
      <c r="G24" s="3">
        <f t="shared" si="9"/>
        <v>8.5507854239691614</v>
      </c>
      <c r="H24" s="3">
        <f t="shared" si="10"/>
        <v>8.4809699087153039</v>
      </c>
    </row>
    <row r="25" spans="1:10" x14ac:dyDescent="0.25">
      <c r="A25" t="s">
        <v>4</v>
      </c>
      <c r="B25" s="3">
        <f t="shared" si="11"/>
        <v>8.9531370291025194</v>
      </c>
      <c r="C25" s="3">
        <f t="shared" si="5"/>
        <v>9.2657020239322385</v>
      </c>
      <c r="D25" s="3">
        <f t="shared" si="6"/>
        <v>11.344767850903235</v>
      </c>
      <c r="E25" s="3">
        <f t="shared" si="7"/>
        <v>11.433285577493031</v>
      </c>
      <c r="F25" s="3">
        <f t="shared" si="8"/>
        <v>10.347153223886217</v>
      </c>
      <c r="G25" s="3">
        <f t="shared" si="9"/>
        <v>8.7647779684689127</v>
      </c>
      <c r="H25" s="3">
        <f t="shared" si="10"/>
        <v>8.0703124183985615</v>
      </c>
    </row>
    <row r="26" spans="1:10" x14ac:dyDescent="0.25">
      <c r="A26" t="s">
        <v>5</v>
      </c>
      <c r="B26" s="3">
        <f t="shared" si="11"/>
        <v>9.2748066229624904</v>
      </c>
      <c r="C26" s="3">
        <f t="shared" si="5"/>
        <v>8.5975023587448192</v>
      </c>
      <c r="D26" s="3">
        <f t="shared" si="6"/>
        <v>13.133237135633863</v>
      </c>
      <c r="E26" s="3">
        <f t="shared" si="7"/>
        <v>8.8886010053817408</v>
      </c>
      <c r="F26" s="3">
        <f t="shared" si="8"/>
        <v>8.2456659942501176</v>
      </c>
      <c r="G26" s="3">
        <f t="shared" si="9"/>
        <v>8.5864508480524542</v>
      </c>
      <c r="H26" s="3">
        <f t="shared" si="10"/>
        <v>7.7221462853039338</v>
      </c>
    </row>
    <row r="27" spans="1:10" x14ac:dyDescent="0.25">
      <c r="A27" t="s">
        <v>6</v>
      </c>
      <c r="B27" s="3">
        <f t="shared" si="11"/>
        <v>13.251000213731576</v>
      </c>
      <c r="C27" s="3">
        <f t="shared" si="5"/>
        <v>12.428513772486031</v>
      </c>
      <c r="D27" s="3">
        <f t="shared" si="6"/>
        <v>9.7520514232078011</v>
      </c>
      <c r="E27" s="3">
        <f t="shared" si="7"/>
        <v>10.1520457929335</v>
      </c>
      <c r="F27" s="3">
        <f t="shared" si="8"/>
        <v>10.988284921063331</v>
      </c>
      <c r="G27" s="3">
        <f t="shared" si="9"/>
        <v>9.9239042511758893</v>
      </c>
      <c r="H27" s="3">
        <f t="shared" si="10"/>
        <v>8.9987554399842384</v>
      </c>
    </row>
    <row r="28" spans="1:10" x14ac:dyDescent="0.25">
      <c r="A28" t="s">
        <v>7</v>
      </c>
      <c r="B28" s="3">
        <f t="shared" si="11"/>
        <v>10.177268539069631</v>
      </c>
      <c r="C28" s="3">
        <f t="shared" si="5"/>
        <v>9.63098450756803</v>
      </c>
      <c r="D28" s="3">
        <f t="shared" si="6"/>
        <v>10.837589994039327</v>
      </c>
      <c r="E28" s="3">
        <f t="shared" si="7"/>
        <v>11.219745613399775</v>
      </c>
      <c r="F28" s="3">
        <f t="shared" si="8"/>
        <v>7.4264421589682481</v>
      </c>
      <c r="G28" s="3">
        <f t="shared" si="9"/>
        <v>8.4259564396776412</v>
      </c>
      <c r="H28" s="3">
        <f t="shared" si="10"/>
        <v>6.8115579372102912</v>
      </c>
    </row>
    <row r="29" spans="1:10" x14ac:dyDescent="0.25">
      <c r="A29" t="s">
        <v>8</v>
      </c>
      <c r="B29" s="3">
        <f t="shared" si="11"/>
        <v>10.266621204030734</v>
      </c>
      <c r="C29" s="3">
        <f t="shared" si="5"/>
        <v>10.07645095102631</v>
      </c>
      <c r="D29" s="3">
        <f t="shared" si="6"/>
        <v>10.908772851143032</v>
      </c>
      <c r="E29" s="3">
        <f t="shared" si="7"/>
        <v>7.3137437701939856</v>
      </c>
      <c r="F29" s="3">
        <f t="shared" si="8"/>
        <v>7.0613532758535023</v>
      </c>
      <c r="G29" s="3">
        <f t="shared" si="9"/>
        <v>7.5699862616786424</v>
      </c>
      <c r="H29" s="3">
        <f t="shared" si="10"/>
        <v>6.5794471818138716</v>
      </c>
    </row>
    <row r="30" spans="1:10" x14ac:dyDescent="0.25">
      <c r="A30" t="s">
        <v>9</v>
      </c>
      <c r="B30" s="3">
        <f t="shared" si="11"/>
        <v>8.3723447068553511</v>
      </c>
      <c r="C30" s="3">
        <f t="shared" si="5"/>
        <v>7.5996575253982694</v>
      </c>
      <c r="D30" s="3">
        <f t="shared" si="6"/>
        <v>7.9012971385114295</v>
      </c>
      <c r="E30" s="3">
        <f t="shared" si="7"/>
        <v>9.5470158946692774</v>
      </c>
      <c r="F30" s="3">
        <f t="shared" si="8"/>
        <v>7.9874323939982235</v>
      </c>
      <c r="G30" s="3">
        <f t="shared" si="9"/>
        <v>7.846393298324152</v>
      </c>
      <c r="H30" s="3">
        <f t="shared" si="10"/>
        <v>4.9635992307849568</v>
      </c>
    </row>
    <row r="31" spans="1:10" x14ac:dyDescent="0.25">
      <c r="A31" t="s">
        <v>10</v>
      </c>
      <c r="B31" s="3">
        <f t="shared" si="11"/>
        <v>8.1668335774448142</v>
      </c>
      <c r="C31" s="3">
        <f t="shared" si="5"/>
        <v>7.8134814182582444</v>
      </c>
      <c r="D31" s="3">
        <f t="shared" si="6"/>
        <v>11.024444993936555</v>
      </c>
      <c r="E31" s="3">
        <f t="shared" si="7"/>
        <v>7.9721586594815221</v>
      </c>
      <c r="F31" s="3">
        <f t="shared" si="8"/>
        <v>7.0346394551377891</v>
      </c>
      <c r="G31" s="3">
        <f t="shared" si="9"/>
        <v>7.6591498218868717</v>
      </c>
      <c r="H31" s="3">
        <f t="shared" si="10"/>
        <v>4.8118345061026826</v>
      </c>
    </row>
    <row r="32" spans="1:10" x14ac:dyDescent="0.25">
      <c r="A32" t="s">
        <v>11</v>
      </c>
      <c r="B32" s="3">
        <f t="shared" si="11"/>
        <v>10.391714934976278</v>
      </c>
      <c r="C32" s="3">
        <f t="shared" si="5"/>
        <v>10.415005448054604</v>
      </c>
      <c r="D32" s="3">
        <f t="shared" si="6"/>
        <v>8.6754107095142388</v>
      </c>
      <c r="E32" s="3">
        <f t="shared" si="7"/>
        <v>7.3137437701939856</v>
      </c>
      <c r="F32" s="3">
        <f t="shared" si="8"/>
        <v>7.8449586835144203</v>
      </c>
      <c r="G32" s="3">
        <f t="shared" si="9"/>
        <v>10.164645863738109</v>
      </c>
      <c r="H32" s="3">
        <f t="shared" si="10"/>
        <v>7.1150873865748396</v>
      </c>
    </row>
    <row r="33" spans="1:8" x14ac:dyDescent="0.25">
      <c r="A33" t="s">
        <v>12</v>
      </c>
      <c r="B33" s="3">
        <f t="shared" si="11"/>
        <v>8.3634094403592414</v>
      </c>
      <c r="C33" s="3">
        <f t="shared" si="5"/>
        <v>7.653113498613263</v>
      </c>
      <c r="D33" s="3">
        <f t="shared" si="6"/>
        <v>8.8355721379975769</v>
      </c>
      <c r="E33" s="3">
        <f t="shared" si="7"/>
        <v>8.1856986235747762</v>
      </c>
      <c r="F33" s="3">
        <f t="shared" si="8"/>
        <v>9.1361266847738882</v>
      </c>
      <c r="G33" s="3">
        <f t="shared" si="9"/>
        <v>7.77506245015757</v>
      </c>
      <c r="H33" s="3">
        <f t="shared" si="10"/>
        <v>5.3296200373716172</v>
      </c>
    </row>
    <row r="34" spans="1:8" x14ac:dyDescent="0.25">
      <c r="A34" t="s">
        <v>13</v>
      </c>
      <c r="B34" s="3">
        <f t="shared" si="11"/>
        <v>7.7647465851198501</v>
      </c>
      <c r="C34" s="3">
        <f t="shared" si="5"/>
        <v>8.3124038349315192</v>
      </c>
      <c r="D34" s="3">
        <f t="shared" si="6"/>
        <v>9.1292014235503682</v>
      </c>
      <c r="E34" s="3">
        <f t="shared" si="7"/>
        <v>7.4738987432639261</v>
      </c>
      <c r="F34" s="3">
        <f t="shared" si="8"/>
        <v>6.3667939372449602</v>
      </c>
      <c r="G34" s="3">
        <f t="shared" si="9"/>
        <v>6.4465254030549577</v>
      </c>
      <c r="H34" s="3">
        <f t="shared" si="10"/>
        <v>5.0260905880070696</v>
      </c>
    </row>
    <row r="35" spans="1:8" x14ac:dyDescent="0.25">
      <c r="A35" s="5" t="s">
        <v>16</v>
      </c>
    </row>
    <row r="36" spans="1:8" x14ac:dyDescent="0.25">
      <c r="A36" s="13" t="s">
        <v>18</v>
      </c>
      <c r="B36" s="13"/>
      <c r="C36" s="13"/>
      <c r="D36" s="13"/>
      <c r="E36" s="13"/>
      <c r="F36" s="13"/>
      <c r="G36" s="13"/>
      <c r="H36" s="13"/>
    </row>
    <row r="37" spans="1:8" x14ac:dyDescent="0.25">
      <c r="A37" t="s">
        <v>1</v>
      </c>
      <c r="B37">
        <v>2013</v>
      </c>
      <c r="C37">
        <v>2014</v>
      </c>
      <c r="D37">
        <v>2015</v>
      </c>
      <c r="E37">
        <v>2016</v>
      </c>
      <c r="F37">
        <v>2017</v>
      </c>
      <c r="G37">
        <v>2018</v>
      </c>
      <c r="H37">
        <v>2019</v>
      </c>
    </row>
    <row r="38" spans="1:8" x14ac:dyDescent="0.25">
      <c r="A38" t="s">
        <v>2</v>
      </c>
      <c r="B38" s="3">
        <f t="shared" ref="B38:H38" si="12">LN(B23)</f>
        <v>2.2576646227299864</v>
      </c>
      <c r="C38" s="3">
        <f t="shared" si="12"/>
        <v>2.0592655438099197</v>
      </c>
      <c r="D38" s="3">
        <f t="shared" si="12"/>
        <v>2.127121480384063</v>
      </c>
      <c r="E38" s="3">
        <f t="shared" si="12"/>
        <v>1.9550983525172234</v>
      </c>
      <c r="F38" s="3">
        <f t="shared" si="12"/>
        <v>1.9068548698133874</v>
      </c>
      <c r="G38" s="3">
        <f t="shared" si="12"/>
        <v>2.1470653507605495</v>
      </c>
      <c r="H38" s="3">
        <f t="shared" si="12"/>
        <v>2.0289493615258496</v>
      </c>
    </row>
    <row r="39" spans="1:8" x14ac:dyDescent="0.25">
      <c r="A39" t="s">
        <v>3</v>
      </c>
      <c r="B39" s="3">
        <f t="shared" ref="B39:B49" si="13">LN(B24)</f>
        <v>2.2641853724304228</v>
      </c>
      <c r="C39" s="3">
        <f t="shared" ref="C39:H49" si="14">LN(C24)</f>
        <v>2.1689349446921335</v>
      </c>
      <c r="D39" s="3">
        <f t="shared" si="14"/>
        <v>2.1747495293733179</v>
      </c>
      <c r="E39" s="3">
        <f t="shared" si="14"/>
        <v>2.0958454627242378</v>
      </c>
      <c r="F39" s="3">
        <f t="shared" si="14"/>
        <v>2.1278797762673118</v>
      </c>
      <c r="G39" s="3">
        <f t="shared" si="14"/>
        <v>2.1460231411821056</v>
      </c>
      <c r="H39" s="3">
        <f t="shared" si="14"/>
        <v>2.1378248192911204</v>
      </c>
    </row>
    <row r="40" spans="1:8" x14ac:dyDescent="0.25">
      <c r="A40" t="s">
        <v>4</v>
      </c>
      <c r="B40" s="3">
        <f t="shared" si="13"/>
        <v>2.1920039769188446</v>
      </c>
      <c r="C40" s="3">
        <f t="shared" si="14"/>
        <v>2.2263196284730857</v>
      </c>
      <c r="D40" s="3">
        <f t="shared" si="14"/>
        <v>2.4287566553431321</v>
      </c>
      <c r="E40" s="3">
        <f t="shared" si="14"/>
        <v>2.4365288885994079</v>
      </c>
      <c r="F40" s="3">
        <f t="shared" si="14"/>
        <v>2.3367114310457109</v>
      </c>
      <c r="G40" s="3">
        <f t="shared" si="14"/>
        <v>2.1707411864458344</v>
      </c>
      <c r="H40" s="3">
        <f t="shared" si="14"/>
        <v>2.0881921950887103</v>
      </c>
    </row>
    <row r="41" spans="1:8" x14ac:dyDescent="0.25">
      <c r="A41" t="s">
        <v>5</v>
      </c>
      <c r="B41" s="3">
        <f t="shared" si="13"/>
        <v>2.2273017589998685</v>
      </c>
      <c r="C41" s="3">
        <f t="shared" si="14"/>
        <v>2.1514717376766535</v>
      </c>
      <c r="D41" s="3">
        <f t="shared" si="14"/>
        <v>2.5751462029110233</v>
      </c>
      <c r="E41" s="3">
        <f t="shared" si="14"/>
        <v>2.1847696699186412</v>
      </c>
      <c r="F41" s="3">
        <f t="shared" si="14"/>
        <v>2.1096877282800337</v>
      </c>
      <c r="G41" s="3">
        <f t="shared" si="14"/>
        <v>2.1501854780967933</v>
      </c>
      <c r="H41" s="3">
        <f t="shared" si="14"/>
        <v>2.0440923416284131</v>
      </c>
    </row>
    <row r="42" spans="1:8" x14ac:dyDescent="0.25">
      <c r="A42" t="s">
        <v>6</v>
      </c>
      <c r="B42" s="3">
        <f t="shared" si="13"/>
        <v>2.5840730374119665</v>
      </c>
      <c r="C42" s="3">
        <f t="shared" si="14"/>
        <v>2.5199933305931332</v>
      </c>
      <c r="D42" s="3">
        <f t="shared" si="14"/>
        <v>2.2774776652585667</v>
      </c>
      <c r="E42" s="3">
        <f t="shared" si="14"/>
        <v>2.3176752411321635</v>
      </c>
      <c r="F42" s="3">
        <f t="shared" si="14"/>
        <v>2.3968296980991872</v>
      </c>
      <c r="G42" s="3">
        <f t="shared" si="14"/>
        <v>2.2949464175742125</v>
      </c>
      <c r="H42" s="3">
        <f t="shared" si="14"/>
        <v>2.1970862833278479</v>
      </c>
    </row>
    <row r="43" spans="1:8" x14ac:dyDescent="0.25">
      <c r="A43" t="s">
        <v>7</v>
      </c>
      <c r="B43" s="3">
        <f t="shared" si="13"/>
        <v>2.3201566587212166</v>
      </c>
      <c r="C43" s="3">
        <f t="shared" si="14"/>
        <v>2.2649854539768759</v>
      </c>
      <c r="D43" s="3">
        <f t="shared" si="14"/>
        <v>2.3830206460204479</v>
      </c>
      <c r="E43" s="3">
        <f t="shared" si="14"/>
        <v>2.4176752272350073</v>
      </c>
      <c r="F43" s="3">
        <f t="shared" si="14"/>
        <v>2.0050468959926011</v>
      </c>
      <c r="G43" s="3">
        <f t="shared" si="14"/>
        <v>2.1313169937924101</v>
      </c>
      <c r="H43" s="3">
        <f t="shared" si="14"/>
        <v>1.9186208659809911</v>
      </c>
    </row>
    <row r="44" spans="1:8" x14ac:dyDescent="0.25">
      <c r="A44" t="s">
        <v>8</v>
      </c>
      <c r="B44" s="3">
        <f t="shared" si="13"/>
        <v>2.3288979731227899</v>
      </c>
      <c r="C44" s="3">
        <f t="shared" si="14"/>
        <v>2.3102011124537878</v>
      </c>
      <c r="D44" s="3">
        <f t="shared" si="14"/>
        <v>2.3895673142467624</v>
      </c>
      <c r="E44" s="3">
        <f t="shared" si="14"/>
        <v>1.9897552863262677</v>
      </c>
      <c r="F44" s="3">
        <f t="shared" si="14"/>
        <v>1.9546367152687021</v>
      </c>
      <c r="G44" s="3">
        <f t="shared" si="14"/>
        <v>2.0241912526100148</v>
      </c>
      <c r="H44" s="3">
        <f t="shared" si="14"/>
        <v>1.8839507268858706</v>
      </c>
    </row>
    <row r="45" spans="1:8" x14ac:dyDescent="0.25">
      <c r="A45" t="s">
        <v>9</v>
      </c>
      <c r="B45" s="3">
        <f t="shared" si="13"/>
        <v>2.1249339775124567</v>
      </c>
      <c r="C45" s="3">
        <f t="shared" si="14"/>
        <v>2.0281031838293466</v>
      </c>
      <c r="D45" s="3">
        <f t="shared" si="14"/>
        <v>2.0670269407427759</v>
      </c>
      <c r="E45" s="3">
        <f t="shared" si="14"/>
        <v>2.2562286339007862</v>
      </c>
      <c r="F45" s="3">
        <f t="shared" si="14"/>
        <v>2.0778693556926502</v>
      </c>
      <c r="G45" s="3">
        <f t="shared" si="14"/>
        <v>2.0600539737709194</v>
      </c>
      <c r="H45" s="3">
        <f t="shared" si="14"/>
        <v>1.6021311289471165</v>
      </c>
    </row>
    <row r="46" spans="1:8" x14ac:dyDescent="0.25">
      <c r="A46" t="s">
        <v>10</v>
      </c>
      <c r="B46" s="3">
        <f t="shared" si="13"/>
        <v>2.1000812667281843</v>
      </c>
      <c r="C46" s="3">
        <f t="shared" si="14"/>
        <v>2.0558506287098508</v>
      </c>
      <c r="D46" s="3">
        <f t="shared" si="14"/>
        <v>2.4001150793797481</v>
      </c>
      <c r="E46" s="3">
        <f t="shared" si="14"/>
        <v>2.0759553042450185</v>
      </c>
      <c r="F46" s="3">
        <f t="shared" si="14"/>
        <v>1.9508464390949214</v>
      </c>
      <c r="G46" s="3">
        <f t="shared" si="14"/>
        <v>2.0359009882829229</v>
      </c>
      <c r="H46" s="3">
        <f t="shared" si="14"/>
        <v>1.5710784056055311</v>
      </c>
    </row>
    <row r="47" spans="1:8" x14ac:dyDescent="0.25">
      <c r="A47" t="s">
        <v>11</v>
      </c>
      <c r="B47" s="3">
        <f t="shared" si="13"/>
        <v>2.3410088477926987</v>
      </c>
      <c r="C47" s="3">
        <f t="shared" si="14"/>
        <v>2.3432475978097358</v>
      </c>
      <c r="D47" s="3">
        <f t="shared" si="14"/>
        <v>2.1604926687484527</v>
      </c>
      <c r="E47" s="3">
        <f t="shared" si="14"/>
        <v>1.9897552863262677</v>
      </c>
      <c r="F47" s="3">
        <f t="shared" si="14"/>
        <v>2.0598711195700337</v>
      </c>
      <c r="G47" s="3">
        <f t="shared" si="14"/>
        <v>2.3189156076872086</v>
      </c>
      <c r="H47" s="3">
        <f t="shared" si="14"/>
        <v>1.9622175134867492</v>
      </c>
    </row>
    <row r="48" spans="1:8" x14ac:dyDescent="0.25">
      <c r="A48" t="s">
        <v>12</v>
      </c>
      <c r="B48" s="3">
        <f t="shared" si="13"/>
        <v>2.1238661717516267</v>
      </c>
      <c r="C48" s="3">
        <f t="shared" si="14"/>
        <v>2.0351125583219227</v>
      </c>
      <c r="D48" s="3">
        <f t="shared" si="14"/>
        <v>2.1787858617957783</v>
      </c>
      <c r="E48" s="3">
        <f t="shared" si="14"/>
        <v>2.1023885613131736</v>
      </c>
      <c r="F48" s="3">
        <f t="shared" si="14"/>
        <v>2.212236519364569</v>
      </c>
      <c r="G48" s="3">
        <f t="shared" si="14"/>
        <v>2.0509214902076471</v>
      </c>
      <c r="H48" s="3">
        <f t="shared" si="14"/>
        <v>1.6732799480891363</v>
      </c>
    </row>
    <row r="49" spans="1:16" x14ac:dyDescent="0.25">
      <c r="A49" t="s">
        <v>13</v>
      </c>
      <c r="B49" s="3">
        <f t="shared" si="13"/>
        <v>2.0495938205394264</v>
      </c>
      <c r="C49" s="3">
        <f t="shared" si="14"/>
        <v>2.1177488371850113</v>
      </c>
      <c r="D49" s="3">
        <f t="shared" si="14"/>
        <v>2.2114782234813206</v>
      </c>
      <c r="E49" s="3">
        <f t="shared" si="14"/>
        <v>2.011416783107447</v>
      </c>
      <c r="F49" s="3">
        <f t="shared" si="14"/>
        <v>1.8510960363278617</v>
      </c>
      <c r="G49" s="3">
        <f t="shared" si="14"/>
        <v>1.8635412884574323</v>
      </c>
      <c r="H49" s="3">
        <f t="shared" si="14"/>
        <v>1.6146424628362246</v>
      </c>
    </row>
    <row r="50" spans="1:16" x14ac:dyDescent="0.25">
      <c r="A50" s="5" t="s">
        <v>19</v>
      </c>
    </row>
    <row r="51" spans="1:16" x14ac:dyDescent="0.25">
      <c r="A51" s="13" t="s">
        <v>26</v>
      </c>
      <c r="B51" s="13"/>
      <c r="C51" s="13"/>
      <c r="D51" s="13"/>
      <c r="E51" s="13"/>
      <c r="F51" s="13"/>
      <c r="G51" s="13"/>
      <c r="H51" s="13"/>
    </row>
    <row r="52" spans="1:16" x14ac:dyDescent="0.25">
      <c r="A52" t="s">
        <v>27</v>
      </c>
      <c r="B52" t="s">
        <v>2</v>
      </c>
      <c r="C52" t="s">
        <v>3</v>
      </c>
      <c r="D52" t="s">
        <v>4</v>
      </c>
      <c r="E52" t="s">
        <v>5</v>
      </c>
      <c r="F52" t="s">
        <v>6</v>
      </c>
      <c r="G52" t="s">
        <v>7</v>
      </c>
      <c r="H52" t="s">
        <v>8</v>
      </c>
      <c r="I52" t="s">
        <v>9</v>
      </c>
      <c r="J52" t="s">
        <v>10</v>
      </c>
      <c r="K52" t="s">
        <v>11</v>
      </c>
      <c r="L52" t="s">
        <v>12</v>
      </c>
      <c r="M52" t="s">
        <v>13</v>
      </c>
    </row>
    <row r="53" spans="1:16" x14ac:dyDescent="0.25">
      <c r="A53">
        <v>2013</v>
      </c>
      <c r="B53" s="3">
        <v>2.2576646227299864</v>
      </c>
      <c r="C53" s="3">
        <v>2.2641853724304228</v>
      </c>
      <c r="D53" s="3">
        <v>2.1920039769188446</v>
      </c>
      <c r="E53" s="3">
        <v>2.2273017589998685</v>
      </c>
      <c r="F53" s="3">
        <v>2.5840730374119665</v>
      </c>
      <c r="G53" s="3">
        <v>2.3201566587212166</v>
      </c>
      <c r="H53" s="3">
        <v>2.3288979731227899</v>
      </c>
      <c r="I53" s="3">
        <v>2.1249339775124567</v>
      </c>
      <c r="J53" s="3">
        <v>2.1000812667281843</v>
      </c>
      <c r="K53" s="3">
        <v>2.3410088477926987</v>
      </c>
      <c r="L53" s="3">
        <v>2.1238661717516267</v>
      </c>
      <c r="M53" s="3">
        <v>2.0495938205394264</v>
      </c>
    </row>
    <row r="54" spans="1:16" x14ac:dyDescent="0.25">
      <c r="A54">
        <v>2014</v>
      </c>
      <c r="B54" s="3">
        <v>2.0592655438099197</v>
      </c>
      <c r="C54" s="3">
        <v>2.1689349446921335</v>
      </c>
      <c r="D54" s="3">
        <v>2.2263196284730857</v>
      </c>
      <c r="E54" s="3">
        <v>2.1514717376766535</v>
      </c>
      <c r="F54" s="3">
        <v>2.5199933305931332</v>
      </c>
      <c r="G54" s="3">
        <v>2.2649854539768759</v>
      </c>
      <c r="H54" s="3">
        <v>2.3102011124537878</v>
      </c>
      <c r="I54" s="3">
        <v>2.0281031838293466</v>
      </c>
      <c r="J54" s="3">
        <v>2.0558506287098508</v>
      </c>
      <c r="K54" s="3">
        <v>2.3432475978097398</v>
      </c>
      <c r="L54" s="3">
        <v>2.0351125583219227</v>
      </c>
      <c r="M54" s="3">
        <v>2.1177488371850113</v>
      </c>
    </row>
    <row r="55" spans="1:16" x14ac:dyDescent="0.25">
      <c r="A55">
        <v>2015</v>
      </c>
      <c r="B55" s="3">
        <v>2.127121480384063</v>
      </c>
      <c r="C55" s="3">
        <v>2.1747495293733179</v>
      </c>
      <c r="D55" s="3">
        <v>2.4287566553431321</v>
      </c>
      <c r="E55" s="3">
        <v>2.5751462029110233</v>
      </c>
      <c r="F55" s="3">
        <v>2.2774776652585667</v>
      </c>
      <c r="G55" s="3">
        <v>2.3830206460204479</v>
      </c>
      <c r="H55" s="3">
        <v>2.3895673142467624</v>
      </c>
      <c r="I55" s="3">
        <v>2.0670269407427759</v>
      </c>
      <c r="J55" s="3">
        <v>2.4001150793797481</v>
      </c>
      <c r="K55" s="3">
        <v>2.1604926687484527</v>
      </c>
      <c r="L55" s="3">
        <v>2.1787858617957783</v>
      </c>
      <c r="M55" s="3">
        <v>2.2114782234813206</v>
      </c>
    </row>
    <row r="56" spans="1:16" x14ac:dyDescent="0.25">
      <c r="A56">
        <v>2016</v>
      </c>
      <c r="B56" s="3">
        <v>1.9550983525172234</v>
      </c>
      <c r="C56" s="3">
        <v>2.0958454627242378</v>
      </c>
      <c r="D56" s="3">
        <v>2.4365288885994079</v>
      </c>
      <c r="E56" s="3">
        <v>2.1847696699186412</v>
      </c>
      <c r="F56" s="3">
        <v>2.3176752411321635</v>
      </c>
      <c r="G56" s="3">
        <v>2.4176752272350073</v>
      </c>
      <c r="H56" s="3">
        <v>1.9897552863262677</v>
      </c>
      <c r="I56" s="3">
        <v>2.2562286339007862</v>
      </c>
      <c r="J56" s="3">
        <v>2.0759553042450185</v>
      </c>
      <c r="K56" s="3">
        <v>1.9897552863262677</v>
      </c>
      <c r="L56" s="3">
        <v>2.1023885613131736</v>
      </c>
      <c r="M56" s="3">
        <v>2.011416783107447</v>
      </c>
    </row>
    <row r="57" spans="1:16" x14ac:dyDescent="0.25">
      <c r="A57">
        <v>2017</v>
      </c>
      <c r="B57" s="3">
        <v>1.9068548698133874</v>
      </c>
      <c r="C57" s="3">
        <v>2.1278797762673118</v>
      </c>
      <c r="D57" s="3">
        <v>2.3367114310457109</v>
      </c>
      <c r="E57" s="3">
        <v>2.1096877282800337</v>
      </c>
      <c r="F57" s="3">
        <v>2.3968296980991872</v>
      </c>
      <c r="G57" s="3">
        <v>2.0050468959926011</v>
      </c>
      <c r="H57" s="3">
        <v>1.9546367152687021</v>
      </c>
      <c r="I57" s="3">
        <v>2.0778693556926502</v>
      </c>
      <c r="J57" s="3">
        <v>1.9508464390949214</v>
      </c>
      <c r="K57" s="3">
        <v>2.0598711195700337</v>
      </c>
      <c r="L57" s="3">
        <v>2.212236519364569</v>
      </c>
      <c r="M57" s="3">
        <v>1.8510960363278617</v>
      </c>
    </row>
    <row r="58" spans="1:16" x14ac:dyDescent="0.25">
      <c r="A58">
        <v>2018</v>
      </c>
      <c r="B58" s="3">
        <v>2.1470653507605495</v>
      </c>
      <c r="C58" s="3">
        <v>2.1460231411821056</v>
      </c>
      <c r="D58" s="3">
        <v>2.1707411864458344</v>
      </c>
      <c r="E58" s="3">
        <v>2.1501854780967933</v>
      </c>
      <c r="F58" s="3">
        <v>2.2949464175742125</v>
      </c>
      <c r="G58" s="3">
        <v>2.1313169937924101</v>
      </c>
      <c r="H58" s="3">
        <v>2.0241912526100148</v>
      </c>
      <c r="I58" s="3">
        <v>2.0600539737709194</v>
      </c>
      <c r="J58" s="3">
        <v>2.0359009882829229</v>
      </c>
      <c r="K58" s="3">
        <v>2.3189156076872086</v>
      </c>
      <c r="L58" s="3">
        <v>2.0509214902076471</v>
      </c>
      <c r="M58" s="3">
        <v>1.8635412884574323</v>
      </c>
    </row>
    <row r="59" spans="1:16" x14ac:dyDescent="0.25">
      <c r="A59">
        <v>2019</v>
      </c>
      <c r="B59" s="3">
        <v>2.0289493615258496</v>
      </c>
      <c r="C59" s="3">
        <v>2.1378248192911204</v>
      </c>
      <c r="D59" s="3">
        <v>2.0881921950887103</v>
      </c>
      <c r="E59" s="3">
        <v>2.0440923416284131</v>
      </c>
      <c r="F59" s="3">
        <v>2.1970862833278479</v>
      </c>
      <c r="G59" s="3">
        <v>1.9186208659809911</v>
      </c>
      <c r="H59" s="3">
        <v>1.8839507268858706</v>
      </c>
      <c r="I59" s="3">
        <v>1.6021311289471165</v>
      </c>
      <c r="J59" s="3">
        <v>1.5710784056055311</v>
      </c>
      <c r="K59" s="3">
        <v>1.9622175134867492</v>
      </c>
      <c r="L59" s="3">
        <v>1.6732799480891363</v>
      </c>
      <c r="M59" s="3">
        <v>1.6146424628362246</v>
      </c>
    </row>
    <row r="60" spans="1:16" x14ac:dyDescent="0.25">
      <c r="A60" t="s">
        <v>24</v>
      </c>
      <c r="B60" s="3">
        <f t="shared" ref="B60:M60" si="15">AVERAGE(B53:B59)</f>
        <v>2.0688599402201397</v>
      </c>
      <c r="C60" s="3">
        <f t="shared" si="15"/>
        <v>2.1593490065658072</v>
      </c>
      <c r="D60" s="3">
        <f t="shared" si="15"/>
        <v>2.2684648517021038</v>
      </c>
      <c r="E60" s="3">
        <f t="shared" si="15"/>
        <v>2.2060935596444895</v>
      </c>
      <c r="F60" s="3">
        <f t="shared" si="15"/>
        <v>2.3697259533424395</v>
      </c>
      <c r="G60" s="3">
        <f t="shared" si="15"/>
        <v>2.2058318202456499</v>
      </c>
      <c r="H60" s="3">
        <f t="shared" si="15"/>
        <v>2.1258857687020281</v>
      </c>
      <c r="I60" s="3">
        <f t="shared" si="15"/>
        <v>2.0309067420565787</v>
      </c>
      <c r="J60" s="3">
        <f t="shared" si="15"/>
        <v>2.0271183017208823</v>
      </c>
      <c r="K60" s="3">
        <f t="shared" si="15"/>
        <v>2.1679298059173071</v>
      </c>
      <c r="L60" s="3">
        <f t="shared" si="15"/>
        <v>2.0537987301205507</v>
      </c>
      <c r="M60" s="3">
        <f t="shared" si="15"/>
        <v>1.9599310645621031</v>
      </c>
    </row>
    <row r="61" spans="1:16" x14ac:dyDescent="0.25">
      <c r="A61" t="s">
        <v>25</v>
      </c>
      <c r="B61" s="3">
        <f t="shared" ref="B61:M61" si="16">_xlfn.STDEV.S(B53:B59)</f>
        <v>0.11974274497583361</v>
      </c>
      <c r="C61" s="3">
        <f t="shared" si="16"/>
        <v>5.3203401805843445E-2</v>
      </c>
      <c r="D61" s="3">
        <f t="shared" si="16"/>
        <v>0.13432994769846276</v>
      </c>
      <c r="E61" s="3">
        <f t="shared" si="16"/>
        <v>0.17260363334923703</v>
      </c>
      <c r="F61" s="3">
        <f t="shared" si="16"/>
        <v>0.13896943790105487</v>
      </c>
      <c r="G61" s="3">
        <f t="shared" si="16"/>
        <v>0.19200694759941092</v>
      </c>
      <c r="H61" s="3">
        <f t="shared" si="16"/>
        <v>0.20874471815370094</v>
      </c>
      <c r="I61" s="3">
        <f t="shared" si="16"/>
        <v>0.20323515904698811</v>
      </c>
      <c r="J61" s="3">
        <f t="shared" si="16"/>
        <v>0.24546816130844057</v>
      </c>
      <c r="K61" s="3">
        <f t="shared" si="16"/>
        <v>0.16797077752769066</v>
      </c>
      <c r="L61" s="3">
        <f t="shared" si="16"/>
        <v>0.17941884387361129</v>
      </c>
      <c r="M61" s="3">
        <f t="shared" si="16"/>
        <v>0.19968011181622239</v>
      </c>
      <c r="P61" s="8"/>
    </row>
    <row r="62" spans="1:16" x14ac:dyDescent="0.25">
      <c r="A62" t="s">
        <v>29</v>
      </c>
      <c r="B62" s="3">
        <f xml:space="preserve"> B60-(2.45*B61/SQRT(7))</f>
        <v>1.9579766066415401</v>
      </c>
      <c r="C62" s="3">
        <f t="shared" ref="C62:L62" si="17" xml:space="preserve"> C60-(2.45*C61/SQRT(7))</f>
        <v>2.1100819670374897</v>
      </c>
      <c r="D62" s="3">
        <f t="shared" si="17"/>
        <v>2.1440735793686478</v>
      </c>
      <c r="E62" s="3">
        <f t="shared" si="17"/>
        <v>2.0462603584146</v>
      </c>
      <c r="F62" s="3">
        <f t="shared" si="17"/>
        <v>2.2410384529588208</v>
      </c>
      <c r="G62" s="3">
        <f t="shared" si="17"/>
        <v>2.0280308985750217</v>
      </c>
      <c r="H62" s="3">
        <f t="shared" si="17"/>
        <v>1.932585454595491</v>
      </c>
      <c r="I62" s="3">
        <f t="shared" si="17"/>
        <v>1.8427083510805324</v>
      </c>
      <c r="J62" s="3">
        <f t="shared" si="17"/>
        <v>1.7998116033586349</v>
      </c>
      <c r="K62" s="3">
        <f t="shared" si="17"/>
        <v>2.0123866892147579</v>
      </c>
      <c r="L62" s="3">
        <f t="shared" si="17"/>
        <v>1.8876545556276456</v>
      </c>
      <c r="M62" s="3">
        <f xml:space="preserve"> M60-(2.45*M61/SQRT(7))</f>
        <v>1.77502469339115</v>
      </c>
      <c r="P62" s="8"/>
    </row>
    <row r="63" spans="1:16" x14ac:dyDescent="0.25">
      <c r="A63" t="s">
        <v>30</v>
      </c>
      <c r="B63" s="3">
        <f>B60+(2.45*B61/SQRT(7))</f>
        <v>2.1797432737987394</v>
      </c>
      <c r="C63" s="3">
        <f t="shared" ref="C63:L63" si="18">C60+(2.45*C61/SQRT(7))</f>
        <v>2.2086160460941247</v>
      </c>
      <c r="D63" s="3">
        <f t="shared" si="18"/>
        <v>2.3928561240355597</v>
      </c>
      <c r="E63" s="3">
        <f t="shared" si="18"/>
        <v>2.365926760874379</v>
      </c>
      <c r="F63" s="3">
        <f t="shared" si="18"/>
        <v>2.4984134537260583</v>
      </c>
      <c r="G63" s="3">
        <f t="shared" si="18"/>
        <v>2.3836327419162782</v>
      </c>
      <c r="H63" s="3">
        <f t="shared" si="18"/>
        <v>2.3191860828085651</v>
      </c>
      <c r="I63" s="3">
        <f t="shared" si="18"/>
        <v>2.2191051330326248</v>
      </c>
      <c r="J63" s="3">
        <f t="shared" si="18"/>
        <v>2.2544250000831294</v>
      </c>
      <c r="K63" s="3">
        <f t="shared" si="18"/>
        <v>2.3234729226198563</v>
      </c>
      <c r="L63" s="3">
        <f t="shared" si="18"/>
        <v>2.2199429046134558</v>
      </c>
      <c r="M63" s="3">
        <f>M60+(2.45*M61/SQRT(7))</f>
        <v>2.1448374357330562</v>
      </c>
    </row>
    <row r="64" spans="1:16" x14ac:dyDescent="0.25">
      <c r="A64" s="5" t="s">
        <v>28</v>
      </c>
      <c r="I64" s="3"/>
      <c r="J64" s="3"/>
      <c r="K64" s="3"/>
      <c r="L64" s="3"/>
      <c r="M64" s="3"/>
      <c r="P64" s="8"/>
    </row>
    <row r="65" spans="1:28" x14ac:dyDescent="0.25">
      <c r="A65" s="5" t="s">
        <v>31</v>
      </c>
      <c r="B65" s="5"/>
      <c r="I65" s="3"/>
      <c r="J65" s="3"/>
      <c r="K65" s="3"/>
      <c r="L65" s="3"/>
      <c r="M65" s="3"/>
      <c r="P65" s="8"/>
    </row>
    <row r="66" spans="1:28" x14ac:dyDescent="0.25">
      <c r="B66" s="3"/>
      <c r="C66" s="3"/>
      <c r="D66" s="3"/>
      <c r="E66" s="3"/>
      <c r="F66" s="4"/>
      <c r="G66" s="3"/>
      <c r="H66" s="4"/>
      <c r="I66" s="3"/>
      <c r="J66" s="3"/>
      <c r="K66" s="3"/>
      <c r="L66" s="3"/>
      <c r="M66" s="3"/>
      <c r="P66" s="8"/>
    </row>
    <row r="67" spans="1:28" x14ac:dyDescent="0.25">
      <c r="P67" s="8"/>
    </row>
    <row r="68" spans="1:28" x14ac:dyDescent="0.25">
      <c r="P68" s="8"/>
    </row>
    <row r="73" spans="1:28" x14ac:dyDescent="0.25">
      <c r="A73" s="13" t="s">
        <v>32</v>
      </c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Q73" s="14"/>
      <c r="R73" s="14"/>
    </row>
    <row r="74" spans="1:28" x14ac:dyDescent="0.25">
      <c r="A74" t="s">
        <v>33</v>
      </c>
      <c r="B74" t="s">
        <v>2</v>
      </c>
      <c r="C74" t="s">
        <v>3</v>
      </c>
      <c r="D74" t="s">
        <v>4</v>
      </c>
      <c r="E74" t="s">
        <v>5</v>
      </c>
      <c r="F74" t="s">
        <v>6</v>
      </c>
      <c r="G74" t="s">
        <v>7</v>
      </c>
      <c r="H74" t="s">
        <v>8</v>
      </c>
      <c r="I74" t="s">
        <v>9</v>
      </c>
      <c r="J74" t="s">
        <v>10</v>
      </c>
      <c r="K74" t="s">
        <v>11</v>
      </c>
      <c r="L74" t="s">
        <v>12</v>
      </c>
      <c r="M74" t="s">
        <v>13</v>
      </c>
      <c r="S74" s="8"/>
      <c r="T74" s="3"/>
      <c r="U74" s="3"/>
      <c r="V74" s="3"/>
      <c r="W74" s="3"/>
      <c r="X74" s="3"/>
      <c r="Y74" s="3"/>
      <c r="Z74" s="3"/>
      <c r="AA74" s="3"/>
      <c r="AB74" s="3"/>
    </row>
    <row r="75" spans="1:28" x14ac:dyDescent="0.25">
      <c r="A75" t="s">
        <v>36</v>
      </c>
      <c r="B75" s="3">
        <f t="shared" ref="B75:M75" si="19">EXP(B60)</f>
        <v>7.9157934938838865</v>
      </c>
      <c r="C75" s="3">
        <f t="shared" si="19"/>
        <v>8.6654946417635124</v>
      </c>
      <c r="D75" s="3">
        <f t="shared" si="19"/>
        <v>9.6645528981808475</v>
      </c>
      <c r="E75" s="3">
        <f t="shared" si="19"/>
        <v>9.0801758543469742</v>
      </c>
      <c r="F75" s="3">
        <f t="shared" si="19"/>
        <v>10.694461101169766</v>
      </c>
      <c r="G75" s="3">
        <f t="shared" si="19"/>
        <v>9.0777995255804971</v>
      </c>
      <c r="H75" s="3">
        <f t="shared" si="19"/>
        <v>8.3803172242674435</v>
      </c>
      <c r="I75" s="3">
        <f t="shared" si="19"/>
        <v>7.620993502129342</v>
      </c>
      <c r="J75" s="3">
        <f t="shared" si="19"/>
        <v>7.5921764432677348</v>
      </c>
      <c r="K75" s="3">
        <f t="shared" si="19"/>
        <v>8.7401714477053769</v>
      </c>
      <c r="L75" s="3">
        <f t="shared" si="19"/>
        <v>7.7974653840169745</v>
      </c>
      <c r="M75" s="3">
        <f t="shared" si="19"/>
        <v>7.0988376868045719</v>
      </c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</row>
    <row r="76" spans="1:28" x14ac:dyDescent="0.25">
      <c r="A76" t="s">
        <v>34</v>
      </c>
      <c r="B76" s="3">
        <f t="shared" ref="B76:M76" si="20">EXP(B62)</f>
        <v>7.0849768568774785</v>
      </c>
      <c r="C76" s="3">
        <f t="shared" si="20"/>
        <v>8.2489173962383173</v>
      </c>
      <c r="D76" s="3">
        <f t="shared" si="20"/>
        <v>8.5341313785518906</v>
      </c>
      <c r="E76" s="3">
        <f t="shared" si="20"/>
        <v>7.7389061893878459</v>
      </c>
      <c r="F76" s="3">
        <f t="shared" si="20"/>
        <v>9.4030908866767113</v>
      </c>
      <c r="G76" s="3">
        <f t="shared" si="20"/>
        <v>7.5991082020754908</v>
      </c>
      <c r="H76" s="3">
        <f t="shared" si="20"/>
        <v>6.9073458040793216</v>
      </c>
      <c r="I76" s="3">
        <f t="shared" si="20"/>
        <v>6.3136146111670461</v>
      </c>
      <c r="J76" s="3">
        <f t="shared" si="20"/>
        <v>6.0485078385034257</v>
      </c>
      <c r="K76" s="3">
        <f t="shared" si="20"/>
        <v>7.4811512398522622</v>
      </c>
      <c r="L76" s="3">
        <f t="shared" si="20"/>
        <v>6.6038615127307958</v>
      </c>
      <c r="M76" s="3">
        <f t="shared" si="20"/>
        <v>5.9004268360679131</v>
      </c>
      <c r="P76" s="3"/>
      <c r="Q76" s="3"/>
      <c r="R76" s="3"/>
      <c r="S76" s="3"/>
    </row>
    <row r="77" spans="1:28" x14ac:dyDescent="0.25">
      <c r="A77" t="s">
        <v>35</v>
      </c>
      <c r="B77" s="3">
        <f t="shared" ref="B77:M77" si="21">EXP(B63)</f>
        <v>8.844035471617639</v>
      </c>
      <c r="C77" s="3">
        <f t="shared" si="21"/>
        <v>9.103109387502796</v>
      </c>
      <c r="D77" s="3">
        <f t="shared" si="21"/>
        <v>10.944708790923835</v>
      </c>
      <c r="E77" s="3">
        <f t="shared" si="21"/>
        <v>10.653907868650315</v>
      </c>
      <c r="F77" s="3">
        <f t="shared" si="21"/>
        <v>12.16318119465237</v>
      </c>
      <c r="G77" s="3">
        <f t="shared" si="21"/>
        <v>10.844225669022901</v>
      </c>
      <c r="H77" s="3">
        <f t="shared" si="21"/>
        <v>10.167395519401609</v>
      </c>
      <c r="I77" s="3">
        <f t="shared" si="21"/>
        <v>9.1990952150881871</v>
      </c>
      <c r="J77" s="3">
        <f t="shared" si="21"/>
        <v>9.5298120932867274</v>
      </c>
      <c r="K77" s="3">
        <f t="shared" si="21"/>
        <v>10.211075072022322</v>
      </c>
      <c r="L77" s="3">
        <f t="shared" si="21"/>
        <v>9.2068051847745487</v>
      </c>
      <c r="M77" s="3">
        <f t="shared" si="21"/>
        <v>8.5406527194868964</v>
      </c>
      <c r="P77" s="3"/>
      <c r="Q77" s="3"/>
      <c r="R77" s="3"/>
      <c r="S77" s="3"/>
    </row>
    <row r="78" spans="1:28" x14ac:dyDescent="0.25">
      <c r="A78" t="s">
        <v>41</v>
      </c>
      <c r="B78" s="3">
        <f>I3/I17*100000</f>
        <v>5.8100387279304559</v>
      </c>
      <c r="C78" s="3">
        <f>I4/I17*100000</f>
        <v>5.8368542912901349</v>
      </c>
      <c r="D78" s="3">
        <f>I5/I17*100000</f>
        <v>6.3195344317643576</v>
      </c>
      <c r="E78" s="3">
        <f>I7/I17*100000</f>
        <v>6.1497025304863904</v>
      </c>
      <c r="F78" s="3">
        <f>I7/I17*100000</f>
        <v>6.1497025304863904</v>
      </c>
      <c r="G78" s="3">
        <f>I8/I17*100000</f>
        <v>5.9351780236089589</v>
      </c>
      <c r="H78" s="3">
        <f>I9/I17*100000</f>
        <v>7.7050052053477742</v>
      </c>
      <c r="I78" s="3">
        <f>I10/I17*100000</f>
        <v>5.0949570383390155</v>
      </c>
      <c r="J78" s="3">
        <f>I11/I17*100000</f>
        <v>8.6435499229365398</v>
      </c>
      <c r="K78" s="3">
        <f>I12/I17*100000</f>
        <v>5.5776371788132382</v>
      </c>
      <c r="L78" s="3">
        <f>I13/I17*100000</f>
        <v>4.8536169681019041</v>
      </c>
      <c r="M78" s="3">
        <f>I14/I17*100000</f>
        <v>5.184342249537945</v>
      </c>
      <c r="P78" s="3"/>
      <c r="Q78" s="3"/>
      <c r="R78" s="3"/>
      <c r="S78" s="3"/>
    </row>
    <row r="79" spans="1:28" x14ac:dyDescent="0.25">
      <c r="A79" t="s">
        <v>169</v>
      </c>
      <c r="B79" s="3">
        <f>(B77-B76)</f>
        <v>1.7590586147401606</v>
      </c>
      <c r="C79" s="3">
        <f>(C77-C76)</f>
        <v>0.85419199126447865</v>
      </c>
      <c r="D79" s="3">
        <f t="shared" ref="D79:M79" si="22">(D77-D76)</f>
        <v>2.4105774123719446</v>
      </c>
      <c r="E79" s="3">
        <f t="shared" si="22"/>
        <v>2.9150016792624687</v>
      </c>
      <c r="F79" s="3">
        <f t="shared" si="22"/>
        <v>2.7600903079756591</v>
      </c>
      <c r="G79" s="3">
        <f t="shared" si="22"/>
        <v>3.2451174669474101</v>
      </c>
      <c r="H79" s="3">
        <f t="shared" si="22"/>
        <v>3.2600497153222872</v>
      </c>
      <c r="I79" s="3">
        <f t="shared" si="22"/>
        <v>2.8854806039211409</v>
      </c>
      <c r="J79" s="3">
        <f t="shared" si="22"/>
        <v>3.4813042547833017</v>
      </c>
      <c r="K79" s="3">
        <f t="shared" si="22"/>
        <v>2.7299238321700594</v>
      </c>
      <c r="L79" s="3">
        <f t="shared" si="22"/>
        <v>2.6029436720437529</v>
      </c>
      <c r="M79" s="3">
        <f t="shared" si="22"/>
        <v>2.6402258834189833</v>
      </c>
      <c r="P79" s="3"/>
      <c r="Q79" s="3"/>
      <c r="R79" s="3"/>
      <c r="S79" s="3"/>
    </row>
    <row r="80" spans="1:28" x14ac:dyDescent="0.25">
      <c r="A80" s="5" t="s">
        <v>165</v>
      </c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P80" s="3"/>
      <c r="Q80" s="3"/>
      <c r="R80" s="3"/>
      <c r="S80" s="3"/>
    </row>
    <row r="81" spans="1:19" x14ac:dyDescent="0.25">
      <c r="A81" s="5" t="s">
        <v>154</v>
      </c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P81" s="3"/>
      <c r="Q81" s="3"/>
      <c r="R81" s="3"/>
      <c r="S81" s="3"/>
    </row>
    <row r="82" spans="1:19" x14ac:dyDescent="0.25"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P82" s="3"/>
      <c r="Q82" s="3"/>
      <c r="R82" s="3"/>
      <c r="S82" s="3"/>
    </row>
    <row r="83" spans="1:19" x14ac:dyDescent="0.25">
      <c r="A83" s="13" t="s">
        <v>170</v>
      </c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P83" s="3"/>
      <c r="Q83" s="3"/>
      <c r="R83" s="3"/>
      <c r="S83" s="3"/>
    </row>
    <row r="84" spans="1:19" x14ac:dyDescent="0.25">
      <c r="A84" t="s">
        <v>168</v>
      </c>
      <c r="B84" t="s">
        <v>2</v>
      </c>
      <c r="C84" t="s">
        <v>3</v>
      </c>
      <c r="D84" t="s">
        <v>4</v>
      </c>
      <c r="E84" t="s">
        <v>5</v>
      </c>
      <c r="F84" t="s">
        <v>6</v>
      </c>
      <c r="G84" t="s">
        <v>7</v>
      </c>
      <c r="H84" t="s">
        <v>8</v>
      </c>
      <c r="I84" t="s">
        <v>9</v>
      </c>
      <c r="J84" t="s">
        <v>10</v>
      </c>
      <c r="K84" t="s">
        <v>11</v>
      </c>
      <c r="L84" t="s">
        <v>12</v>
      </c>
      <c r="M84" t="s">
        <v>13</v>
      </c>
      <c r="P84" s="3"/>
      <c r="Q84" s="3"/>
      <c r="R84" s="3"/>
      <c r="S84" s="3"/>
    </row>
    <row r="85" spans="1:19" x14ac:dyDescent="0.25">
      <c r="A85" t="s">
        <v>172</v>
      </c>
      <c r="B85">
        <v>650</v>
      </c>
      <c r="C85">
        <v>653</v>
      </c>
      <c r="D85">
        <v>707</v>
      </c>
      <c r="E85">
        <v>722</v>
      </c>
      <c r="F85">
        <v>688</v>
      </c>
      <c r="G85">
        <v>664</v>
      </c>
      <c r="H85">
        <v>862</v>
      </c>
      <c r="I85">
        <v>570</v>
      </c>
      <c r="J85">
        <v>967</v>
      </c>
      <c r="K85">
        <v>624</v>
      </c>
      <c r="L85">
        <v>543</v>
      </c>
      <c r="M85">
        <v>580</v>
      </c>
      <c r="P85" s="3"/>
      <c r="Q85" s="3"/>
      <c r="R85" s="3"/>
      <c r="S85" s="3"/>
    </row>
    <row r="86" spans="1:19" x14ac:dyDescent="0.25">
      <c r="A86" t="s">
        <v>66</v>
      </c>
      <c r="B86">
        <v>124</v>
      </c>
      <c r="C86">
        <v>112</v>
      </c>
      <c r="D86">
        <v>124</v>
      </c>
      <c r="E86">
        <v>140</v>
      </c>
      <c r="F86">
        <v>113</v>
      </c>
      <c r="G86">
        <v>123</v>
      </c>
      <c r="H86">
        <v>151</v>
      </c>
      <c r="I86">
        <v>128</v>
      </c>
      <c r="J86">
        <v>138</v>
      </c>
      <c r="K86">
        <v>117</v>
      </c>
      <c r="L86">
        <v>100</v>
      </c>
      <c r="M86">
        <v>129</v>
      </c>
      <c r="P86" s="3"/>
      <c r="Q86" s="3"/>
      <c r="R86" s="3"/>
      <c r="S86" s="3"/>
    </row>
    <row r="87" spans="1:19" x14ac:dyDescent="0.25">
      <c r="A87" t="s">
        <v>166</v>
      </c>
      <c r="B87" s="3">
        <f>B85/$I$17*100000</f>
        <v>5.8100387279304559</v>
      </c>
      <c r="C87" s="3">
        <f t="shared" ref="C87:M87" si="23">C85/$I$17*100000</f>
        <v>5.8368542912901349</v>
      </c>
      <c r="D87" s="3">
        <f t="shared" si="23"/>
        <v>6.3195344317643576</v>
      </c>
      <c r="E87" s="3">
        <f t="shared" si="23"/>
        <v>6.4536122485627523</v>
      </c>
      <c r="F87" s="3">
        <f t="shared" si="23"/>
        <v>6.1497025304863904</v>
      </c>
      <c r="G87" s="3">
        <f t="shared" si="23"/>
        <v>5.9351780236089589</v>
      </c>
      <c r="H87" s="3">
        <f t="shared" si="23"/>
        <v>7.7050052053477742</v>
      </c>
      <c r="I87" s="3">
        <f t="shared" si="23"/>
        <v>5.0949570383390155</v>
      </c>
      <c r="J87" s="3">
        <f t="shared" si="23"/>
        <v>8.6435499229365398</v>
      </c>
      <c r="K87" s="3">
        <f t="shared" si="23"/>
        <v>5.5776371788132382</v>
      </c>
      <c r="L87" s="3">
        <f t="shared" si="23"/>
        <v>4.8536169681019041</v>
      </c>
      <c r="M87" s="3">
        <f t="shared" si="23"/>
        <v>5.184342249537945</v>
      </c>
      <c r="P87" s="3"/>
      <c r="Q87" s="3"/>
      <c r="R87" s="3"/>
      <c r="S87" s="3"/>
    </row>
    <row r="88" spans="1:19" x14ac:dyDescent="0.25">
      <c r="A88" t="s">
        <v>167</v>
      </c>
      <c r="B88" s="3">
        <f>B86/$I$17*100000</f>
        <v>1.1083766188667332</v>
      </c>
      <c r="C88" s="3">
        <f t="shared" ref="C88:M88" si="24">C86/$I$17*100000</f>
        <v>1.001114365428017</v>
      </c>
      <c r="D88" s="3">
        <f t="shared" si="24"/>
        <v>1.1083766188667332</v>
      </c>
      <c r="E88" s="3">
        <f t="shared" si="24"/>
        <v>1.2513929567850213</v>
      </c>
      <c r="F88" s="3">
        <f t="shared" si="24"/>
        <v>1.0100528865479101</v>
      </c>
      <c r="G88" s="3">
        <f t="shared" si="24"/>
        <v>1.0994380977468401</v>
      </c>
      <c r="H88" s="3">
        <f t="shared" si="24"/>
        <v>1.3497166891038443</v>
      </c>
      <c r="I88" s="3">
        <f t="shared" si="24"/>
        <v>1.1441307033463053</v>
      </c>
      <c r="J88" s="3">
        <f t="shared" si="24"/>
        <v>1.2335159145452352</v>
      </c>
      <c r="K88" s="3">
        <f t="shared" si="24"/>
        <v>1.0458069710274822</v>
      </c>
      <c r="L88" s="3">
        <f t="shared" si="24"/>
        <v>0.89385211198930092</v>
      </c>
      <c r="M88" s="3">
        <f t="shared" si="24"/>
        <v>1.1530692244661982</v>
      </c>
      <c r="P88" s="3"/>
      <c r="Q88" s="3"/>
      <c r="R88" s="3"/>
      <c r="S88" s="3"/>
    </row>
    <row r="89" spans="1:19" x14ac:dyDescent="0.25">
      <c r="P89" s="3"/>
      <c r="Q89" s="3"/>
      <c r="R89" s="3"/>
      <c r="S89" s="3"/>
    </row>
    <row r="90" spans="1:19" x14ac:dyDescent="0.25">
      <c r="O90" s="5"/>
    </row>
    <row r="97" spans="1:25" x14ac:dyDescent="0.25">
      <c r="A97" t="s">
        <v>42</v>
      </c>
      <c r="B97" s="8" t="s">
        <v>43</v>
      </c>
      <c r="C97" s="8" t="s">
        <v>44</v>
      </c>
      <c r="D97" s="8" t="s">
        <v>45</v>
      </c>
      <c r="E97" s="8" t="s">
        <v>46</v>
      </c>
      <c r="F97" s="8" t="s">
        <v>47</v>
      </c>
      <c r="G97" s="8" t="s">
        <v>48</v>
      </c>
      <c r="H97" s="8" t="s">
        <v>49</v>
      </c>
      <c r="I97" s="8" t="s">
        <v>50</v>
      </c>
      <c r="J97" s="8" t="s">
        <v>51</v>
      </c>
      <c r="K97" s="8" t="s">
        <v>52</v>
      </c>
      <c r="L97" s="8" t="s">
        <v>53</v>
      </c>
      <c r="M97" s="8" t="s">
        <v>54</v>
      </c>
      <c r="N97" s="8" t="s">
        <v>55</v>
      </c>
      <c r="O97" s="8" t="s">
        <v>56</v>
      </c>
      <c r="P97" s="8" t="s">
        <v>57</v>
      </c>
      <c r="Q97" s="8" t="s">
        <v>58</v>
      </c>
    </row>
    <row r="98" spans="1:25" x14ac:dyDescent="0.25">
      <c r="A98">
        <v>2020</v>
      </c>
      <c r="B98">
        <v>405</v>
      </c>
      <c r="C98">
        <v>497</v>
      </c>
      <c r="D98">
        <v>828</v>
      </c>
      <c r="E98">
        <v>287</v>
      </c>
      <c r="F98">
        <v>529</v>
      </c>
      <c r="G98">
        <v>845</v>
      </c>
      <c r="H98">
        <v>328</v>
      </c>
      <c r="I98">
        <v>409</v>
      </c>
      <c r="J98">
        <v>192</v>
      </c>
      <c r="K98">
        <v>687</v>
      </c>
      <c r="L98">
        <v>538</v>
      </c>
      <c r="M98">
        <v>915</v>
      </c>
      <c r="N98">
        <v>708</v>
      </c>
      <c r="O98">
        <v>758</v>
      </c>
      <c r="P98">
        <v>254</v>
      </c>
      <c r="Q98">
        <v>50</v>
      </c>
    </row>
    <row r="99" spans="1:25" x14ac:dyDescent="0.25">
      <c r="A99" t="s">
        <v>59</v>
      </c>
      <c r="B99" s="3">
        <f>B98/B100*100000</f>
        <v>69.384007072029164</v>
      </c>
      <c r="C99" s="3">
        <f t="shared" ref="C99:P99" si="25">C98/C100*100000</f>
        <v>96.742107342862198</v>
      </c>
      <c r="D99" s="3">
        <f t="shared" si="25"/>
        <v>38.831509237256299</v>
      </c>
      <c r="E99" s="3">
        <f t="shared" si="25"/>
        <v>74.714483936385946</v>
      </c>
      <c r="F99" s="3">
        <f t="shared" si="25"/>
        <v>73.82700198174561</v>
      </c>
      <c r="G99" s="3">
        <f t="shared" si="25"/>
        <v>108.85023238558487</v>
      </c>
      <c r="H99" s="3">
        <f t="shared" si="25"/>
        <v>80.733493323487792</v>
      </c>
      <c r="I99" s="3">
        <f t="shared" si="25"/>
        <v>88.059062009512104</v>
      </c>
      <c r="J99" s="3">
        <f t="shared" si="25"/>
        <v>44.091609504497576</v>
      </c>
      <c r="K99" s="3">
        <f t="shared" si="25"/>
        <v>89.910639032996031</v>
      </c>
      <c r="L99" s="3">
        <f t="shared" si="25"/>
        <v>100.80494056630641</v>
      </c>
      <c r="M99" s="3">
        <f t="shared" si="25"/>
        <v>89.473689357129103</v>
      </c>
      <c r="N99" s="3">
        <f t="shared" si="25"/>
        <v>86.472965595240566</v>
      </c>
      <c r="O99" s="3">
        <f t="shared" si="25"/>
        <v>72.457326171720041</v>
      </c>
      <c r="P99" s="3">
        <f t="shared" si="25"/>
        <v>50.224428054495476</v>
      </c>
      <c r="Q99" s="3">
        <f>Q98/Q100*10000</f>
        <v>5.98193455763594</v>
      </c>
    </row>
    <row r="100" spans="1:25" x14ac:dyDescent="0.25">
      <c r="A100" t="s">
        <v>155</v>
      </c>
      <c r="B100">
        <v>583708</v>
      </c>
      <c r="C100">
        <v>513737</v>
      </c>
      <c r="D100">
        <v>2132289</v>
      </c>
      <c r="E100">
        <v>384129</v>
      </c>
      <c r="F100">
        <v>716540</v>
      </c>
      <c r="G100">
        <v>776296</v>
      </c>
      <c r="H100">
        <v>406275</v>
      </c>
      <c r="I100">
        <v>464461</v>
      </c>
      <c r="J100">
        <v>435457</v>
      </c>
      <c r="K100">
        <v>764092</v>
      </c>
      <c r="L100">
        <v>533704</v>
      </c>
      <c r="M100">
        <v>1022647</v>
      </c>
      <c r="N100">
        <v>818753</v>
      </c>
      <c r="O100">
        <v>1046133</v>
      </c>
      <c r="P100">
        <v>505730</v>
      </c>
      <c r="Q100">
        <v>83585</v>
      </c>
    </row>
    <row r="101" spans="1:25" x14ac:dyDescent="0.25">
      <c r="A101" s="5" t="s">
        <v>60</v>
      </c>
    </row>
    <row r="102" spans="1:25" x14ac:dyDescent="0.25">
      <c r="A102" s="5" t="s">
        <v>156</v>
      </c>
    </row>
    <row r="103" spans="1:25" x14ac:dyDescent="0.25">
      <c r="A103" t="s">
        <v>62</v>
      </c>
      <c r="B103" t="s">
        <v>63</v>
      </c>
      <c r="C103" t="s">
        <v>64</v>
      </c>
      <c r="E103" t="s">
        <v>162</v>
      </c>
      <c r="G103" t="s">
        <v>171</v>
      </c>
    </row>
    <row r="104" spans="1:25" x14ac:dyDescent="0.25">
      <c r="A104">
        <v>2020</v>
      </c>
      <c r="B104">
        <v>2643</v>
      </c>
      <c r="C104">
        <v>5587</v>
      </c>
      <c r="E104" s="4">
        <f>B104/C104</f>
        <v>0.47306246643994987</v>
      </c>
      <c r="G104" s="4">
        <f>B109/B110</f>
        <v>0.18809234507897934</v>
      </c>
    </row>
    <row r="105" spans="1:25" x14ac:dyDescent="0.25">
      <c r="A105" t="s">
        <v>37</v>
      </c>
      <c r="B105" s="9">
        <f>B104/B106*100000</f>
        <v>47.543573064110433</v>
      </c>
      <c r="C105" s="9">
        <f>C104/C106*100000</f>
        <v>99.264056604142326</v>
      </c>
    </row>
    <row r="106" spans="1:25" x14ac:dyDescent="0.25">
      <c r="A106" t="s">
        <v>157</v>
      </c>
      <c r="B106" s="10">
        <v>5559111</v>
      </c>
      <c r="C106" s="10">
        <v>5628422</v>
      </c>
    </row>
    <row r="107" spans="1:25" x14ac:dyDescent="0.25">
      <c r="A107" s="5" t="s">
        <v>158</v>
      </c>
      <c r="B107" s="9"/>
    </row>
    <row r="108" spans="1:25" x14ac:dyDescent="0.25">
      <c r="B108" s="9" t="s">
        <v>65</v>
      </c>
    </row>
    <row r="109" spans="1:25" x14ac:dyDescent="0.25">
      <c r="A109" t="s">
        <v>66</v>
      </c>
      <c r="B109">
        <v>1548</v>
      </c>
    </row>
    <row r="110" spans="1:25" x14ac:dyDescent="0.25">
      <c r="A110" t="s">
        <v>67</v>
      </c>
      <c r="B110">
        <v>8230</v>
      </c>
    </row>
    <row r="111" spans="1:25" x14ac:dyDescent="0.25">
      <c r="B111" s="9"/>
    </row>
    <row r="112" spans="1:25" x14ac:dyDescent="0.25">
      <c r="A112" s="11" t="s">
        <v>68</v>
      </c>
      <c r="B112" s="11" t="s">
        <v>69</v>
      </c>
      <c r="F112" t="s">
        <v>112</v>
      </c>
      <c r="G112" t="s">
        <v>113</v>
      </c>
      <c r="H112" t="s">
        <v>114</v>
      </c>
      <c r="I112" t="s">
        <v>115</v>
      </c>
      <c r="J112" t="s">
        <v>116</v>
      </c>
      <c r="K112" t="s">
        <v>117</v>
      </c>
      <c r="L112" t="s">
        <v>118</v>
      </c>
      <c r="M112" t="s">
        <v>119</v>
      </c>
      <c r="N112" t="s">
        <v>120</v>
      </c>
      <c r="O112" t="s">
        <v>121</v>
      </c>
      <c r="P112" t="s">
        <v>122</v>
      </c>
      <c r="Q112" t="s">
        <v>123</v>
      </c>
      <c r="R112" t="s">
        <v>124</v>
      </c>
      <c r="S112" t="s">
        <v>125</v>
      </c>
      <c r="T112" t="s">
        <v>126</v>
      </c>
      <c r="U112" t="s">
        <v>127</v>
      </c>
      <c r="V112" t="s">
        <v>128</v>
      </c>
      <c r="W112" t="s">
        <v>129</v>
      </c>
      <c r="X112" t="s">
        <v>130</v>
      </c>
      <c r="Y112" t="s">
        <v>131</v>
      </c>
    </row>
    <row r="113" spans="1:25" x14ac:dyDescent="0.25">
      <c r="A113" s="11" t="s">
        <v>70</v>
      </c>
      <c r="B113" s="11" t="s">
        <v>71</v>
      </c>
      <c r="F113">
        <v>0</v>
      </c>
      <c r="G113">
        <v>0</v>
      </c>
      <c r="H113">
        <v>1</v>
      </c>
      <c r="I113">
        <v>0</v>
      </c>
      <c r="J113">
        <v>17</v>
      </c>
      <c r="K113">
        <v>24</v>
      </c>
      <c r="L113">
        <v>846</v>
      </c>
      <c r="M113">
        <v>159</v>
      </c>
      <c r="N113">
        <v>1518</v>
      </c>
      <c r="O113">
        <v>541</v>
      </c>
      <c r="P113">
        <v>711</v>
      </c>
      <c r="Q113">
        <v>480</v>
      </c>
      <c r="R113">
        <v>2066</v>
      </c>
      <c r="S113">
        <v>1159</v>
      </c>
      <c r="T113">
        <v>99</v>
      </c>
      <c r="U113">
        <v>75</v>
      </c>
      <c r="V113">
        <v>329</v>
      </c>
      <c r="W113">
        <v>205</v>
      </c>
      <c r="X113">
        <v>0</v>
      </c>
      <c r="Y113">
        <v>0</v>
      </c>
    </row>
    <row r="114" spans="1:25" x14ac:dyDescent="0.25">
      <c r="A114" s="11" t="s">
        <v>72</v>
      </c>
      <c r="B114" s="11" t="s">
        <v>73</v>
      </c>
      <c r="F114" t="s">
        <v>159</v>
      </c>
      <c r="G114" t="s">
        <v>160</v>
      </c>
      <c r="O114">
        <f>SUM(F113:O113)</f>
        <v>3106</v>
      </c>
      <c r="S114">
        <f>SUM(P113:S113)</f>
        <v>4416</v>
      </c>
      <c r="Y114">
        <f>SUM(T113:Y113)</f>
        <v>708</v>
      </c>
    </row>
    <row r="115" spans="1:25" x14ac:dyDescent="0.25">
      <c r="A115" s="11" t="s">
        <v>74</v>
      </c>
      <c r="B115" s="11" t="s">
        <v>75</v>
      </c>
      <c r="F115" t="s">
        <v>132</v>
      </c>
      <c r="G115">
        <v>559705</v>
      </c>
      <c r="H115">
        <f>SUM(G115:G118)</f>
        <v>2398477</v>
      </c>
      <c r="J115" t="s">
        <v>150</v>
      </c>
    </row>
    <row r="116" spans="1:25" x14ac:dyDescent="0.25">
      <c r="A116" s="11" t="s">
        <v>76</v>
      </c>
      <c r="B116" s="11" t="s">
        <v>77</v>
      </c>
      <c r="F116" t="s">
        <v>133</v>
      </c>
      <c r="G116">
        <v>620358</v>
      </c>
      <c r="J116" t="s">
        <v>151</v>
      </c>
      <c r="K116" s="3">
        <f>O114/H115*100000</f>
        <v>129.49884447505647</v>
      </c>
    </row>
    <row r="117" spans="1:25" x14ac:dyDescent="0.25">
      <c r="A117" s="11" t="s">
        <v>78</v>
      </c>
      <c r="B117" s="11" t="s">
        <v>79</v>
      </c>
      <c r="F117" t="s">
        <v>134</v>
      </c>
      <c r="G117">
        <v>578617</v>
      </c>
      <c r="J117" t="s">
        <v>152</v>
      </c>
      <c r="K117" s="8">
        <f>S114/H119*100000</f>
        <v>69.034107163570496</v>
      </c>
    </row>
    <row r="118" spans="1:25" x14ac:dyDescent="0.25">
      <c r="A118" s="11" t="s">
        <v>80</v>
      </c>
      <c r="B118" s="11" t="s">
        <v>81</v>
      </c>
      <c r="F118" t="s">
        <v>135</v>
      </c>
      <c r="G118">
        <v>639797</v>
      </c>
      <c r="J118" t="s">
        <v>153</v>
      </c>
      <c r="K118" s="8">
        <f>Y114/H127*100000</f>
        <v>33.042037592318188</v>
      </c>
    </row>
    <row r="119" spans="1:25" x14ac:dyDescent="0.25">
      <c r="A119" s="11" t="s">
        <v>82</v>
      </c>
      <c r="B119" s="11" t="s">
        <v>83</v>
      </c>
      <c r="F119" t="s">
        <v>136</v>
      </c>
      <c r="G119">
        <v>697891</v>
      </c>
      <c r="H119">
        <f>SUM(G119:G126)</f>
        <v>6396838</v>
      </c>
    </row>
    <row r="120" spans="1:25" x14ac:dyDescent="0.25">
      <c r="A120" s="11" t="s">
        <v>84</v>
      </c>
      <c r="B120" s="11" t="s">
        <v>85</v>
      </c>
      <c r="F120" t="s">
        <v>137</v>
      </c>
      <c r="G120">
        <v>722594</v>
      </c>
    </row>
    <row r="121" spans="1:25" x14ac:dyDescent="0.25">
      <c r="A121" s="11" t="s">
        <v>86</v>
      </c>
      <c r="B121" s="11" t="s">
        <v>87</v>
      </c>
      <c r="F121" t="s">
        <v>138</v>
      </c>
      <c r="G121">
        <v>791652</v>
      </c>
    </row>
    <row r="122" spans="1:25" x14ac:dyDescent="0.25">
      <c r="A122" s="11" t="s">
        <v>88</v>
      </c>
      <c r="B122" s="11" t="s">
        <v>89</v>
      </c>
      <c r="F122" t="s">
        <v>139</v>
      </c>
      <c r="G122">
        <v>676522</v>
      </c>
    </row>
    <row r="123" spans="1:25" x14ac:dyDescent="0.25">
      <c r="A123" s="11" t="s">
        <v>90</v>
      </c>
      <c r="B123" s="11" t="s">
        <v>91</v>
      </c>
      <c r="F123" t="s">
        <v>140</v>
      </c>
      <c r="G123">
        <v>660379</v>
      </c>
    </row>
    <row r="124" spans="1:25" x14ac:dyDescent="0.25">
      <c r="A124" s="11" t="s">
        <v>92</v>
      </c>
      <c r="B124" s="11" t="s">
        <v>93</v>
      </c>
      <c r="F124" t="s">
        <v>141</v>
      </c>
      <c r="G124">
        <v>927867</v>
      </c>
    </row>
    <row r="125" spans="1:25" x14ac:dyDescent="0.25">
      <c r="A125" s="11" t="s">
        <v>94</v>
      </c>
      <c r="B125" s="11" t="s">
        <v>95</v>
      </c>
      <c r="F125" t="s">
        <v>142</v>
      </c>
      <c r="G125">
        <v>985180</v>
      </c>
    </row>
    <row r="126" spans="1:25" x14ac:dyDescent="0.25">
      <c r="A126" s="11" t="s">
        <v>96</v>
      </c>
      <c r="B126" s="11" t="s">
        <v>97</v>
      </c>
      <c r="F126" t="s">
        <v>143</v>
      </c>
      <c r="G126">
        <v>934753</v>
      </c>
    </row>
    <row r="127" spans="1:25" x14ac:dyDescent="0.25">
      <c r="A127" s="11" t="s">
        <v>98</v>
      </c>
      <c r="B127" s="11" t="s">
        <v>99</v>
      </c>
      <c r="F127" t="s">
        <v>144</v>
      </c>
      <c r="G127">
        <v>626848</v>
      </c>
      <c r="H127">
        <f>SUM(G127:G132)</f>
        <v>2142725</v>
      </c>
    </row>
    <row r="128" spans="1:25" x14ac:dyDescent="0.25">
      <c r="A128" s="11" t="s">
        <v>100</v>
      </c>
      <c r="B128" s="11" t="s">
        <v>101</v>
      </c>
      <c r="F128" t="s">
        <v>145</v>
      </c>
      <c r="G128">
        <v>543230</v>
      </c>
    </row>
    <row r="129" spans="1:8" x14ac:dyDescent="0.25">
      <c r="A129" s="11" t="s">
        <v>102</v>
      </c>
      <c r="B129" s="11" t="s">
        <v>103</v>
      </c>
      <c r="F129" t="s">
        <v>146</v>
      </c>
      <c r="G129">
        <v>212006</v>
      </c>
    </row>
    <row r="130" spans="1:8" x14ac:dyDescent="0.25">
      <c r="A130" s="11" t="s">
        <v>104</v>
      </c>
      <c r="B130" s="11" t="s">
        <v>105</v>
      </c>
      <c r="F130" t="s">
        <v>147</v>
      </c>
      <c r="G130">
        <v>339443</v>
      </c>
    </row>
    <row r="131" spans="1:8" x14ac:dyDescent="0.25">
      <c r="A131" s="11" t="s">
        <v>106</v>
      </c>
      <c r="B131" s="11" t="s">
        <v>107</v>
      </c>
      <c r="F131" t="s">
        <v>148</v>
      </c>
      <c r="G131">
        <v>226181</v>
      </c>
    </row>
    <row r="132" spans="1:8" x14ac:dyDescent="0.25">
      <c r="A132" s="11" t="s">
        <v>108</v>
      </c>
      <c r="B132" s="11" t="s">
        <v>109</v>
      </c>
      <c r="F132" t="s">
        <v>149</v>
      </c>
      <c r="G132">
        <v>195017</v>
      </c>
    </row>
    <row r="133" spans="1:8" x14ac:dyDescent="0.25">
      <c r="A133" s="11" t="s">
        <v>110</v>
      </c>
      <c r="B133" s="11" t="s">
        <v>111</v>
      </c>
      <c r="F133" t="s">
        <v>14</v>
      </c>
      <c r="G133">
        <f>SUM(G115:G132)</f>
        <v>10938040</v>
      </c>
      <c r="H133">
        <v>11181595</v>
      </c>
    </row>
    <row r="134" spans="1:8" x14ac:dyDescent="0.25">
      <c r="F134" s="5" t="s">
        <v>161</v>
      </c>
    </row>
  </sheetData>
  <mergeCells count="7">
    <mergeCell ref="A83:M83"/>
    <mergeCell ref="Q73:R73"/>
    <mergeCell ref="A1:I1"/>
    <mergeCell ref="A21:I21"/>
    <mergeCell ref="A36:H36"/>
    <mergeCell ref="A51:H51"/>
    <mergeCell ref="A73:M73"/>
  </mergeCells>
  <phoneticPr fontId="1" type="noConversion"/>
  <pageMargins left="0.7" right="0.7" top="0.75" bottom="0.75" header="0.3" footer="0.3"/>
  <pageSetup paperSize="9" orientation="portrait" r:id="rId1"/>
  <ignoredErrors>
    <ignoredError sqref="F117" twoDigitTextYear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 de Windows</cp:lastModifiedBy>
  <dcterms:created xsi:type="dcterms:W3CDTF">2023-02-22T05:52:45Z</dcterms:created>
  <dcterms:modified xsi:type="dcterms:W3CDTF">2023-03-29T03:32:02Z</dcterms:modified>
</cp:coreProperties>
</file>