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Домашно 5\"/>
    </mc:Choice>
  </mc:AlternateContent>
  <xr:revisionPtr revIDLastSave="0" documentId="13_ncr:1_{A77C9908-AA57-4434-AEAD-99AE1533BF4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Таблица 1" sheetId="1" r:id="rId1"/>
    <sheet name="Таблица 2" sheetId="2" r:id="rId2"/>
  </sheets>
  <definedNames>
    <definedName name="_ftn1" localSheetId="0">'Таблица 1'!$E$16</definedName>
    <definedName name="_ftnref1" localSheetId="0">'Таблица 1'!$E$13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23" i="2"/>
  <c r="D18" i="2"/>
  <c r="E18" i="2"/>
  <c r="F7" i="2"/>
  <c r="F8" i="2"/>
  <c r="F9" i="2"/>
  <c r="F10" i="2"/>
  <c r="F11" i="2"/>
  <c r="F12" i="2"/>
  <c r="F13" i="2"/>
  <c r="F14" i="2"/>
  <c r="F15" i="2"/>
  <c r="F16" i="2"/>
  <c r="F17" i="2"/>
  <c r="F6" i="2"/>
  <c r="C18" i="2"/>
  <c r="C19" i="2" s="1"/>
  <c r="F18" i="2" l="1"/>
  <c r="E19" i="2"/>
  <c r="D19" i="2"/>
  <c r="F14" i="1"/>
  <c r="F13" i="1"/>
  <c r="F12" i="1"/>
  <c r="F11" i="1"/>
  <c r="F10" i="1"/>
  <c r="F9" i="1"/>
  <c r="F8" i="1"/>
  <c r="F7" i="1"/>
  <c r="G8" i="2" l="1"/>
  <c r="G16" i="2"/>
  <c r="G9" i="2"/>
  <c r="G17" i="2"/>
  <c r="G10" i="2"/>
  <c r="G6" i="2"/>
  <c r="G11" i="2"/>
  <c r="F19" i="2"/>
  <c r="G12" i="2"/>
  <c r="G13" i="2"/>
  <c r="G14" i="2"/>
  <c r="C29" i="2"/>
  <c r="C30" i="2"/>
  <c r="G7" i="2"/>
  <c r="G15" i="2"/>
  <c r="C28" i="2"/>
  <c r="G18" i="2" l="1"/>
</calcChain>
</file>

<file path=xl/sharedStrings.xml><?xml version="1.0" encoding="utf-8"?>
<sst xmlns="http://schemas.openxmlformats.org/spreadsheetml/2006/main" count="44" uniqueCount="44">
  <si>
    <t>Фактура</t>
  </si>
  <si>
    <t>Артикули</t>
  </si>
  <si>
    <t>Стойност в лева</t>
  </si>
  <si>
    <t>Номер</t>
  </si>
  <si>
    <t>Наименование</t>
  </si>
  <si>
    <t>Цена</t>
  </si>
  <si>
    <t>Количество</t>
  </si>
  <si>
    <t>Бадеми</t>
  </si>
  <si>
    <t>Орехи</t>
  </si>
  <si>
    <t>Пекан</t>
  </si>
  <si>
    <t>Сума:</t>
  </si>
  <si>
    <t>ДДС 22%:</t>
  </si>
  <si>
    <t>Общо:</t>
  </si>
  <si>
    <t>Търговска отстъпка[1]:</t>
  </si>
  <si>
    <t>Сума за плащане:</t>
  </si>
  <si>
    <t>[1] Търговската отстъпка е в размер на 10% от общото, ако общото надминава 200 лева, в противен случай отстъпка няма.</t>
  </si>
  <si>
    <t>Годишен оборот на клоновете Пловдив, София и Варна</t>
  </si>
  <si>
    <t>Месеци                  Клонове</t>
  </si>
  <si>
    <t>Клон Пловдив</t>
  </si>
  <si>
    <t>Клон Варна</t>
  </si>
  <si>
    <t>Клон София</t>
  </si>
  <si>
    <t>Общо по месеци</t>
  </si>
  <si>
    <t>Част в % на месечния оборот от целия оборот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</si>
  <si>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</si>
  <si>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</si>
  <si>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</si>
  <si>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</si>
  <si>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</si>
  <si>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</si>
  <si>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</si>
  <si>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</si>
  <si>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</si>
  <si>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</si>
  <si>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</si>
  <si>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</si>
  <si>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Общо по клонове в лв:</t>
  </si>
  <si>
    <t>Общо по клонове в евро:</t>
  </si>
  <si>
    <t>Курс на еврото:</t>
  </si>
  <si>
    <t>Филиал Пловдив</t>
  </si>
  <si>
    <t>Филиал София</t>
  </si>
  <si>
    <t>Филиал Варна</t>
  </si>
  <si>
    <t>Най-голям общ оборот по клонове в лева</t>
  </si>
  <si>
    <t>Най-малък общ оборот по месеци в лева</t>
  </si>
  <si>
    <t>Среден общ оборот по месеци в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</si>
</sst>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лв.&quot;;[Red]\-#,##0.00\ &quot;лв.&quot;"/>
    <numFmt numFmtId="164" formatCode="#,##0.00\ &quot;лв.&quot;"/>
    <numFmt numFmtId="165" formatCode="[$€-2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u val="double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0" fillId="0" borderId="1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0" applyNumberFormat="1" applyBorder="1" applyAlignment="1">
      <alignment horizontal="center"/>
    </xf>
    <xf numFmtId="0" fontId="0" fillId="0" borderId="10" xfId="0" applyBorder="1"/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3" fillId="0" borderId="0" xfId="2" applyAlignment="1">
      <alignment vertical="center"/>
    </xf>
    <xf numFmtId="0" fontId="2" fillId="0" borderId="25" xfId="0" applyFont="1" applyBorder="1" applyAlignment="1">
      <alignment horizontal="right"/>
    </xf>
    <xf numFmtId="0" fontId="4" fillId="0" borderId="21" xfId="2" applyFont="1" applyBorder="1" applyAlignment="1">
      <alignment horizontal="right" vertical="center" wrapText="1"/>
    </xf>
    <xf numFmtId="0" fontId="6" fillId="0" borderId="23" xfId="0" applyFont="1" applyFill="1" applyBorder="1" applyAlignment="1">
      <alignment horizontal="right"/>
    </xf>
    <xf numFmtId="9" fontId="0" fillId="0" borderId="0" xfId="1" applyFont="1"/>
    <xf numFmtId="0" fontId="0" fillId="0" borderId="26" xfId="0" applyBorder="1"/>
    <xf numFmtId="0" fontId="2" fillId="0" borderId="26" xfId="0" applyFont="1" applyBorder="1"/>
    <xf numFmtId="0" fontId="3" fillId="0" borderId="0" xfId="2" applyAlignment="1">
      <alignment horizontal="center" vertical="center"/>
    </xf>
    <xf numFmtId="164" fontId="0" fillId="0" borderId="18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164" fontId="0" fillId="0" borderId="20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164" fontId="2" fillId="0" borderId="22" xfId="0" applyNumberFormat="1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8" fontId="5" fillId="0" borderId="22" xfId="0" applyNumberFormat="1" applyFont="1" applyBorder="1" applyAlignment="1">
      <alignment horizontal="right" vertical="center" wrapText="1"/>
    </xf>
    <xf numFmtId="8" fontId="5" fillId="0" borderId="17" xfId="0" applyNumberFormat="1" applyFont="1" applyBorder="1" applyAlignment="1">
      <alignment horizontal="right" vertical="center" wrapText="1"/>
    </xf>
    <xf numFmtId="164" fontId="6" fillId="0" borderId="24" xfId="0" applyNumberFormat="1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wrapText="1"/>
    </xf>
    <xf numFmtId="0" fontId="0" fillId="0" borderId="0" xfId="0" applyBorder="1"/>
    <xf numFmtId="0" fontId="0" fillId="0" borderId="27" xfId="0" applyBorder="1"/>
    <xf numFmtId="0" fontId="2" fillId="0" borderId="28" xfId="0" applyFont="1" applyBorder="1" applyAlignment="1">
      <alignment horizontal="distributed" vertical="center"/>
    </xf>
    <xf numFmtId="2" fontId="0" fillId="0" borderId="26" xfId="0" applyNumberFormat="1" applyBorder="1" applyAlignment="1"/>
    <xf numFmtId="9" fontId="0" fillId="0" borderId="26" xfId="1" applyFon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5" fontId="0" fillId="0" borderId="26" xfId="0" applyNumberFormat="1" applyBorder="1" applyAlignment="1">
      <alignment horizontal="right" vertic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9" xfId="0" applyNumberFormat="1" applyBorder="1"/>
    <xf numFmtId="165" fontId="0" fillId="0" borderId="9" xfId="0" applyNumberFormat="1" applyBorder="1"/>
  </cellXfs>
  <cellStyles count="3">
    <cellStyle name="Нормален" xfId="0" builtinId="0"/>
    <cellStyle name="Процент" xfId="1" builtinId="5"/>
    <cellStyle name="Хипервръзка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200" b="1">
                <a:solidFill>
                  <a:sysClr val="windowText" lastClr="000000"/>
                </a:solidFill>
              </a:rPr>
              <a:t>Оборот</a:t>
            </a:r>
            <a:r>
              <a:rPr lang="bg-BG" sz="1200" b="1" baseline="0">
                <a:solidFill>
                  <a:sysClr val="windowText" lastClr="000000"/>
                </a:solidFill>
              </a:rPr>
              <a:t> за първото шестмесечие на клоновете Пловдив и София</a:t>
            </a:r>
            <a:endParaRPr lang="bg-BG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2'!$C$4</c:f>
              <c:strCache>
                <c:ptCount val="1"/>
                <c:pt idx="0">
                  <c:v>Клон Пловдив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'Таблица 2'!$B$5:$B$11</c:f>
              <c:strCache>
                <c:ptCount val="7"/>
                <c:pt idx="1">
                  <c:v>Януари</c:v>
                </c:pt>
                <c:pt idx="2">
                  <c:v>Февруари</c:v>
                </c:pt>
                <c:pt idx="3">
                  <c:v>Март</c:v>
                </c:pt>
                <c:pt idx="4">
                  <c:v>Април</c:v>
                </c:pt>
                <c:pt idx="5">
                  <c:v>Май</c:v>
                </c:pt>
                <c:pt idx="6">
                  <c:v>Юни</c:v>
                </c:pt>
              </c:strCache>
            </c:strRef>
          </c:cat>
          <c:val>
            <c:numRef>
              <c:f>'Таблица 2'!$C$5:$C$11</c:f>
              <c:numCache>
                <c:formatCode>0.00</c:formatCode>
                <c:ptCount val="7"/>
                <c:pt idx="1">
                  <c:v>150</c:v>
                </c:pt>
                <c:pt idx="2">
                  <c:v>250</c:v>
                </c:pt>
                <c:pt idx="3">
                  <c:v>120</c:v>
                </c:pt>
                <c:pt idx="4">
                  <c:v>590</c:v>
                </c:pt>
                <c:pt idx="5">
                  <c:v>921</c:v>
                </c:pt>
                <c:pt idx="6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E-444F-836D-0C50A9801422}"/>
            </c:ext>
          </c:extLst>
        </c:ser>
        <c:ser>
          <c:idx val="1"/>
          <c:order val="1"/>
          <c:tx>
            <c:strRef>
              <c:f>'Таблица 2'!$D$4</c:f>
              <c:strCache>
                <c:ptCount val="1"/>
                <c:pt idx="0">
                  <c:v>Клон София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'Таблица 2'!$B$5:$B$11</c:f>
              <c:strCache>
                <c:ptCount val="7"/>
                <c:pt idx="1">
                  <c:v>Януари</c:v>
                </c:pt>
                <c:pt idx="2">
                  <c:v>Февруари</c:v>
                </c:pt>
                <c:pt idx="3">
                  <c:v>Март</c:v>
                </c:pt>
                <c:pt idx="4">
                  <c:v>Април</c:v>
                </c:pt>
                <c:pt idx="5">
                  <c:v>Май</c:v>
                </c:pt>
                <c:pt idx="6">
                  <c:v>Юни</c:v>
                </c:pt>
              </c:strCache>
            </c:strRef>
          </c:cat>
          <c:val>
            <c:numRef>
              <c:f>'Таблица 2'!$D$5:$D$11</c:f>
              <c:numCache>
                <c:formatCode>0.00</c:formatCode>
                <c:ptCount val="7"/>
                <c:pt idx="1">
                  <c:v>320</c:v>
                </c:pt>
                <c:pt idx="2">
                  <c:v>510</c:v>
                </c:pt>
                <c:pt idx="3">
                  <c:v>790</c:v>
                </c:pt>
                <c:pt idx="4">
                  <c:v>1100</c:v>
                </c:pt>
                <c:pt idx="5">
                  <c:v>500</c:v>
                </c:pt>
                <c:pt idx="6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E-444F-836D-0C50A980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25440"/>
        <c:axId val="661825856"/>
      </c:barChart>
      <c:catAx>
        <c:axId val="6618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61825856"/>
        <c:crosses val="autoZero"/>
        <c:auto val="1"/>
        <c:lblAlgn val="ctr"/>
        <c:lblOffset val="100"/>
        <c:noMultiLvlLbl val="0"/>
      </c:catAx>
      <c:valAx>
        <c:axId val="661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лв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618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200" b="1">
                <a:solidFill>
                  <a:sysClr val="windowText" lastClr="000000"/>
                </a:solidFill>
              </a:rPr>
              <a:t>Оборот</a:t>
            </a:r>
            <a:r>
              <a:rPr lang="bg-BG" sz="1200" b="1" baseline="0">
                <a:solidFill>
                  <a:sysClr val="windowText" lastClr="000000"/>
                </a:solidFill>
              </a:rPr>
              <a:t> за последното тримесечие по месеци за всички клонове</a:t>
            </a:r>
            <a:endParaRPr lang="bg-BG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Клон Пловдив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'Таблица 2'!$B$15:$B$17</c:f>
              <c:strCache>
                <c:ptCount val="3"/>
                <c:pt idx="0">
                  <c:v>Октомври</c:v>
                </c:pt>
                <c:pt idx="1">
                  <c:v>Ноември</c:v>
                </c:pt>
                <c:pt idx="2">
                  <c:v>Декември</c:v>
                </c:pt>
              </c:strCache>
            </c:strRef>
          </c:cat>
          <c:val>
            <c:numRef>
              <c:f>'Таблица 2'!$C$15:$C$17</c:f>
              <c:numCache>
                <c:formatCode>0.00</c:formatCode>
                <c:ptCount val="3"/>
                <c:pt idx="0">
                  <c:v>280</c:v>
                </c:pt>
                <c:pt idx="1">
                  <c:v>330</c:v>
                </c:pt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D9-A47D-DED699372B30}"/>
            </c:ext>
          </c:extLst>
        </c:ser>
        <c:ser>
          <c:idx val="1"/>
          <c:order val="1"/>
          <c:tx>
            <c:v>Клон София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'Таблица 2'!$B$15:$B$17</c:f>
              <c:strCache>
                <c:ptCount val="3"/>
                <c:pt idx="0">
                  <c:v>Октомври</c:v>
                </c:pt>
                <c:pt idx="1">
                  <c:v>Ноември</c:v>
                </c:pt>
                <c:pt idx="2">
                  <c:v>Декември</c:v>
                </c:pt>
              </c:strCache>
            </c:strRef>
          </c:cat>
          <c:val>
            <c:numRef>
              <c:f>'Таблица 2'!$D$15:$D$17</c:f>
              <c:numCache>
                <c:formatCode>0.00</c:formatCode>
                <c:ptCount val="3"/>
                <c:pt idx="0">
                  <c:v>840</c:v>
                </c:pt>
                <c:pt idx="1">
                  <c:v>589</c:v>
                </c:pt>
                <c:pt idx="2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D9-A47D-DED699372B30}"/>
            </c:ext>
          </c:extLst>
        </c:ser>
        <c:ser>
          <c:idx val="2"/>
          <c:order val="2"/>
          <c:tx>
            <c:v>Клон Варна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'Таблица 2'!$B$15:$B$17</c:f>
              <c:strCache>
                <c:ptCount val="3"/>
                <c:pt idx="0">
                  <c:v>Октомври</c:v>
                </c:pt>
                <c:pt idx="1">
                  <c:v>Ноември</c:v>
                </c:pt>
                <c:pt idx="2">
                  <c:v>Декември</c:v>
                </c:pt>
              </c:strCache>
            </c:strRef>
          </c:cat>
          <c:val>
            <c:numRef>
              <c:f>'Таблица 2'!$E$15:$E$17</c:f>
              <c:numCache>
                <c:formatCode>0.00</c:formatCode>
                <c:ptCount val="3"/>
                <c:pt idx="0">
                  <c:v>650</c:v>
                </c:pt>
                <c:pt idx="1">
                  <c:v>300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D9-A47D-DED69937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55488"/>
        <c:axId val="1279258400"/>
      </c:barChart>
      <c:catAx>
        <c:axId val="12792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79258400"/>
        <c:crossesAt val="0"/>
        <c:auto val="1"/>
        <c:lblAlgn val="ctr"/>
        <c:lblOffset val="100"/>
        <c:noMultiLvlLbl val="0"/>
      </c:catAx>
      <c:valAx>
        <c:axId val="1279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лв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792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400" b="1">
                <a:solidFill>
                  <a:sysClr val="windowText" lastClr="000000"/>
                </a:solidFill>
              </a:rPr>
              <a:t>Годишен оборот на филиалите в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8-4EA4-A6AC-68DB67CE7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78-4EA4-A6AC-68DB67CE782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78-4EA4-A6AC-68DB67CE7825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78-4EA4-A6AC-68DB67CE7825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78-4EA4-A6AC-68DB67CE7825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78-4EA4-A6AC-68DB67CE78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'Таблица 2'!$B$28:$B$30</c:f>
              <c:strCache>
                <c:ptCount val="3"/>
                <c:pt idx="0">
                  <c:v>Филиал Пловдив</c:v>
                </c:pt>
                <c:pt idx="1">
                  <c:v>Филиал София</c:v>
                </c:pt>
                <c:pt idx="2">
                  <c:v>Филиал Варна</c:v>
                </c:pt>
              </c:strCache>
            </c:strRef>
          </c:cat>
          <c:val>
            <c:numRef>
              <c:f>'Таблица 2'!$C$28:$C$30</c:f>
              <c:numCache>
                <c:formatCode>0%</c:formatCode>
                <c:ptCount val="3"/>
                <c:pt idx="0">
                  <c:v>0.30690379152772634</c:v>
                </c:pt>
                <c:pt idx="1">
                  <c:v>0.42941830307521306</c:v>
                </c:pt>
                <c:pt idx="2">
                  <c:v>0.26367790539706065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EA4-A6AC-68DB67CE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0</xdr:rowOff>
    </xdr:from>
    <xdr:to>
      <xdr:col>15</xdr:col>
      <xdr:colOff>320040</xdr:colOff>
      <xdr:row>17</xdr:row>
      <xdr:rowOff>114300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99253C5D-2971-4DF5-A7F8-18291489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18</xdr:row>
      <xdr:rowOff>182880</xdr:rowOff>
    </xdr:from>
    <xdr:to>
      <xdr:col>15</xdr:col>
      <xdr:colOff>563880</xdr:colOff>
      <xdr:row>42</xdr:row>
      <xdr:rowOff>68580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6BC36914-68EC-4B04-8FD3-1A2EA510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365760</xdr:colOff>
      <xdr:row>26</xdr:row>
      <xdr:rowOff>182880</xdr:rowOff>
    </xdr:from>
    <xdr:to>
      <xdr:col>7</xdr:col>
      <xdr:colOff>7620</xdr:colOff>
      <xdr:row>41</xdr:row>
      <xdr:rowOff>175260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20D894D9-7997-42CD-BAD0-DCD03CF4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6"/>
  <sheetViews>
    <sheetView workbookViewId="0">
      <selection activeCell="B18" sqref="B18"/>
    </sheetView>
  </sheetViews>
  <sheetFormatPr defaultRowHeight="14.4" x14ac:dyDescent="0.3"/>
  <cols>
    <col min="1" max="1" width="5.5546875" customWidth="1"/>
    <col min="2" max="2" width="14.33203125" customWidth="1"/>
    <col min="3" max="3" width="17.6640625" customWidth="1"/>
    <col min="4" max="4" width="19.21875" customWidth="1"/>
    <col min="5" max="5" width="20" customWidth="1"/>
    <col min="7" max="7" width="13" customWidth="1"/>
  </cols>
  <sheetData>
    <row r="3" spans="2:15" ht="15" thickBot="1" x14ac:dyDescent="0.35"/>
    <row r="4" spans="2:15" ht="15" thickBot="1" x14ac:dyDescent="0.35">
      <c r="B4" s="33" t="s">
        <v>0</v>
      </c>
      <c r="C4" s="34"/>
      <c r="D4" s="34"/>
      <c r="E4" s="34"/>
      <c r="F4" s="34"/>
      <c r="G4" s="35"/>
    </row>
    <row r="5" spans="2:15" ht="15" thickBot="1" x14ac:dyDescent="0.35">
      <c r="B5" s="36" t="s">
        <v>1</v>
      </c>
      <c r="C5" s="37"/>
      <c r="D5" s="37"/>
      <c r="E5" s="38"/>
      <c r="F5" s="39" t="s">
        <v>2</v>
      </c>
      <c r="G5" s="40"/>
    </row>
    <row r="6" spans="2:15" ht="15" thickBot="1" x14ac:dyDescent="0.35">
      <c r="B6" s="1" t="s">
        <v>3</v>
      </c>
      <c r="C6" s="1" t="s">
        <v>4</v>
      </c>
      <c r="D6" s="1" t="s">
        <v>5</v>
      </c>
      <c r="E6" s="1" t="s">
        <v>6</v>
      </c>
      <c r="F6" s="41"/>
      <c r="G6" s="42"/>
    </row>
    <row r="7" spans="2:15" x14ac:dyDescent="0.3">
      <c r="B7" s="2">
        <v>10011</v>
      </c>
      <c r="C7" s="3" t="s">
        <v>7</v>
      </c>
      <c r="D7" s="4">
        <v>2.9</v>
      </c>
      <c r="E7" s="3">
        <v>15</v>
      </c>
      <c r="F7" s="43">
        <f>E7*D7</f>
        <v>43.5</v>
      </c>
      <c r="G7" s="44"/>
    </row>
    <row r="8" spans="2:15" x14ac:dyDescent="0.3">
      <c r="B8" s="5">
        <v>10012</v>
      </c>
      <c r="C8" s="6" t="s">
        <v>8</v>
      </c>
      <c r="D8" s="7">
        <v>3.3</v>
      </c>
      <c r="E8" s="6">
        <v>10</v>
      </c>
      <c r="F8" s="45">
        <f>E8*D8</f>
        <v>33</v>
      </c>
      <c r="G8" s="26"/>
    </row>
    <row r="9" spans="2:15" ht="15" thickBot="1" x14ac:dyDescent="0.35">
      <c r="B9" s="8">
        <v>10013</v>
      </c>
      <c r="C9" s="9" t="s">
        <v>9</v>
      </c>
      <c r="D9" s="10">
        <v>4.9000000000000004</v>
      </c>
      <c r="E9" s="9">
        <v>12</v>
      </c>
      <c r="F9" s="21">
        <f>D9*E9</f>
        <v>58.800000000000004</v>
      </c>
      <c r="G9" s="22"/>
    </row>
    <row r="10" spans="2:15" x14ac:dyDescent="0.3">
      <c r="E10" s="11" t="s">
        <v>10</v>
      </c>
      <c r="F10" s="23">
        <f>SUM(F7:G9)</f>
        <v>135.30000000000001</v>
      </c>
      <c r="G10" s="24"/>
    </row>
    <row r="11" spans="2:15" x14ac:dyDescent="0.3">
      <c r="E11" s="12" t="s">
        <v>11</v>
      </c>
      <c r="F11" s="25">
        <f>F10*0.22</f>
        <v>29.766000000000002</v>
      </c>
      <c r="G11" s="26"/>
    </row>
    <row r="12" spans="2:15" x14ac:dyDescent="0.3">
      <c r="E12" s="14" t="s">
        <v>12</v>
      </c>
      <c r="F12" s="27">
        <f>F10+F11</f>
        <v>165.066</v>
      </c>
      <c r="G12" s="28"/>
    </row>
    <row r="13" spans="2:15" x14ac:dyDescent="0.3">
      <c r="E13" s="15" t="s">
        <v>13</v>
      </c>
      <c r="F13" s="29">
        <f>F12*0.1</f>
        <v>16.506600000000002</v>
      </c>
      <c r="G13" s="30"/>
    </row>
    <row r="14" spans="2:15" ht="15" thickBot="1" x14ac:dyDescent="0.35">
      <c r="E14" s="16" t="s">
        <v>14</v>
      </c>
      <c r="F14" s="31">
        <f>F12-F13</f>
        <v>148.55940000000001</v>
      </c>
      <c r="G14" s="32"/>
    </row>
    <row r="16" spans="2:15" x14ac:dyDescent="0.3">
      <c r="D16" s="13"/>
      <c r="E16" s="20" t="s">
        <v>15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</row>
  </sheetData>
  <mergeCells count="12">
    <mergeCell ref="B4:G4"/>
    <mergeCell ref="B5:E5"/>
    <mergeCell ref="F5:G6"/>
    <mergeCell ref="F7:G7"/>
    <mergeCell ref="F8:G8"/>
    <mergeCell ref="E16:O16"/>
    <mergeCell ref="F9:G9"/>
    <mergeCell ref="F10:G10"/>
    <mergeCell ref="F11:G11"/>
    <mergeCell ref="F12:G12"/>
    <mergeCell ref="F13:G13"/>
    <mergeCell ref="F14:G14"/>
  </mergeCells>
  <hyperlinks>
    <hyperlink ref="E13" location="_ftn1" display="_ftn1" xr:uid="{97C26F69-39C6-4238-A6BA-5E3155E949C7}"/>
    <hyperlink ref="E16" location="_ftnref1" display="_ftnref1" xr:uid="{003CCDB2-D30A-48EA-BAEA-49B318A29D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F8B5-75EE-4763-AC26-7F3243D30B2D}">
  <dimension ref="B2:G31"/>
  <sheetViews>
    <sheetView tabSelected="1" workbookViewId="0">
      <selection activeCell="E25" sqref="E25"/>
    </sheetView>
  </sheetViews>
  <sheetFormatPr defaultRowHeight="14.4" x14ac:dyDescent="0.3"/>
  <cols>
    <col min="2" max="2" width="30.109375" customWidth="1"/>
    <col min="3" max="3" width="15.109375" customWidth="1"/>
    <col min="4" max="4" width="15.33203125" customWidth="1"/>
    <col min="5" max="5" width="15.44140625" customWidth="1"/>
    <col min="6" max="6" width="17" customWidth="1"/>
    <col min="7" max="7" width="24.109375" customWidth="1"/>
  </cols>
  <sheetData>
    <row r="2" spans="2:7" ht="15" thickBot="1" x14ac:dyDescent="0.35"/>
    <row r="3" spans="2:7" ht="15.6" thickTop="1" thickBot="1" x14ac:dyDescent="0.35">
      <c r="B3" s="46" t="s">
        <v>16</v>
      </c>
      <c r="C3" s="46"/>
      <c r="D3" s="46"/>
      <c r="E3" s="46"/>
      <c r="F3" s="46"/>
      <c r="G3" s="46"/>
    </row>
    <row r="4" spans="2:7" ht="15.6" thickTop="1" thickBot="1" x14ac:dyDescent="0.35">
      <c r="B4" s="51" t="s">
        <v>17</v>
      </c>
      <c r="C4" s="47" t="s">
        <v>18</v>
      </c>
      <c r="D4" s="47" t="s">
        <v>20</v>
      </c>
      <c r="E4" s="47" t="s">
        <v>19</v>
      </c>
      <c r="F4" s="47" t="s">
        <v>21</v>
      </c>
      <c r="G4" s="48" t="s">
        <v>22</v>
      </c>
    </row>
    <row r="5" spans="2:7" ht="25.2" customHeight="1" thickTop="1" thickBot="1" x14ac:dyDescent="0.35">
      <c r="B5" s="51"/>
      <c r="C5" s="47"/>
      <c r="D5" s="47"/>
      <c r="E5" s="47"/>
      <c r="F5" s="47"/>
      <c r="G5" s="48"/>
    </row>
    <row r="6" spans="2:7" ht="15.6" thickTop="1" thickBot="1" x14ac:dyDescent="0.35">
      <c r="B6" s="18" t="s">
        <v>23</v>
      </c>
      <c r="C6" s="52">
        <v>150</v>
      </c>
      <c r="D6" s="52">
        <v>320</v>
      </c>
      <c r="E6" s="52">
        <v>250</v>
      </c>
      <c r="F6" s="52">
        <f>C6+D6+E6</f>
        <v>720</v>
      </c>
      <c r="G6" s="53">
        <f>F6/$F$18</f>
        <v>4.4460911448684699E-2</v>
      </c>
    </row>
    <row r="7" spans="2:7" ht="15.6" thickTop="1" thickBot="1" x14ac:dyDescent="0.35">
      <c r="B7" s="18" t="s">
        <v>24</v>
      </c>
      <c r="C7" s="52">
        <v>250</v>
      </c>
      <c r="D7" s="52">
        <v>510</v>
      </c>
      <c r="E7" s="52">
        <v>300</v>
      </c>
      <c r="F7" s="52">
        <f t="shared" ref="F7:F17" si="0">C7+D7+E7</f>
        <v>1060</v>
      </c>
      <c r="G7" s="53">
        <f t="shared" ref="G7:G17" si="1">F7/$F$18</f>
        <v>6.5456341855008024E-2</v>
      </c>
    </row>
    <row r="8" spans="2:7" ht="15.6" thickTop="1" thickBot="1" x14ac:dyDescent="0.35">
      <c r="B8" s="18" t="s">
        <v>25</v>
      </c>
      <c r="C8" s="52">
        <v>120</v>
      </c>
      <c r="D8" s="52">
        <v>790</v>
      </c>
      <c r="E8" s="52">
        <v>320</v>
      </c>
      <c r="F8" s="52">
        <f t="shared" si="0"/>
        <v>1230</v>
      </c>
      <c r="G8" s="53">
        <f t="shared" si="1"/>
        <v>7.5954057058169697E-2</v>
      </c>
    </row>
    <row r="9" spans="2:7" ht="15.6" thickTop="1" thickBot="1" x14ac:dyDescent="0.35">
      <c r="B9" s="18" t="s">
        <v>26</v>
      </c>
      <c r="C9" s="52">
        <v>590</v>
      </c>
      <c r="D9" s="52">
        <v>1100</v>
      </c>
      <c r="E9" s="52">
        <v>380</v>
      </c>
      <c r="F9" s="52">
        <f t="shared" si="0"/>
        <v>2070</v>
      </c>
      <c r="G9" s="53">
        <f t="shared" si="1"/>
        <v>0.12782512041496852</v>
      </c>
    </row>
    <row r="10" spans="2:7" ht="15.6" thickTop="1" thickBot="1" x14ac:dyDescent="0.35">
      <c r="B10" s="18" t="s">
        <v>27</v>
      </c>
      <c r="C10" s="52">
        <v>921</v>
      </c>
      <c r="D10" s="52">
        <v>500</v>
      </c>
      <c r="E10" s="52">
        <v>280</v>
      </c>
      <c r="F10" s="52">
        <f t="shared" si="0"/>
        <v>1701</v>
      </c>
      <c r="G10" s="53">
        <f t="shared" si="1"/>
        <v>0.1050389032975176</v>
      </c>
    </row>
    <row r="11" spans="2:7" ht="15.6" thickTop="1" thickBot="1" x14ac:dyDescent="0.35">
      <c r="B11" s="18" t="s">
        <v>28</v>
      </c>
      <c r="C11" s="52">
        <v>989</v>
      </c>
      <c r="D11" s="52">
        <v>290</v>
      </c>
      <c r="E11" s="52">
        <v>200</v>
      </c>
      <c r="F11" s="52">
        <f t="shared" si="0"/>
        <v>1479</v>
      </c>
      <c r="G11" s="53">
        <f t="shared" si="1"/>
        <v>9.1330122267506489E-2</v>
      </c>
    </row>
    <row r="12" spans="2:7" ht="15.6" thickTop="1" thickBot="1" x14ac:dyDescent="0.35">
      <c r="B12" s="18" t="s">
        <v>29</v>
      </c>
      <c r="C12" s="52">
        <v>300</v>
      </c>
      <c r="D12" s="52">
        <v>380</v>
      </c>
      <c r="E12" s="52">
        <v>150</v>
      </c>
      <c r="F12" s="52">
        <f t="shared" si="0"/>
        <v>830</v>
      </c>
      <c r="G12" s="53">
        <f t="shared" si="1"/>
        <v>5.1253550697789307E-2</v>
      </c>
    </row>
    <row r="13" spans="2:7" ht="15.6" thickTop="1" thickBot="1" x14ac:dyDescent="0.35">
      <c r="B13" s="18" t="s">
        <v>30</v>
      </c>
      <c r="C13" s="52">
        <v>150</v>
      </c>
      <c r="D13" s="52">
        <v>444</v>
      </c>
      <c r="E13" s="52">
        <v>510</v>
      </c>
      <c r="F13" s="52">
        <f t="shared" si="0"/>
        <v>1104</v>
      </c>
      <c r="G13" s="53">
        <f t="shared" si="1"/>
        <v>6.8173397554649864E-2</v>
      </c>
    </row>
    <row r="14" spans="2:7" ht="15.6" thickTop="1" thickBot="1" x14ac:dyDescent="0.35">
      <c r="B14" s="18" t="s">
        <v>31</v>
      </c>
      <c r="C14" s="52">
        <v>400</v>
      </c>
      <c r="D14" s="52">
        <v>982</v>
      </c>
      <c r="E14" s="52">
        <v>580</v>
      </c>
      <c r="F14" s="52">
        <f t="shared" si="0"/>
        <v>1962</v>
      </c>
      <c r="G14" s="53">
        <f t="shared" si="1"/>
        <v>0.12115598369766581</v>
      </c>
    </row>
    <row r="15" spans="2:7" ht="15.6" thickTop="1" thickBot="1" x14ac:dyDescent="0.35">
      <c r="B15" s="18" t="s">
        <v>32</v>
      </c>
      <c r="C15" s="52">
        <v>280</v>
      </c>
      <c r="D15" s="52">
        <v>840</v>
      </c>
      <c r="E15" s="52">
        <v>650</v>
      </c>
      <c r="F15" s="52">
        <f t="shared" si="0"/>
        <v>1770</v>
      </c>
      <c r="G15" s="53">
        <f t="shared" si="1"/>
        <v>0.10929974064468322</v>
      </c>
    </row>
    <row r="16" spans="2:7" ht="15.6" thickTop="1" thickBot="1" x14ac:dyDescent="0.35">
      <c r="B16" s="18" t="s">
        <v>33</v>
      </c>
      <c r="C16" s="52">
        <v>330</v>
      </c>
      <c r="D16" s="52">
        <v>589</v>
      </c>
      <c r="E16" s="52">
        <v>300</v>
      </c>
      <c r="F16" s="52">
        <f t="shared" si="0"/>
        <v>1219</v>
      </c>
      <c r="G16" s="53">
        <f t="shared" si="1"/>
        <v>7.527479313325923E-2</v>
      </c>
    </row>
    <row r="17" spans="2:7" ht="15.6" thickTop="1" thickBot="1" x14ac:dyDescent="0.35">
      <c r="B17" s="18" t="s">
        <v>34</v>
      </c>
      <c r="C17" s="52">
        <v>490</v>
      </c>
      <c r="D17" s="52">
        <v>209</v>
      </c>
      <c r="E17" s="52">
        <v>350</v>
      </c>
      <c r="F17" s="52">
        <f t="shared" si="0"/>
        <v>1049</v>
      </c>
      <c r="G17" s="53">
        <f t="shared" si="1"/>
        <v>6.4777077930097571E-2</v>
      </c>
    </row>
    <row r="18" spans="2:7" ht="15.6" thickTop="1" thickBot="1" x14ac:dyDescent="0.35">
      <c r="B18" s="19" t="s">
        <v>35</v>
      </c>
      <c r="C18" s="54">
        <f>SUM(C6:C17)</f>
        <v>4970</v>
      </c>
      <c r="D18" s="54">
        <f t="shared" ref="D18:E18" si="2">SUM(D6:D17)</f>
        <v>6954</v>
      </c>
      <c r="E18" s="54">
        <f t="shared" si="2"/>
        <v>4270</v>
      </c>
      <c r="F18" s="54">
        <f>SUM(F6:F17)</f>
        <v>16194</v>
      </c>
      <c r="G18" s="53">
        <f>SUM(G6:G17)</f>
        <v>1</v>
      </c>
    </row>
    <row r="19" spans="2:7" ht="15.6" thickTop="1" thickBot="1" x14ac:dyDescent="0.35">
      <c r="B19" s="19" t="s">
        <v>36</v>
      </c>
      <c r="C19" s="55">
        <f>C18/$C$21</f>
        <v>2535.7142857142858</v>
      </c>
      <c r="D19" s="55">
        <f t="shared" ref="D19:F19" si="3">D18/$C$21</f>
        <v>3547.9591836734694</v>
      </c>
      <c r="E19" s="55">
        <f t="shared" si="3"/>
        <v>2178.5714285714284</v>
      </c>
      <c r="F19" s="55">
        <f t="shared" si="3"/>
        <v>8262.2448979591845</v>
      </c>
      <c r="G19" s="50"/>
    </row>
    <row r="20" spans="2:7" ht="15.6" thickTop="1" thickBot="1" x14ac:dyDescent="0.35"/>
    <row r="21" spans="2:7" ht="15.6" thickTop="1" thickBot="1" x14ac:dyDescent="0.35">
      <c r="B21" s="18" t="s">
        <v>37</v>
      </c>
      <c r="C21" s="18">
        <v>1.96</v>
      </c>
    </row>
    <row r="22" spans="2:7" ht="15.6" thickTop="1" thickBot="1" x14ac:dyDescent="0.35">
      <c r="B22" s="49"/>
      <c r="C22" s="49"/>
    </row>
    <row r="23" spans="2:7" ht="15" thickBot="1" x14ac:dyDescent="0.35">
      <c r="B23" s="56" t="s">
        <v>41</v>
      </c>
      <c r="C23" s="56"/>
      <c r="D23" s="58">
        <f>MAX(C6:E18)</f>
        <v>6954</v>
      </c>
    </row>
    <row r="24" spans="2:7" ht="15" thickBot="1" x14ac:dyDescent="0.35">
      <c r="B24" s="56" t="s">
        <v>42</v>
      </c>
      <c r="C24" s="56"/>
      <c r="D24" s="58">
        <f>MIN(F6:F17)</f>
        <v>720</v>
      </c>
    </row>
    <row r="25" spans="2:7" ht="15" thickBot="1" x14ac:dyDescent="0.35">
      <c r="B25" s="57" t="s">
        <v>43</v>
      </c>
      <c r="C25" s="57"/>
      <c r="D25" s="59">
        <f>AVERAGE(C19:E19)</f>
        <v>2754.0816326530608</v>
      </c>
    </row>
    <row r="26" spans="2:7" x14ac:dyDescent="0.3">
      <c r="B26" s="49"/>
      <c r="C26" s="49"/>
    </row>
    <row r="28" spans="2:7" x14ac:dyDescent="0.3">
      <c r="B28" t="s">
        <v>38</v>
      </c>
      <c r="C28" s="17">
        <f>C18/F18</f>
        <v>0.30690379152772634</v>
      </c>
    </row>
    <row r="29" spans="2:7" x14ac:dyDescent="0.3">
      <c r="B29" t="s">
        <v>39</v>
      </c>
      <c r="C29" s="17">
        <f>D18/F18</f>
        <v>0.42941830307521306</v>
      </c>
    </row>
    <row r="30" spans="2:7" x14ac:dyDescent="0.3">
      <c r="B30" t="s">
        <v>40</v>
      </c>
      <c r="C30" s="17">
        <f>E18/F18</f>
        <v>0.26367790539706065</v>
      </c>
    </row>
    <row r="31" spans="2:7" x14ac:dyDescent="0.3">
      <c r="C31" s="17"/>
    </row>
  </sheetData>
  <mergeCells count="10">
    <mergeCell ref="B23:C23"/>
    <mergeCell ref="B24:C24"/>
    <mergeCell ref="B25:C25"/>
    <mergeCell ref="B3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Таблица 1</vt:lpstr>
      <vt:lpstr>Таблица 2</vt:lpstr>
      <vt:lpstr>'Таблица 1'!_ftn1</vt:lpstr>
      <vt:lpstr>'Таблица 1'!_ftnref1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</dc:creator>
  <cp:lastModifiedBy>PC-TONY</cp:lastModifiedBy>
  <dcterms:created xsi:type="dcterms:W3CDTF">2015-06-05T18:19:34Z</dcterms:created>
  <dcterms:modified xsi:type="dcterms:W3CDTF">2021-02-28T17:26:07Z</dcterms:modified>
</cp:coreProperties>
</file>