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 1,5\"/>
    </mc:Choice>
  </mc:AlternateContent>
  <xr:revisionPtr revIDLastSave="0" documentId="13_ncr:1_{062D8A4D-D8C8-4AE9-B174-50B9EA8E43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3" sheetId="17" r:id="rId1"/>
    <sheet name="Large2" sheetId="16" r:id="rId2"/>
    <sheet name="Large1" sheetId="15" r:id="rId3"/>
    <sheet name="Medium5" sheetId="14" r:id="rId4"/>
    <sheet name="Medium4" sheetId="13" r:id="rId5"/>
    <sheet name="Medium3" sheetId="12" r:id="rId6"/>
    <sheet name="Medium2" sheetId="11" r:id="rId7"/>
    <sheet name="Medium1" sheetId="10" r:id="rId8"/>
    <sheet name="Small5" sheetId="9" r:id="rId9"/>
    <sheet name="Small4" sheetId="8" r:id="rId10"/>
    <sheet name="Small3" sheetId="1" r:id="rId11"/>
    <sheet name="Results" sheetId="2" r:id="rId12"/>
    <sheet name="Reisetider" sheetId="3" r:id="rId13"/>
    <sheet name="Koordinater" sheetId="4" r:id="rId1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17" l="1"/>
  <c r="C55" i="17" s="1"/>
  <c r="E55" i="17" s="1"/>
  <c r="G55" i="17"/>
  <c r="H55" i="17" s="1"/>
  <c r="J55" i="17" s="1"/>
  <c r="B56" i="17"/>
  <c r="G56" i="17"/>
  <c r="H56" i="17" s="1"/>
  <c r="J56" i="17" s="1"/>
  <c r="B57" i="17"/>
  <c r="D57" i="17" s="1"/>
  <c r="F57" i="17" s="1"/>
  <c r="G57" i="17"/>
  <c r="H57" i="17" s="1"/>
  <c r="J57" i="17" s="1"/>
  <c r="B58" i="17"/>
  <c r="D58" i="17" s="1"/>
  <c r="F58" i="17" s="1"/>
  <c r="G58" i="17"/>
  <c r="I58" i="17" s="1"/>
  <c r="K58" i="17" s="1"/>
  <c r="B59" i="17"/>
  <c r="C59" i="17" s="1"/>
  <c r="E59" i="17" s="1"/>
  <c r="G59" i="17"/>
  <c r="H59" i="17" s="1"/>
  <c r="J59" i="17" s="1"/>
  <c r="B60" i="17"/>
  <c r="G60" i="17"/>
  <c r="H60" i="17" s="1"/>
  <c r="J60" i="17" s="1"/>
  <c r="B61" i="17"/>
  <c r="G61" i="17"/>
  <c r="I61" i="17" s="1"/>
  <c r="K61" i="17" s="1"/>
  <c r="B15" i="17"/>
  <c r="C15" i="17" s="1"/>
  <c r="E15" i="17" s="1"/>
  <c r="G15" i="17"/>
  <c r="H15" i="17" s="1"/>
  <c r="J15" i="17" s="1"/>
  <c r="B16" i="17"/>
  <c r="D16" i="17" s="1"/>
  <c r="F16" i="17" s="1"/>
  <c r="G16" i="17"/>
  <c r="H16" i="17" s="1"/>
  <c r="J16" i="17" s="1"/>
  <c r="B2" i="17"/>
  <c r="D2" i="17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M34" i="17" s="1" a="1"/>
  <c r="M34" i="17" s="1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R13" i="17"/>
  <c r="R12" i="17"/>
  <c r="G11" i="17"/>
  <c r="I11" i="17" s="1"/>
  <c r="K11" i="17" s="1"/>
  <c r="B11" i="17"/>
  <c r="G10" i="17"/>
  <c r="H10" i="17" s="1"/>
  <c r="J10" i="17" s="1"/>
  <c r="B10" i="17"/>
  <c r="M10" i="17" s="1" a="1"/>
  <c r="M10" i="17" s="1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37" i="17" l="1" a="1"/>
  <c r="M37" i="17" s="1"/>
  <c r="M36" i="17" a="1"/>
  <c r="M36" i="17" s="1"/>
  <c r="M5" i="17" a="1"/>
  <c r="M5" i="17" s="1"/>
  <c r="M26" i="17" a="1"/>
  <c r="M26" i="17" s="1"/>
  <c r="M42" i="17" a="1"/>
  <c r="M42" i="17" s="1"/>
  <c r="M3" i="17" a="1"/>
  <c r="M3" i="17" s="1"/>
  <c r="M11" i="17" a="1"/>
  <c r="M11" i="17" s="1"/>
  <c r="M35" i="17" a="1"/>
  <c r="M35" i="17" s="1"/>
  <c r="M7" i="17" a="1"/>
  <c r="M7" i="17" s="1"/>
  <c r="M56" i="17" a="1"/>
  <c r="M56" i="17" s="1"/>
  <c r="M9" i="17" a="1"/>
  <c r="M9" i="17" s="1"/>
  <c r="M21" i="17" a="1"/>
  <c r="M21" i="17" s="1"/>
  <c r="M61" i="17" a="1"/>
  <c r="M61" i="17" s="1"/>
  <c r="M28" i="17" a="1"/>
  <c r="M28" i="17" s="1"/>
  <c r="M32" i="17" a="1"/>
  <c r="M32" i="17" s="1"/>
  <c r="M8" i="17" a="1"/>
  <c r="M8" i="17" s="1"/>
  <c r="M60" i="17" a="1"/>
  <c r="M60" i="17" s="1"/>
  <c r="M4" i="17" a="1"/>
  <c r="M4" i="17" s="1"/>
  <c r="M45" i="17" a="1"/>
  <c r="M45" i="17" s="1"/>
  <c r="M39" i="17" a="1"/>
  <c r="M39" i="17" s="1"/>
  <c r="M46" i="17" a="1"/>
  <c r="M46" i="17" s="1"/>
  <c r="M31" i="17" a="1"/>
  <c r="M31" i="17" s="1"/>
  <c r="C61" i="17"/>
  <c r="E61" i="17" s="1"/>
  <c r="M23" i="17" a="1"/>
  <c r="M23" i="17" s="1"/>
  <c r="M40" i="17" a="1"/>
  <c r="M40" i="17" s="1"/>
  <c r="M58" i="17" a="1"/>
  <c r="M58" i="17" s="1"/>
  <c r="M50" i="17" a="1"/>
  <c r="M50" i="17" s="1"/>
  <c r="M18" i="17" a="1"/>
  <c r="M18" i="17" s="1"/>
  <c r="M57" i="17" a="1"/>
  <c r="M57" i="17" s="1"/>
  <c r="M49" i="17" a="1"/>
  <c r="M49" i="17" s="1"/>
  <c r="M41" i="17" a="1"/>
  <c r="M41" i="17" s="1"/>
  <c r="M33" i="17" a="1"/>
  <c r="M33" i="17" s="1"/>
  <c r="M25" i="17" a="1"/>
  <c r="M25" i="17" s="1"/>
  <c r="M17" i="17" a="1"/>
  <c r="M17" i="17" s="1"/>
  <c r="M48" i="17" a="1"/>
  <c r="M48" i="17" s="1"/>
  <c r="M24" i="17" a="1"/>
  <c r="M24" i="17" s="1"/>
  <c r="M16" i="17" a="1"/>
  <c r="M16" i="17" s="1"/>
  <c r="M15" i="17" a="1"/>
  <c r="M15" i="17" s="1"/>
  <c r="M2" i="17" a="1"/>
  <c r="M2" i="17" s="1"/>
  <c r="M54" i="17" a="1"/>
  <c r="M54" i="17" s="1"/>
  <c r="M38" i="17" a="1"/>
  <c r="M38" i="17" s="1"/>
  <c r="M30" i="17" a="1"/>
  <c r="M30" i="17" s="1"/>
  <c r="M22" i="17" a="1"/>
  <c r="M22" i="17" s="1"/>
  <c r="M14" i="17" a="1"/>
  <c r="M14" i="17" s="1"/>
  <c r="M6" i="17" a="1"/>
  <c r="M6" i="17" s="1"/>
  <c r="M53" i="17" a="1"/>
  <c r="M53" i="17" s="1"/>
  <c r="M29" i="17" a="1"/>
  <c r="M29" i="17" s="1"/>
  <c r="M13" i="17" a="1"/>
  <c r="M13" i="17" s="1"/>
  <c r="M52" i="17" a="1"/>
  <c r="M52" i="17" s="1"/>
  <c r="M44" i="17" a="1"/>
  <c r="M44" i="17" s="1"/>
  <c r="M20" i="17" a="1"/>
  <c r="M20" i="17" s="1"/>
  <c r="M12" i="17" a="1"/>
  <c r="M12" i="17" s="1"/>
  <c r="M47" i="17" a="1"/>
  <c r="M47" i="17" s="1"/>
  <c r="M55" i="17" a="1"/>
  <c r="M55" i="17" s="1"/>
  <c r="H58" i="17"/>
  <c r="J58" i="17" s="1"/>
  <c r="M59" i="17" a="1"/>
  <c r="M59" i="17" s="1"/>
  <c r="M51" i="17" a="1"/>
  <c r="M51" i="17" s="1"/>
  <c r="M43" i="17" a="1"/>
  <c r="M43" i="17" s="1"/>
  <c r="M27" i="17" a="1"/>
  <c r="M27" i="17" s="1"/>
  <c r="M19" i="17" a="1"/>
  <c r="M19" i="17" s="1"/>
  <c r="H61" i="17"/>
  <c r="J61" i="17" s="1"/>
  <c r="C58" i="17"/>
  <c r="E58" i="17" s="1"/>
  <c r="D61" i="17"/>
  <c r="F61" i="17" s="1"/>
  <c r="D60" i="17"/>
  <c r="F60" i="17" s="1"/>
  <c r="I57" i="17"/>
  <c r="K57" i="17" s="1"/>
  <c r="D56" i="17"/>
  <c r="F56" i="17" s="1"/>
  <c r="C60" i="17"/>
  <c r="E60" i="17" s="1"/>
  <c r="C56" i="17"/>
  <c r="E56" i="17" s="1"/>
  <c r="C57" i="17"/>
  <c r="E57" i="17" s="1"/>
  <c r="I59" i="17"/>
  <c r="K59" i="17" s="1"/>
  <c r="I55" i="17"/>
  <c r="K55" i="17" s="1"/>
  <c r="I60" i="17"/>
  <c r="K60" i="17" s="1"/>
  <c r="I56" i="17"/>
  <c r="K56" i="17" s="1"/>
  <c r="D59" i="17"/>
  <c r="F59" i="17" s="1"/>
  <c r="D55" i="17"/>
  <c r="F55" i="17" s="1"/>
  <c r="C16" i="17"/>
  <c r="E16" i="17" s="1"/>
  <c r="I15" i="17"/>
  <c r="K15" i="17" s="1"/>
  <c r="I16" i="17"/>
  <c r="K16" i="17" s="1"/>
  <c r="D15" i="17"/>
  <c r="F15" i="17" s="1"/>
  <c r="C2" i="17"/>
  <c r="E2" i="17" s="1"/>
  <c r="D52" i="17"/>
  <c r="F52" i="17" s="1"/>
  <c r="H51" i="17"/>
  <c r="J51" i="17" s="1"/>
  <c r="D50" i="17"/>
  <c r="F50" i="17" s="1"/>
  <c r="C49" i="17"/>
  <c r="E49" i="17" s="1"/>
  <c r="H53" i="17"/>
  <c r="J53" i="17" s="1"/>
  <c r="I48" i="17"/>
  <c r="K48" i="17" s="1"/>
  <c r="C51" i="17"/>
  <c r="E51" i="17" s="1"/>
  <c r="D54" i="17"/>
  <c r="F54" i="17" s="1"/>
  <c r="I50" i="17"/>
  <c r="K50" i="17" s="1"/>
  <c r="H49" i="17"/>
  <c r="J49" i="17" s="1"/>
  <c r="D48" i="17"/>
  <c r="F48" i="17" s="1"/>
  <c r="C53" i="17"/>
  <c r="E53" i="17" s="1"/>
  <c r="H54" i="17"/>
  <c r="J54" i="17" s="1"/>
  <c r="H52" i="17"/>
  <c r="J52" i="17" s="1"/>
  <c r="H50" i="17"/>
  <c r="J50" i="17" s="1"/>
  <c r="I47" i="17"/>
  <c r="K47" i="17" s="1"/>
  <c r="D47" i="17"/>
  <c r="F47" i="17" s="1"/>
  <c r="I12" i="17"/>
  <c r="K12" i="17" s="1"/>
  <c r="H14" i="17"/>
  <c r="J14" i="17" s="1"/>
  <c r="D24" i="17"/>
  <c r="F24" i="17" s="1"/>
  <c r="D27" i="17"/>
  <c r="F27" i="17" s="1"/>
  <c r="H32" i="17"/>
  <c r="J32" i="17" s="1"/>
  <c r="I35" i="17"/>
  <c r="K35" i="17" s="1"/>
  <c r="D19" i="17"/>
  <c r="F19" i="17" s="1"/>
  <c r="H42" i="17"/>
  <c r="J42" i="17" s="1"/>
  <c r="D13" i="17"/>
  <c r="F13" i="17" s="1"/>
  <c r="I44" i="17"/>
  <c r="K44" i="17" s="1"/>
  <c r="D33" i="17"/>
  <c r="F33" i="17" s="1"/>
  <c r="H23" i="17"/>
  <c r="J23" i="17" s="1"/>
  <c r="I43" i="17"/>
  <c r="K43" i="17" s="1"/>
  <c r="I21" i="17"/>
  <c r="K21" i="17" s="1"/>
  <c r="I4" i="17"/>
  <c r="K4" i="17" s="1"/>
  <c r="D23" i="17"/>
  <c r="F23" i="17" s="1"/>
  <c r="I10" i="17"/>
  <c r="K10" i="17" s="1"/>
  <c r="D38" i="17"/>
  <c r="F38" i="17" s="1"/>
  <c r="C14" i="17"/>
  <c r="E14" i="17" s="1"/>
  <c r="I2" i="17"/>
  <c r="K2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C25" i="17"/>
  <c r="E25" i="17" s="1"/>
  <c r="H38" i="17"/>
  <c r="J38" i="17" s="1"/>
  <c r="D39" i="17"/>
  <c r="F39" i="17" s="1"/>
  <c r="I41" i="17"/>
  <c r="K41" i="17" s="1"/>
  <c r="C10" i="17"/>
  <c r="E10" i="17" s="1"/>
  <c r="H26" i="17"/>
  <c r="J26" i="17" s="1"/>
  <c r="I28" i="17"/>
  <c r="K28" i="17" s="1"/>
  <c r="C35" i="17"/>
  <c r="E35" i="17" s="1"/>
  <c r="I38" i="17"/>
  <c r="K38" i="17" s="1"/>
  <c r="C46" i="17"/>
  <c r="E46" i="17" s="1"/>
  <c r="C8" i="17"/>
  <c r="E8" i="17" s="1"/>
  <c r="D18" i="17"/>
  <c r="F18" i="17" s="1"/>
  <c r="H27" i="17"/>
  <c r="J27" i="17" s="1"/>
  <c r="I36" i="17"/>
  <c r="K36" i="17" s="1"/>
  <c r="D46" i="17"/>
  <c r="F46" i="17" s="1"/>
  <c r="I13" i="17"/>
  <c r="K13" i="17" s="1"/>
  <c r="D12" i="17"/>
  <c r="F12" i="17" s="1"/>
  <c r="C4" i="17"/>
  <c r="E4" i="17" s="1"/>
  <c r="I8" i="17"/>
  <c r="K8" i="17" s="1"/>
  <c r="C17" i="17"/>
  <c r="E17" i="17" s="1"/>
  <c r="D20" i="17"/>
  <c r="F20" i="17" s="1"/>
  <c r="C30" i="17"/>
  <c r="E30" i="17" s="1"/>
  <c r="H34" i="17"/>
  <c r="J34" i="17" s="1"/>
  <c r="C41" i="17"/>
  <c r="E41" i="17" s="1"/>
  <c r="D44" i="17"/>
  <c r="F44" i="17" s="1"/>
  <c r="I6" i="17"/>
  <c r="K6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F2" i="17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<sst xmlns="http://schemas.openxmlformats.org/spreadsheetml/2006/main" count="1740" uniqueCount="96">
  <si>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</si>
  <si>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</si>
  <si>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</si>
  <si>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</si>
  <si>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</si>
  <si>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</si>
  <si>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</si>
  <si>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</si>
  <si>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</si>
  <si>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</si>
  <si>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</si>
  <si>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</si>
  <si>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</si>
  <si>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</si>
  <si>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</si>
  <si>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</si>
  <si>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</si>
  <si>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</si>
  <si>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</si>
  <si>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</si>
  <si>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</si>
  <si>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</si>
  <si>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</si>
  <si>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</si>
  <si>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</si>
  <si>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</si>
  <si>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</si>
  <si>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</si>
  <si>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</si>
  <si>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</si>
  <si>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</si>
  <si>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</si>
  <si>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</si>
  <si>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</si>
  <si>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</si>
  <si>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</si>
  <si>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</si>
  <si>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</si>
  <si>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</si>
  <si>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</si>
  <si>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</si>
  <si>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</si>
  <si>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</si>
  <si>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</si>
  <si>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</si>
  <si>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</si>
  <si>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</si>
  <si>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</si>
  <si>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</si>
  <si>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</si>
  <si>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</si>
  <si>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</si>
  <si>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</si>
  <si>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</si>
  <si>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</si>
  <si>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</si>
  <si>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</si>
  <si>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</si>
  <si>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</si>
  <si>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</si>
  <si>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</si>
  <si>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</si>
  <si>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</si>
  <si>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</si>
  <si>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</si>
  <si>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</si>
  <si>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</si>
  <si>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</si>
  <si>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</si>
  <si>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</si>
  <si>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</si>
  <si>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</si>
  <si>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</si>
  <si>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</si>
  <si>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</si>
  <si>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</si>
  <si>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</si>
  <si>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</si>
  <si>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</si>
  <si>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</si>
  <si>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</si>
  <si>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</si>
  <si>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</si>
  <si>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</si>
  <si>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</si>
  <si>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</si>
  <si>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</si>
  <si>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</si>
  <si>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</si>
  <si>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</si>
  <si>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</si>
  <si>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</si>
  <si>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</si>
  <si>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</si>
  <si>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0800, 0841</t>
  </si>
  <si>
    <t>0800, 0842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</si>
</sst>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abSelected="1" topLeftCell="A25" workbookViewId="0">
      <selection activeCell="N34" sqref="N3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Kårtveit</v>
      </c>
      <c r="C2" s="3">
        <f ca="1">_xlfn.XLOOKUP(B2,$W$3:$W$26,$X$3:$X$26,0)</f>
        <v>4.9934529999999997</v>
      </c>
      <c r="D2" s="4">
        <f ca="1">_xlfn.XLOOKUP(B2,$W$3:$W$26,$Y$3:$Y$26,0)</f>
        <v>60.388651000000003</v>
      </c>
      <c r="E2" s="5">
        <f t="shared" ref="E2:F17" ca="1" si="0">C2*111.021</f>
        <v>554.37814551299994</v>
      </c>
      <c r="F2" s="5">
        <f t="shared" ca="1" si="0"/>
        <v>6704.4084226710002</v>
      </c>
      <c r="G2" s="3" t="str">
        <f t="shared" ref="G2:G61" ca="1" si="1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2">H2*111.021</f>
        <v>594.22380445500005</v>
      </c>
      <c r="K2" s="8">
        <f t="shared" ca="1" si="2"/>
        <v>6701.6162445210002</v>
      </c>
      <c r="L2" s="2" t="s">
        <v>17</v>
      </c>
      <c r="M2" s="3" cm="1">
        <f t="array" aca="1" ref="M2" ca="1">_xlfn.XLOOKUP(B2,$R$20:$R$47,_xlfn.XLOOKUP(G2,$S$19:$V$19,$S$20:$V$47))*1.5</f>
        <v>51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61" ca="1" si="3">INDEX($W$3:$W$12,RANDBETWEEN(1,ROWS($W$3:$W$12)),1)</f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0"/>
        <v>566.88266278499998</v>
      </c>
      <c r="F3" s="5">
        <f t="shared" ca="1" si="0"/>
        <v>6700.5708707849999</v>
      </c>
      <c r="G3" s="3" t="str">
        <f t="shared" ca="1" si="1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2"/>
        <v>584.50258365299999</v>
      </c>
      <c r="K3" s="8">
        <f t="shared" ca="1" si="2"/>
        <v>6703.3479500789999</v>
      </c>
      <c r="L3" s="2" t="s">
        <v>17</v>
      </c>
      <c r="M3" s="3" cm="1">
        <f t="array" aca="1" ref="M3" ca="1">_xlfn.XLOOKUP(B3,$R$20:$R$47,_xlfn.XLOOKUP(G3,$S$19:$V$19,$S$20:$V$47))*1.5</f>
        <v>22.5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0"/>
        <v>572.01061175400002</v>
      </c>
      <c r="F4" s="5">
        <f t="shared" ca="1" si="0"/>
        <v>6700.629822936</v>
      </c>
      <c r="G4" s="3" t="str">
        <f t="shared" ca="1" si="1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2"/>
        <v>594.22380445500005</v>
      </c>
      <c r="K4" s="8">
        <f t="shared" ca="1" si="2"/>
        <v>6701.6162445210002</v>
      </c>
      <c r="L4" s="2" t="s">
        <v>17</v>
      </c>
      <c r="M4" s="3" cm="1">
        <f t="array" aca="1" ref="M4" ca="1">_xlfn.XLOOKUP(B4,$R$20:$R$47,_xlfn.XLOOKUP(G4,$S$19:$V$19,$S$20:$V$47))*1.5</f>
        <v>37.5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Knarrevik</v>
      </c>
      <c r="C5" s="3">
        <f t="shared" ref="C5:C6" ca="1" si="6">_xlfn.XLOOKUP(B5,$W$3:$W$12,$X$3:$X$12,0)</f>
        <v>5.1530250000000004</v>
      </c>
      <c r="D5" s="4">
        <f t="shared" ref="D5:D6" ca="1" si="7">_xlfn.XLOOKUP(B5,$W$3:$W$12,$Y$3:$Y$12,0)</f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1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2"/>
        <v>594.22380445500005</v>
      </c>
      <c r="K5" s="8">
        <f t="shared" ca="1" si="2"/>
        <v>6701.6162445210002</v>
      </c>
      <c r="L5" s="2" t="s">
        <v>24</v>
      </c>
      <c r="M5" s="3" cm="1">
        <f t="array" aca="1" ref="M5" ca="1">_xlfn.XLOOKUP(B5,$R$20:$R$47,_xlfn.XLOOKUP(G5,$S$19:$V$19,$S$20:$V$47))*1.5</f>
        <v>28.5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1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2"/>
        <v>583.82346819600002</v>
      </c>
      <c r="K6" s="8">
        <f t="shared" ca="1" si="2"/>
        <v>6693.5628922020005</v>
      </c>
      <c r="L6" s="2" t="s">
        <v>29</v>
      </c>
      <c r="M6" s="3" cm="1">
        <f t="array" aca="1" ref="M6" ca="1">_xlfn.XLOOKUP(B6,$R$20:$R$47,_xlfn.XLOOKUP(G6,$S$19:$V$19,$S$20:$V$47))*1.5</f>
        <v>22.5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ca="1" si="1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2"/>
        <v>591.31594242300002</v>
      </c>
      <c r="K7" s="8">
        <f t="shared" ca="1" si="2"/>
        <v>6705.1587025890003</v>
      </c>
      <c r="L7" s="2" t="s">
        <v>31</v>
      </c>
      <c r="M7" s="3" cm="1">
        <f t="array" aca="1" ref="M7" ca="1">_xlfn.XLOOKUP(B7,$R$20:$R$47,_xlfn.XLOOKUP(G7,$S$19:$V$19,$S$20:$V$47))*1.5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Bildøyna</v>
      </c>
      <c r="C8" s="3">
        <f t="shared" ref="C8" ca="1" si="10">_xlfn.XLOOKUP(B8,$W$3:$W$12,$X$3:$X$12,0)</f>
        <v>5.1060850000000002</v>
      </c>
      <c r="D8" s="4">
        <f t="shared" ref="D8" ca="1" si="11">_xlfn.XLOOKUP(B8,$W$3:$W$12,$Y$3:$Y$12,0)</f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2"/>
        <v>584.50258365299999</v>
      </c>
      <c r="K8" s="8">
        <f t="shared" ca="1" si="2"/>
        <v>6703.3479500789999</v>
      </c>
      <c r="L8" s="2" t="s">
        <v>87</v>
      </c>
      <c r="M8" s="3" cm="1">
        <f t="array" aca="1" ref="M8" ca="1">_xlfn.XLOOKUP(B8,$R$20:$R$47,_xlfn.XLOOKUP(G8,$S$19:$V$19,$S$20:$V$47))*1.5</f>
        <v>22.5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Spjeld</v>
      </c>
      <c r="C9" s="3">
        <f ca="1">_xlfn.XLOOKUP(B9,$W$3:$W$12,$X$3:$X$12,0)</f>
        <v>5.0396080000000003</v>
      </c>
      <c r="D9" s="4">
        <f ca="1">_xlfn.XLOOKUP(B9,$W$3:$W$12,$Y$3:$Y$12,0)</f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2"/>
        <v>584.50258365299999</v>
      </c>
      <c r="K9" s="8">
        <f t="shared" ca="1" si="2"/>
        <v>6703.3479500789999</v>
      </c>
      <c r="L9" s="2" t="s">
        <v>88</v>
      </c>
      <c r="M9" s="3" cm="1">
        <f t="array" aca="1" ref="M9" ca="1">_xlfn.XLOOKUP(B9,$R$20:$R$47,_xlfn.XLOOKUP(G9,$S$19:$V$19,$S$20:$V$47))*1.5</f>
        <v>31.5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Spjeld</v>
      </c>
      <c r="C10" s="3">
        <f t="shared" ref="C10:C46" ca="1" si="14">_xlfn.XLOOKUP(B10,$W$3:$W$12,$X$3:$X$12,0)</f>
        <v>5.0396080000000003</v>
      </c>
      <c r="D10" s="4">
        <f t="shared" ref="D10:D46" ca="1" si="15">_xlfn.XLOOKUP(B10,$W$3:$W$12,$Y$3:$Y$12,0)</f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"/>
        <v>Årstad</v>
      </c>
      <c r="H10" s="6">
        <f t="shared" ref="H10:H46" ca="1" si="16">_xlfn.XLOOKUP(G10,$Z$3:$Z$6,$AA$3:$AA$6,0)</f>
        <v>5.3523550000000002</v>
      </c>
      <c r="I10" s="63">
        <f t="shared" ref="I10:I46" ca="1" si="17">_xlfn.XLOOKUP(G10,$Z$3:$Z$6,$AB$3:$AB$6,0)</f>
        <v>60.363500999999999</v>
      </c>
      <c r="J10" s="8">
        <f t="shared" ca="1" si="2"/>
        <v>594.22380445500005</v>
      </c>
      <c r="K10" s="8">
        <f t="shared" ca="1" si="2"/>
        <v>6701.6162445210002</v>
      </c>
      <c r="L10" s="2" t="s">
        <v>89</v>
      </c>
      <c r="M10" s="3" cm="1">
        <f t="array" aca="1" ref="M10" ca="1">_xlfn.XLOOKUP(B10,$R$20:$R$47,_xlfn.XLOOKUP(G10,$S$19:$V$19,$S$20:$V$47))*1.5</f>
        <v>43.5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Straume</v>
      </c>
      <c r="C11" s="3">
        <f t="shared" ca="1" si="14"/>
        <v>5.1213329999999999</v>
      </c>
      <c r="D11" s="4">
        <f t="shared" ca="1" si="1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90</v>
      </c>
      <c r="M11" s="3" cm="1">
        <f t="array" aca="1" ref="M11" ca="1">_xlfn.XLOOKUP(B11,$R$20:$R$47,_xlfn.XLOOKUP(G11,$S$19:$V$19,$S$20:$V$47))*1.5</f>
        <v>22.5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3"/>
        <v>Straume</v>
      </c>
      <c r="C12" s="3">
        <f ca="1">_xlfn.XLOOKUP(B12,$W$3:$W$12,$X$3:$X$12,0)</f>
        <v>5.1213329999999999</v>
      </c>
      <c r="D12" s="4">
        <f ca="1">_xlfn.XLOOKUP(B12,$W$3:$W$12,$Y$3:$Y$12,0)</f>
        <v>60.356560999999999</v>
      </c>
      <c r="E12" s="5">
        <f t="shared" ref="E12:E14" ca="1" si="18">C12*111.021</f>
        <v>568.57551099299997</v>
      </c>
      <c r="F12" s="5">
        <f t="shared" ref="F12:F14" ca="1" si="19">D12*111.021</f>
        <v>6700.8457587809999</v>
      </c>
      <c r="G12" s="3" t="str">
        <f t="shared" ca="1" si="1"/>
        <v>Bergenhus</v>
      </c>
      <c r="H12" s="6">
        <f ca="1">_xlfn.XLOOKUP(G12,$Z$3:$Z$6,$AA$3:$AA$6,0)</f>
        <v>5.3261630000000002</v>
      </c>
      <c r="I12" s="63">
        <f ca="1">_xlfn.XLOOKUP(G12,$Z$3:$Z$6,$AB$3:$AB$6,0)</f>
        <v>60.395409000000001</v>
      </c>
      <c r="J12" s="8">
        <f t="shared" ref="J12:J14" ca="1" si="20">H12*111.021</f>
        <v>591.31594242300002</v>
      </c>
      <c r="K12" s="8">
        <f t="shared" ref="K12:K14" ca="1" si="21">I12*111.021</f>
        <v>6705.1587025890003</v>
      </c>
      <c r="L12" s="2" t="s">
        <v>91</v>
      </c>
      <c r="M12" s="3" cm="1">
        <f t="array" aca="1" ref="M12" ca="1">_xlfn.XLOOKUP(B12,$R$20:$R$47,_xlfn.XLOOKUP(G12,$S$19:$V$19,$S$20:$V$47))*1.5</f>
        <v>33</v>
      </c>
      <c r="N12" s="2">
        <v>4</v>
      </c>
      <c r="R12" s="64">
        <f>COUNTIF(A:A,S12)</f>
        <v>15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3"/>
        <v>Brattholmen</v>
      </c>
      <c r="C13" s="3">
        <f t="shared" ref="C13:C14" ca="1" si="22">_xlfn.XLOOKUP(B13,$W$3:$W$12,$X$3:$X$12,0)</f>
        <v>5.1522740000000002</v>
      </c>
      <c r="D13" s="4">
        <f t="shared" ref="D13:D14" ca="1" si="23">_xlfn.XLOOKUP(B13,$W$3:$W$12,$Y$3:$Y$12,0)</f>
        <v>60.354616</v>
      </c>
      <c r="E13" s="5">
        <f t="shared" ca="1" si="18"/>
        <v>572.01061175400002</v>
      </c>
      <c r="F13" s="5">
        <f t="shared" ca="1" si="19"/>
        <v>6700.629822936</v>
      </c>
      <c r="G13" s="3" t="str">
        <f t="shared" ca="1" si="1"/>
        <v>Laksevåg</v>
      </c>
      <c r="H13" s="6">
        <f t="shared" ref="H13:H14" ca="1" si="24">_xlfn.XLOOKUP(G13,$Z$3:$Z$6,$AA$3:$AA$6,0)</f>
        <v>5.2647930000000001</v>
      </c>
      <c r="I13" s="63">
        <f t="shared" ref="I13:I14" ca="1" si="25">_xlfn.XLOOKUP(G13,$Z$3:$Z$6,$AB$3:$AB$6,0)</f>
        <v>60.379098999999997</v>
      </c>
      <c r="J13" s="8">
        <f t="shared" ca="1" si="20"/>
        <v>584.50258365299999</v>
      </c>
      <c r="K13" s="8">
        <f t="shared" ca="1" si="21"/>
        <v>6703.3479500789999</v>
      </c>
      <c r="L13" s="2" t="s">
        <v>92</v>
      </c>
      <c r="M13" s="3" cm="1">
        <f t="array" aca="1" ref="M13" ca="1">_xlfn.XLOOKUP(B13,$R$20:$R$47,_xlfn.XLOOKUP(G13,$S$19:$V$19,$S$20:$V$47))*1.5</f>
        <v>25.5</v>
      </c>
      <c r="N13" s="2">
        <v>4</v>
      </c>
      <c r="R13">
        <f>COUNTIF(A:A,S13)</f>
        <v>45</v>
      </c>
      <c r="S13" t="s">
        <v>26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14</v>
      </c>
      <c r="B14" s="3" t="str">
        <f t="shared" ca="1" si="3"/>
        <v>Spjeld</v>
      </c>
      <c r="C14" s="3">
        <f t="shared" ca="1" si="22"/>
        <v>5.0396080000000003</v>
      </c>
      <c r="D14" s="4">
        <f t="shared" ca="1" si="23"/>
        <v>60.390343000000001</v>
      </c>
      <c r="E14" s="5">
        <f t="shared" ca="1" si="18"/>
        <v>559.50231976800001</v>
      </c>
      <c r="F14" s="5">
        <f t="shared" ca="1" si="19"/>
        <v>6704.5962702030001</v>
      </c>
      <c r="G14" s="3" t="str">
        <f t="shared" ca="1" si="1"/>
        <v>Bergenhus</v>
      </c>
      <c r="H14" s="6">
        <f t="shared" ca="1" si="24"/>
        <v>5.3261630000000002</v>
      </c>
      <c r="I14" s="63">
        <f t="shared" ca="1" si="25"/>
        <v>60.395409000000001</v>
      </c>
      <c r="J14" s="8">
        <f t="shared" ca="1" si="20"/>
        <v>591.31594242300002</v>
      </c>
      <c r="K14" s="8">
        <f t="shared" ca="1" si="21"/>
        <v>6705.1587025890003</v>
      </c>
      <c r="L14" s="2" t="s">
        <v>93</v>
      </c>
      <c r="M14" s="3" cm="1">
        <f t="array" aca="1" ref="M14" ca="1">_xlfn.XLOOKUP(B14,$R$20:$R$47,_xlfn.XLOOKUP(G14,$S$19:$V$19,$S$20:$V$47))*1.5</f>
        <v>42</v>
      </c>
      <c r="N14" s="2">
        <v>4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14</v>
      </c>
      <c r="B15" s="3" t="str">
        <f t="shared" ca="1" si="3"/>
        <v>Knappskog</v>
      </c>
      <c r="C15" s="3">
        <f ca="1">_xlfn.XLOOKUP(B15,$W$3:$W$12,$X$3:$X$12,0)</f>
        <v>5.0559289999999999</v>
      </c>
      <c r="D15" s="4">
        <f ca="1">_xlfn.XLOOKUP(B15,$W$3:$W$12,$Y$3:$Y$12,0)</f>
        <v>60.382877999999998</v>
      </c>
      <c r="E15" s="5">
        <f t="shared" ref="E15:E16" ca="1" si="26">C15*111.021</f>
        <v>561.31429350899998</v>
      </c>
      <c r="F15" s="5">
        <f t="shared" ref="F15:F16" ca="1" si="27">D15*111.021</f>
        <v>6703.7674984380001</v>
      </c>
      <c r="G15" s="3" t="str">
        <f t="shared" ca="1" si="1"/>
        <v>Laksevåg</v>
      </c>
      <c r="H15" s="6">
        <f ca="1">_xlfn.XLOOKUP(G15,$Z$3:$Z$6,$AA$3:$AA$6,0)</f>
        <v>5.2647930000000001</v>
      </c>
      <c r="I15" s="63">
        <f ca="1">_xlfn.XLOOKUP(G15,$Z$3:$Z$6,$AB$3:$AB$6,0)</f>
        <v>60.379098999999997</v>
      </c>
      <c r="J15" s="8">
        <f t="shared" ref="J15:J16" ca="1" si="28">H15*111.021</f>
        <v>584.50258365299999</v>
      </c>
      <c r="K15" s="8">
        <f t="shared" ref="K15:K16" ca="1" si="29">I15*111.021</f>
        <v>6703.3479500789999</v>
      </c>
      <c r="L15" s="2" t="s">
        <v>94</v>
      </c>
      <c r="M15" s="3" cm="1">
        <f t="array" aca="1" ref="M15" ca="1">_xlfn.XLOOKUP(B15,$R$20:$R$47,_xlfn.XLOOKUP(G15,$S$19:$V$19,$S$20:$V$47))*1.5</f>
        <v>31.5</v>
      </c>
      <c r="N15" s="2">
        <v>4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14</v>
      </c>
      <c r="B16" s="3" t="str">
        <f t="shared" ca="1" si="3"/>
        <v>Straume</v>
      </c>
      <c r="C16" s="3">
        <f t="shared" ref="C16" ca="1" si="30">_xlfn.XLOOKUP(B16,$W$3:$W$12,$X$3:$X$12,0)</f>
        <v>5.1213329999999999</v>
      </c>
      <c r="D16" s="4">
        <f t="shared" ref="D16" ca="1" si="31">_xlfn.XLOOKUP(B16,$W$3:$W$12,$Y$3:$Y$12,0)</f>
        <v>60.356560999999999</v>
      </c>
      <c r="E16" s="5">
        <f t="shared" ca="1" si="26"/>
        <v>568.57551099299997</v>
      </c>
      <c r="F16" s="5">
        <f t="shared" ca="1" si="27"/>
        <v>6700.8457587809999</v>
      </c>
      <c r="G16" s="3" t="str">
        <f t="shared" ca="1" si="1"/>
        <v>Laksevåg</v>
      </c>
      <c r="H16" s="6">
        <f t="shared" ref="H16" ca="1" si="32">_xlfn.XLOOKUP(G16,$Z$3:$Z$6,$AA$3:$AA$6,0)</f>
        <v>5.2647930000000001</v>
      </c>
      <c r="I16" s="63">
        <f t="shared" ref="I16" ca="1" si="33">_xlfn.XLOOKUP(G16,$Z$3:$Z$6,$AB$3:$AB$6,0)</f>
        <v>60.379098999999997</v>
      </c>
      <c r="J16" s="8">
        <f t="shared" ca="1" si="28"/>
        <v>584.50258365299999</v>
      </c>
      <c r="K16" s="8">
        <f t="shared" ca="1" si="29"/>
        <v>6703.3479500789999</v>
      </c>
      <c r="L16" s="2" t="s">
        <v>95</v>
      </c>
      <c r="M16" s="3" cm="1">
        <f t="array" aca="1" ref="M16" ca="1">_xlfn.XLOOKUP(B16,$R$20:$R$47,_xlfn.XLOOKUP(G16,$S$19:$V$19,$S$20:$V$47))*1.5</f>
        <v>22.5</v>
      </c>
      <c r="N16" s="2">
        <v>4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Straume</v>
      </c>
      <c r="C17" s="3">
        <f t="shared" ca="1" si="14"/>
        <v>5.1213329999999999</v>
      </c>
      <c r="D17" s="4">
        <f t="shared" ca="1" si="1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1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2"/>
        <v>591.31594242300002</v>
      </c>
      <c r="K17" s="8">
        <f t="shared" ca="1" si="2"/>
        <v>6705.1587025890003</v>
      </c>
      <c r="L17" s="2" t="s">
        <v>17</v>
      </c>
      <c r="M17" s="3" cm="1">
        <f t="array" aca="1" ref="M17" ca="1">_xlfn.XLOOKUP(B17,$R$20:$R$47,_xlfn.XLOOKUP(G17,$S$19:$V$19,$S$20:$V$47))*1.5</f>
        <v>33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Brattholmen</v>
      </c>
      <c r="C18" s="3">
        <f t="shared" ca="1" si="14"/>
        <v>5.1522740000000002</v>
      </c>
      <c r="D18" s="4">
        <f t="shared" ca="1" si="15"/>
        <v>60.354616</v>
      </c>
      <c r="E18" s="5">
        <f t="shared" ref="E18:F33" ca="1" si="34">C18*111.021</f>
        <v>572.01061175400002</v>
      </c>
      <c r="F18" s="5">
        <f t="shared" ca="1" si="34"/>
        <v>6700.629822936</v>
      </c>
      <c r="G18" s="3" t="str">
        <f t="shared" ca="1" si="1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35">H18*111.021</f>
        <v>594.22380445500005</v>
      </c>
      <c r="K18" s="8">
        <f t="shared" ca="1" si="35"/>
        <v>6701.6162445210002</v>
      </c>
      <c r="L18" s="2" t="s">
        <v>17</v>
      </c>
      <c r="M18" s="3" cm="1">
        <f t="array" aca="1" ref="M18" ca="1">_xlfn.XLOOKUP(B18,$R$20:$R$47,_xlfn.XLOOKUP(G18,$S$19:$V$19,$S$20:$V$47))*1.5</f>
        <v>37.5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Kolltveit</v>
      </c>
      <c r="C19" s="3">
        <f t="shared" ca="1" si="14"/>
        <v>5.0878129999999997</v>
      </c>
      <c r="D19" s="4">
        <f t="shared" ca="1" si="15"/>
        <v>60.352223000000002</v>
      </c>
      <c r="E19" s="5">
        <f t="shared" ca="1" si="34"/>
        <v>564.85408707299996</v>
      </c>
      <c r="F19" s="5">
        <f t="shared" ca="1" si="34"/>
        <v>6700.3641496830005</v>
      </c>
      <c r="G19" s="3" t="str">
        <f t="shared" ca="1" si="1"/>
        <v>Bergenhus</v>
      </c>
      <c r="H19" s="6">
        <f t="shared" ca="1" si="16"/>
        <v>5.3261630000000002</v>
      </c>
      <c r="I19" s="63">
        <f t="shared" ca="1" si="17"/>
        <v>60.395409000000001</v>
      </c>
      <c r="J19" s="8">
        <f t="shared" ca="1" si="35"/>
        <v>591.31594242300002</v>
      </c>
      <c r="K19" s="8">
        <f t="shared" ca="1" si="35"/>
        <v>6705.1587025890003</v>
      </c>
      <c r="L19" s="2" t="s">
        <v>17</v>
      </c>
      <c r="M19" s="3" cm="1">
        <f t="array" aca="1" ref="M19" ca="1">_xlfn.XLOOKUP(B19,$R$20:$R$47,_xlfn.XLOOKUP(G19,$S$19:$V$19,$S$20:$V$47))*1.5</f>
        <v>39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Bildøyna</v>
      </c>
      <c r="C20" s="3">
        <f t="shared" ca="1" si="14"/>
        <v>5.1060850000000002</v>
      </c>
      <c r="D20" s="4">
        <f t="shared" ca="1" si="15"/>
        <v>60.354084999999998</v>
      </c>
      <c r="E20" s="5">
        <f t="shared" ca="1" si="34"/>
        <v>566.88266278499998</v>
      </c>
      <c r="F20" s="5">
        <f t="shared" ca="1" si="34"/>
        <v>6700.5708707849999</v>
      </c>
      <c r="G20" s="3" t="str">
        <f t="shared" ca="1" si="1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35"/>
        <v>594.22380445500005</v>
      </c>
      <c r="K20" s="8">
        <f t="shared" ca="1" si="35"/>
        <v>6701.6162445210002</v>
      </c>
      <c r="L20" s="2" t="s">
        <v>17</v>
      </c>
      <c r="M20" s="3" cm="1">
        <f t="array" aca="1" ref="M20" ca="1">_xlfn.XLOOKUP(B20,$R$20:$R$47,_xlfn.XLOOKUP(G20,$S$19:$V$19,$S$20:$V$47))*1.5</f>
        <v>34.5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Foldnes</v>
      </c>
      <c r="C21" s="3">
        <f t="shared" ca="1" si="14"/>
        <v>5.1065680000000002</v>
      </c>
      <c r="D21" s="4">
        <f t="shared" ca="1" si="15"/>
        <v>60.375988</v>
      </c>
      <c r="E21" s="5">
        <f t="shared" ca="1" si="34"/>
        <v>566.93628592800007</v>
      </c>
      <c r="F21" s="5">
        <f t="shared" ca="1" si="34"/>
        <v>6703.0025637480003</v>
      </c>
      <c r="G21" s="3" t="str">
        <f t="shared" ca="1" si="1"/>
        <v>Bergenhus</v>
      </c>
      <c r="H21" s="6">
        <f t="shared" ca="1" si="16"/>
        <v>5.3261630000000002</v>
      </c>
      <c r="I21" s="63">
        <f t="shared" ca="1" si="17"/>
        <v>60.395409000000001</v>
      </c>
      <c r="J21" s="8">
        <f t="shared" ca="1" si="35"/>
        <v>591.31594242300002</v>
      </c>
      <c r="K21" s="8">
        <f t="shared" ca="1" si="35"/>
        <v>6705.1587025890003</v>
      </c>
      <c r="L21" s="2" t="s">
        <v>17</v>
      </c>
      <c r="M21" s="3" cm="1">
        <f t="array" aca="1" ref="M21" ca="1">_xlfn.XLOOKUP(B21,$R$20:$R$47,_xlfn.XLOOKUP(G21,$S$19:$V$19,$S$20:$V$47))*1.5</f>
        <v>40.5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Brattholmen</v>
      </c>
      <c r="C22" s="3">
        <f t="shared" ca="1" si="14"/>
        <v>5.1522740000000002</v>
      </c>
      <c r="D22" s="4">
        <f t="shared" ca="1" si="15"/>
        <v>60.354616</v>
      </c>
      <c r="E22" s="5">
        <f t="shared" ca="1" si="34"/>
        <v>572.01061175400002</v>
      </c>
      <c r="F22" s="5">
        <f t="shared" ca="1" si="34"/>
        <v>6700.629822936</v>
      </c>
      <c r="G22" s="3" t="str">
        <f t="shared" ca="1" si="1"/>
        <v>Årstad</v>
      </c>
      <c r="H22" s="6">
        <f t="shared" ca="1" si="16"/>
        <v>5.3523550000000002</v>
      </c>
      <c r="I22" s="63">
        <f t="shared" ca="1" si="17"/>
        <v>60.363500999999999</v>
      </c>
      <c r="J22" s="8">
        <f t="shared" ca="1" si="35"/>
        <v>594.22380445500005</v>
      </c>
      <c r="K22" s="8">
        <f t="shared" ca="1" si="35"/>
        <v>6701.6162445210002</v>
      </c>
      <c r="L22" s="2" t="s">
        <v>17</v>
      </c>
      <c r="M22" s="3" cm="1">
        <f t="array" aca="1" ref="M22" ca="1">_xlfn.XLOOKUP(B22,$R$20:$R$47,_xlfn.XLOOKUP(G22,$S$19:$V$19,$S$20:$V$47))*1.5</f>
        <v>37.5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Brattholmen</v>
      </c>
      <c r="C23" s="3">
        <f t="shared" ca="1" si="14"/>
        <v>5.1522740000000002</v>
      </c>
      <c r="D23" s="4">
        <f t="shared" ca="1" si="15"/>
        <v>60.354616</v>
      </c>
      <c r="E23" s="5">
        <f t="shared" ca="1" si="34"/>
        <v>572.01061175400002</v>
      </c>
      <c r="F23" s="5">
        <f t="shared" ca="1" si="34"/>
        <v>6700.629822936</v>
      </c>
      <c r="G23" s="3" t="str">
        <f t="shared" ca="1" si="1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35"/>
        <v>594.22380445500005</v>
      </c>
      <c r="K23" s="8">
        <f t="shared" ca="1" si="35"/>
        <v>6701.6162445210002</v>
      </c>
      <c r="L23" s="2" t="s">
        <v>17</v>
      </c>
      <c r="M23" s="3" cm="1">
        <f t="array" aca="1" ref="M23" ca="1">_xlfn.XLOOKUP(B23,$R$20:$R$47,_xlfn.XLOOKUP(G23,$S$19:$V$19,$S$20:$V$47))*1.5</f>
        <v>37.5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Kårtveit</v>
      </c>
      <c r="C24" s="3">
        <f t="shared" ca="1" si="14"/>
        <v>4.9934529999999997</v>
      </c>
      <c r="D24" s="4">
        <f t="shared" ca="1" si="15"/>
        <v>60.388651000000003</v>
      </c>
      <c r="E24" s="5">
        <f t="shared" ca="1" si="34"/>
        <v>554.37814551299994</v>
      </c>
      <c r="F24" s="5">
        <f t="shared" ca="1" si="34"/>
        <v>6704.4084226710002</v>
      </c>
      <c r="G24" s="3" t="str">
        <f t="shared" ca="1" si="1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35"/>
        <v>584.50258365299999</v>
      </c>
      <c r="K24" s="8">
        <f t="shared" ca="1" si="35"/>
        <v>6703.3479500789999</v>
      </c>
      <c r="L24" s="2" t="s">
        <v>17</v>
      </c>
      <c r="M24" s="3" cm="1">
        <f t="array" aca="1" ref="M24" ca="1">_xlfn.XLOOKUP(B24,$R$20:$R$47,_xlfn.XLOOKUP(G24,$S$19:$V$19,$S$20:$V$47))*1.5</f>
        <v>39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Spjeld</v>
      </c>
      <c r="C25" s="3">
        <f t="shared" ca="1" si="14"/>
        <v>5.0396080000000003</v>
      </c>
      <c r="D25" s="4">
        <f t="shared" ca="1" si="15"/>
        <v>60.390343000000001</v>
      </c>
      <c r="E25" s="5">
        <f t="shared" ca="1" si="34"/>
        <v>559.50231976800001</v>
      </c>
      <c r="F25" s="5">
        <f t="shared" ca="1" si="34"/>
        <v>6704.5962702030001</v>
      </c>
      <c r="G25" s="3" t="str">
        <f t="shared" ca="1" si="1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35"/>
        <v>584.50258365299999</v>
      </c>
      <c r="K25" s="8">
        <f t="shared" ca="1" si="35"/>
        <v>6703.3479500789999</v>
      </c>
      <c r="L25" s="2" t="s">
        <v>17</v>
      </c>
      <c r="M25" s="3" cm="1">
        <f t="array" aca="1" ref="M25" ca="1">_xlfn.XLOOKUP(B25,$R$20:$R$47,_xlfn.XLOOKUP(G25,$S$19:$V$19,$S$20:$V$47))*1.5</f>
        <v>31.5</v>
      </c>
      <c r="R25" s="58" t="s">
        <v>38</v>
      </c>
      <c r="S25" s="59">
        <v>20</v>
      </c>
      <c r="T25" s="16">
        <f t="shared" ref="T25:T47" si="36">S25+7</f>
        <v>27</v>
      </c>
      <c r="U25" s="23">
        <f t="shared" ref="U25:U47" si="37">S25+4</f>
        <v>24</v>
      </c>
      <c r="V25" s="24">
        <f t="shared" ref="V25:V47" si="38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Foldnes</v>
      </c>
      <c r="C26" s="3">
        <f t="shared" ca="1" si="14"/>
        <v>5.1065680000000002</v>
      </c>
      <c r="D26" s="4">
        <f t="shared" ca="1" si="15"/>
        <v>60.375988</v>
      </c>
      <c r="E26" s="5">
        <f t="shared" ca="1" si="34"/>
        <v>566.93628592800007</v>
      </c>
      <c r="F26" s="5">
        <f t="shared" ca="1" si="34"/>
        <v>6703.0025637480003</v>
      </c>
      <c r="G26" s="3" t="str">
        <f t="shared" ca="1" si="1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35"/>
        <v>591.31594242300002</v>
      </c>
      <c r="K26" s="8">
        <f t="shared" ca="1" si="35"/>
        <v>6705.1587025890003</v>
      </c>
      <c r="L26" s="2" t="s">
        <v>17</v>
      </c>
      <c r="M26" s="3" cm="1">
        <f t="array" aca="1" ref="M26" ca="1">_xlfn.XLOOKUP(B26,$R$20:$R$47,_xlfn.XLOOKUP(G26,$S$19:$V$19,$S$20:$V$47))*1.5</f>
        <v>40.5</v>
      </c>
      <c r="R26" s="58" t="s">
        <v>46</v>
      </c>
      <c r="S26" s="15">
        <v>21</v>
      </c>
      <c r="T26" s="24">
        <f t="shared" si="36"/>
        <v>28</v>
      </c>
      <c r="U26" s="17">
        <f t="shared" si="37"/>
        <v>25</v>
      </c>
      <c r="V26" s="18">
        <f t="shared" si="38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Kolltveit</v>
      </c>
      <c r="C27" s="3">
        <f t="shared" ca="1" si="14"/>
        <v>5.0878129999999997</v>
      </c>
      <c r="D27" s="4">
        <f t="shared" ca="1" si="15"/>
        <v>60.352223000000002</v>
      </c>
      <c r="E27" s="5">
        <f t="shared" ca="1" si="34"/>
        <v>564.85408707299996</v>
      </c>
      <c r="F27" s="5">
        <f t="shared" ca="1" si="34"/>
        <v>6700.3641496830005</v>
      </c>
      <c r="G27" s="3" t="str">
        <f t="shared" ca="1" si="1"/>
        <v>Ytrebygda</v>
      </c>
      <c r="H27" s="6">
        <f t="shared" ca="1" si="16"/>
        <v>5.2586760000000004</v>
      </c>
      <c r="I27" s="63">
        <f t="shared" ca="1" si="17"/>
        <v>60.290962</v>
      </c>
      <c r="J27" s="8">
        <f t="shared" ca="1" si="35"/>
        <v>583.82346819600002</v>
      </c>
      <c r="K27" s="8">
        <f t="shared" ca="1" si="35"/>
        <v>6693.5628922020005</v>
      </c>
      <c r="L27" s="2" t="s">
        <v>17</v>
      </c>
      <c r="M27" s="3" cm="1">
        <f t="array" aca="1" ref="M27" ca="1">_xlfn.XLOOKUP(B27,$R$20:$R$47,_xlfn.XLOOKUP(G27,$S$19:$V$19,$S$20:$V$47))*1.5</f>
        <v>34.5</v>
      </c>
      <c r="R27" s="58" t="s">
        <v>39</v>
      </c>
      <c r="S27" s="33">
        <v>17</v>
      </c>
      <c r="T27" s="23">
        <f t="shared" si="36"/>
        <v>24</v>
      </c>
      <c r="U27" s="15">
        <f t="shared" si="37"/>
        <v>21</v>
      </c>
      <c r="V27" s="17">
        <f t="shared" si="38"/>
        <v>25</v>
      </c>
    </row>
    <row r="28" spans="1:26" ht="15" x14ac:dyDescent="0.25">
      <c r="A28" s="2" t="s">
        <v>26</v>
      </c>
      <c r="B28" s="3" t="str">
        <f t="shared" ca="1" si="3"/>
        <v>Spjeld</v>
      </c>
      <c r="C28" s="3">
        <f t="shared" ca="1" si="14"/>
        <v>5.0396080000000003</v>
      </c>
      <c r="D28" s="4">
        <f t="shared" ca="1" si="15"/>
        <v>60.390343000000001</v>
      </c>
      <c r="E28" s="5">
        <f t="shared" ca="1" si="34"/>
        <v>559.50231976800001</v>
      </c>
      <c r="F28" s="5">
        <f t="shared" ca="1" si="34"/>
        <v>6704.5962702030001</v>
      </c>
      <c r="G28" s="3" t="str">
        <f t="shared" ca="1" si="1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35"/>
        <v>584.50258365299999</v>
      </c>
      <c r="K28" s="8">
        <f t="shared" ca="1" si="35"/>
        <v>6703.3479500789999</v>
      </c>
      <c r="L28" s="2" t="s">
        <v>17</v>
      </c>
      <c r="M28" s="3" cm="1">
        <f t="array" aca="1" ref="M28" ca="1">_xlfn.XLOOKUP(B28,$R$20:$R$47,_xlfn.XLOOKUP(G28,$S$19:$V$19,$S$20:$V$47))*1.5</f>
        <v>31.5</v>
      </c>
      <c r="R28" s="58" t="s">
        <v>47</v>
      </c>
      <c r="S28" s="34">
        <v>15</v>
      </c>
      <c r="T28" s="35">
        <f t="shared" si="36"/>
        <v>22</v>
      </c>
      <c r="U28" s="19">
        <f t="shared" si="37"/>
        <v>19</v>
      </c>
      <c r="V28" s="21">
        <f t="shared" si="38"/>
        <v>23</v>
      </c>
    </row>
    <row r="29" spans="1:26" ht="15" x14ac:dyDescent="0.25">
      <c r="A29" s="2" t="s">
        <v>26</v>
      </c>
      <c r="B29" s="3" t="str">
        <f t="shared" ca="1" si="3"/>
        <v>Knarrevik</v>
      </c>
      <c r="C29" s="3">
        <f t="shared" ca="1" si="14"/>
        <v>5.1530250000000004</v>
      </c>
      <c r="D29" s="4">
        <f t="shared" ca="1" si="15"/>
        <v>60.368082999999999</v>
      </c>
      <c r="E29" s="5">
        <f t="shared" ca="1" si="34"/>
        <v>572.0939885250001</v>
      </c>
      <c r="F29" s="5">
        <f t="shared" ca="1" si="34"/>
        <v>6702.1249427430002</v>
      </c>
      <c r="G29" s="3" t="str">
        <f t="shared" ca="1" si="1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35"/>
        <v>584.50258365299999</v>
      </c>
      <c r="K29" s="8">
        <f t="shared" ca="1" si="35"/>
        <v>6703.3479500789999</v>
      </c>
      <c r="L29" s="2" t="s">
        <v>17</v>
      </c>
      <c r="M29" s="3" cm="1">
        <f t="array" aca="1" ref="M29" ca="1">_xlfn.XLOOKUP(B29,$R$20:$R$47,_xlfn.XLOOKUP(G29,$S$19:$V$19,$S$20:$V$47))*1.5</f>
        <v>16.5</v>
      </c>
      <c r="R29" s="58" t="s">
        <v>48</v>
      </c>
      <c r="S29" s="59">
        <v>20</v>
      </c>
      <c r="T29" s="16">
        <f t="shared" si="36"/>
        <v>27</v>
      </c>
      <c r="U29" s="23">
        <f t="shared" si="37"/>
        <v>24</v>
      </c>
      <c r="V29" s="24">
        <f t="shared" si="38"/>
        <v>28</v>
      </c>
    </row>
    <row r="30" spans="1:26" ht="15" x14ac:dyDescent="0.25">
      <c r="A30" s="2" t="s">
        <v>26</v>
      </c>
      <c r="B30" s="3" t="str">
        <f t="shared" ca="1" si="3"/>
        <v>Knarrevik</v>
      </c>
      <c r="C30" s="3">
        <f t="shared" ca="1" si="14"/>
        <v>5.1530250000000004</v>
      </c>
      <c r="D30" s="4">
        <f t="shared" ca="1" si="15"/>
        <v>60.368082999999999</v>
      </c>
      <c r="E30" s="5">
        <f t="shared" ca="1" si="34"/>
        <v>572.0939885250001</v>
      </c>
      <c r="F30" s="5">
        <f t="shared" ca="1" si="34"/>
        <v>6702.1249427430002</v>
      </c>
      <c r="G30" s="3" t="str">
        <f t="shared" ca="1" si="1"/>
        <v>Bergenhus</v>
      </c>
      <c r="H30" s="6">
        <f t="shared" ca="1" si="16"/>
        <v>5.3261630000000002</v>
      </c>
      <c r="I30" s="63">
        <f t="shared" ca="1" si="17"/>
        <v>60.395409000000001</v>
      </c>
      <c r="J30" s="8">
        <f t="shared" ca="1" si="35"/>
        <v>591.31594242300002</v>
      </c>
      <c r="K30" s="8">
        <f t="shared" ca="1" si="35"/>
        <v>6705.1587025890003</v>
      </c>
      <c r="L30" s="2" t="s">
        <v>17</v>
      </c>
      <c r="M30" s="3" cm="1">
        <f t="array" aca="1" ref="M30" ca="1">_xlfn.XLOOKUP(B30,$R$20:$R$47,_xlfn.XLOOKUP(G30,$S$19:$V$19,$S$20:$V$47))*1.5</f>
        <v>27</v>
      </c>
      <c r="R30" s="58" t="s">
        <v>34</v>
      </c>
      <c r="S30" s="34">
        <v>15</v>
      </c>
      <c r="T30" s="35">
        <f t="shared" si="36"/>
        <v>22</v>
      </c>
      <c r="U30" s="19">
        <f t="shared" si="37"/>
        <v>19</v>
      </c>
      <c r="V30" s="21">
        <f t="shared" si="38"/>
        <v>23</v>
      </c>
    </row>
    <row r="31" spans="1:26" ht="15" x14ac:dyDescent="0.25">
      <c r="A31" s="2" t="s">
        <v>26</v>
      </c>
      <c r="B31" s="3" t="str">
        <f t="shared" ca="1" si="3"/>
        <v>Bildøyna</v>
      </c>
      <c r="C31" s="3">
        <f t="shared" ca="1" si="14"/>
        <v>5.1060850000000002</v>
      </c>
      <c r="D31" s="4">
        <f t="shared" ca="1" si="15"/>
        <v>60.354084999999998</v>
      </c>
      <c r="E31" s="5">
        <f t="shared" ca="1" si="34"/>
        <v>566.88266278499998</v>
      </c>
      <c r="F31" s="5">
        <f t="shared" ca="1" si="34"/>
        <v>6700.5708707849999</v>
      </c>
      <c r="G31" s="3" t="str">
        <f t="shared" ca="1" si="1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35"/>
        <v>591.31594242300002</v>
      </c>
      <c r="K31" s="8">
        <f t="shared" ca="1" si="35"/>
        <v>6705.1587025890003</v>
      </c>
      <c r="L31" s="2" t="s">
        <v>17</v>
      </c>
      <c r="M31" s="3" cm="1">
        <f t="array" aca="1" ref="M31" ca="1">_xlfn.XLOOKUP(B31,$R$20:$R$47,_xlfn.XLOOKUP(G31,$S$19:$V$19,$S$20:$V$47))*1.5</f>
        <v>33</v>
      </c>
      <c r="R31" s="58" t="s">
        <v>37</v>
      </c>
      <c r="S31" s="15">
        <v>21</v>
      </c>
      <c r="T31" s="24">
        <f t="shared" si="36"/>
        <v>28</v>
      </c>
      <c r="U31" s="17">
        <f t="shared" si="37"/>
        <v>25</v>
      </c>
      <c r="V31" s="18">
        <f t="shared" si="38"/>
        <v>29</v>
      </c>
    </row>
    <row r="32" spans="1:26" ht="15" x14ac:dyDescent="0.25">
      <c r="A32" s="2" t="s">
        <v>26</v>
      </c>
      <c r="B32" s="3" t="str">
        <f t="shared" ca="1" si="3"/>
        <v>Bildøyna</v>
      </c>
      <c r="C32" s="3">
        <f t="shared" ca="1" si="14"/>
        <v>5.1060850000000002</v>
      </c>
      <c r="D32" s="4">
        <f t="shared" ca="1" si="15"/>
        <v>60.354084999999998</v>
      </c>
      <c r="E32" s="5">
        <f t="shared" ca="1" si="34"/>
        <v>566.88266278499998</v>
      </c>
      <c r="F32" s="5">
        <f t="shared" ca="1" si="34"/>
        <v>6700.5708707849999</v>
      </c>
      <c r="G32" s="3" t="str">
        <f t="shared" ca="1" si="1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35"/>
        <v>591.31594242300002</v>
      </c>
      <c r="K32" s="8">
        <f t="shared" ca="1" si="35"/>
        <v>6705.1587025890003</v>
      </c>
      <c r="L32" s="2" t="s">
        <v>17</v>
      </c>
      <c r="M32" s="3" cm="1">
        <f t="array" aca="1" ref="M32" ca="1">_xlfn.XLOOKUP(B32,$R$20:$R$47,_xlfn.XLOOKUP(G32,$S$19:$V$19,$S$20:$V$47))*1.5</f>
        <v>33</v>
      </c>
      <c r="R32" s="58" t="s">
        <v>49</v>
      </c>
      <c r="S32" s="18">
        <v>29</v>
      </c>
      <c r="T32" s="36">
        <f t="shared" si="36"/>
        <v>36</v>
      </c>
      <c r="U32" s="37">
        <f t="shared" si="37"/>
        <v>33</v>
      </c>
      <c r="V32" s="38">
        <f t="shared" si="38"/>
        <v>37</v>
      </c>
    </row>
    <row r="33" spans="1:22" ht="15" x14ac:dyDescent="0.25">
      <c r="A33" s="2" t="s">
        <v>26</v>
      </c>
      <c r="B33" s="3" t="str">
        <f t="shared" ca="1" si="3"/>
        <v>Knappskog</v>
      </c>
      <c r="C33" s="3">
        <f t="shared" ca="1" si="14"/>
        <v>5.0559289999999999</v>
      </c>
      <c r="D33" s="4">
        <f t="shared" ca="1" si="15"/>
        <v>60.382877999999998</v>
      </c>
      <c r="E33" s="5">
        <f t="shared" ca="1" si="34"/>
        <v>561.31429350899998</v>
      </c>
      <c r="F33" s="5">
        <f t="shared" ca="1" si="34"/>
        <v>6703.7674984380001</v>
      </c>
      <c r="G33" s="3" t="str">
        <f t="shared" ca="1" si="1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35"/>
        <v>594.22380445500005</v>
      </c>
      <c r="K33" s="8">
        <f t="shared" ca="1" si="35"/>
        <v>6701.6162445210002</v>
      </c>
      <c r="L33" s="2" t="s">
        <v>17</v>
      </c>
      <c r="M33" s="3" cm="1">
        <f t="array" aca="1" ref="M33" ca="1">_xlfn.XLOOKUP(B33,$R$20:$R$47,_xlfn.XLOOKUP(G33,$S$19:$V$19,$S$20:$V$47))*1.5</f>
        <v>43.5</v>
      </c>
      <c r="R33" s="58" t="s">
        <v>35</v>
      </c>
      <c r="S33" s="39">
        <v>11</v>
      </c>
      <c r="T33" s="40">
        <f t="shared" si="36"/>
        <v>18</v>
      </c>
      <c r="U33" s="34">
        <f t="shared" si="37"/>
        <v>15</v>
      </c>
      <c r="V33" s="19">
        <f t="shared" si="38"/>
        <v>19</v>
      </c>
    </row>
    <row r="34" spans="1:22" ht="15" x14ac:dyDescent="0.25">
      <c r="A34" s="2" t="s">
        <v>26</v>
      </c>
      <c r="B34" s="3" t="str">
        <f t="shared" ca="1" si="3"/>
        <v>Foldnes</v>
      </c>
      <c r="C34" s="3">
        <f t="shared" ca="1" si="14"/>
        <v>5.1065680000000002</v>
      </c>
      <c r="D34" s="4">
        <f t="shared" ca="1" si="15"/>
        <v>60.375988</v>
      </c>
      <c r="E34" s="5">
        <f t="shared" ref="E34:F46" ca="1" si="39">C34*111.021</f>
        <v>566.93628592800007</v>
      </c>
      <c r="F34" s="5">
        <f t="shared" ca="1" si="39"/>
        <v>6703.0025637480003</v>
      </c>
      <c r="G34" s="3" t="str">
        <f t="shared" ca="1" si="1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6" ca="1" si="40">H34*111.021</f>
        <v>591.31594242300002</v>
      </c>
      <c r="K34" s="8">
        <f t="shared" ca="1" si="40"/>
        <v>6705.1587025890003</v>
      </c>
      <c r="L34" s="2" t="s">
        <v>17</v>
      </c>
      <c r="M34" s="3" cm="1">
        <f t="array" aca="1" ref="M34" ca="1">_xlfn.XLOOKUP(B34,$R$20:$R$47,_xlfn.XLOOKUP(G34,$S$19:$V$19,$S$20:$V$47))*1.5</f>
        <v>40.5</v>
      </c>
      <c r="R34" s="58" t="s">
        <v>50</v>
      </c>
      <c r="S34" s="41"/>
      <c r="T34" s="42">
        <f t="shared" si="36"/>
        <v>7</v>
      </c>
      <c r="U34" s="43">
        <f t="shared" si="37"/>
        <v>4</v>
      </c>
      <c r="V34" s="44">
        <f t="shared" si="38"/>
        <v>8</v>
      </c>
    </row>
    <row r="35" spans="1:22" ht="15" x14ac:dyDescent="0.25">
      <c r="A35" s="2" t="s">
        <v>26</v>
      </c>
      <c r="B35" s="3" t="str">
        <f t="shared" ca="1" si="3"/>
        <v>Kolltveit</v>
      </c>
      <c r="C35" s="3">
        <f t="shared" ca="1" si="14"/>
        <v>5.0878129999999997</v>
      </c>
      <c r="D35" s="4">
        <f t="shared" ca="1" si="15"/>
        <v>60.352223000000002</v>
      </c>
      <c r="E35" s="5">
        <f t="shared" ca="1" si="39"/>
        <v>564.85408707299996</v>
      </c>
      <c r="F35" s="5">
        <f t="shared" ca="1" si="39"/>
        <v>6700.3641496830005</v>
      </c>
      <c r="G35" s="3" t="str">
        <f t="shared" ca="1" si="1"/>
        <v>Laksevåg</v>
      </c>
      <c r="H35" s="6">
        <f t="shared" ca="1" si="16"/>
        <v>5.2647930000000001</v>
      </c>
      <c r="I35" s="63">
        <f t="shared" ca="1" si="17"/>
        <v>60.379098999999997</v>
      </c>
      <c r="J35" s="8">
        <f t="shared" ca="1" si="40"/>
        <v>584.50258365299999</v>
      </c>
      <c r="K35" s="8">
        <f t="shared" ca="1" si="40"/>
        <v>6703.3479500789999</v>
      </c>
      <c r="L35" s="2" t="s">
        <v>17</v>
      </c>
      <c r="M35" s="3" cm="1">
        <f t="array" aca="1" ref="M35" ca="1">_xlfn.XLOOKUP(B35,$R$20:$R$47,_xlfn.XLOOKUP(G35,$S$19:$V$19,$S$20:$V$47))*1.5</f>
        <v>28.5</v>
      </c>
      <c r="R35" s="58" t="s">
        <v>51</v>
      </c>
      <c r="S35" s="45">
        <v>14</v>
      </c>
      <c r="T35" s="15">
        <f t="shared" si="36"/>
        <v>21</v>
      </c>
      <c r="U35" s="40">
        <f t="shared" si="37"/>
        <v>18</v>
      </c>
      <c r="V35" s="35">
        <f t="shared" si="38"/>
        <v>22</v>
      </c>
    </row>
    <row r="36" spans="1:22" ht="15" x14ac:dyDescent="0.25">
      <c r="A36" s="2" t="s">
        <v>26</v>
      </c>
      <c r="B36" s="3" t="str">
        <f t="shared" ca="1" si="3"/>
        <v>Spjeld</v>
      </c>
      <c r="C36" s="3">
        <f t="shared" ca="1" si="14"/>
        <v>5.0396080000000003</v>
      </c>
      <c r="D36" s="4">
        <f t="shared" ca="1" si="15"/>
        <v>60.390343000000001</v>
      </c>
      <c r="E36" s="5">
        <f t="shared" ca="1" si="39"/>
        <v>559.50231976800001</v>
      </c>
      <c r="F36" s="5">
        <f t="shared" ca="1" si="39"/>
        <v>6704.5962702030001</v>
      </c>
      <c r="G36" s="3" t="str">
        <f t="shared" ca="1" si="1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40"/>
        <v>594.22380445500005</v>
      </c>
      <c r="K36" s="8">
        <f t="shared" ca="1" si="40"/>
        <v>6701.6162445210002</v>
      </c>
      <c r="L36" s="2" t="s">
        <v>17</v>
      </c>
      <c r="M36" s="3" cm="1">
        <f t="array" aca="1" ref="M36" ca="1">_xlfn.XLOOKUP(B36,$R$20:$R$47,_xlfn.XLOOKUP(G36,$S$19:$V$19,$S$20:$V$47))*1.5</f>
        <v>43.5</v>
      </c>
      <c r="R36" s="58" t="s">
        <v>52</v>
      </c>
      <c r="S36" s="37">
        <v>33</v>
      </c>
      <c r="T36" s="46">
        <f t="shared" si="36"/>
        <v>40</v>
      </c>
      <c r="U36" s="38">
        <f t="shared" si="37"/>
        <v>37</v>
      </c>
      <c r="V36" s="47">
        <f t="shared" si="38"/>
        <v>41</v>
      </c>
    </row>
    <row r="37" spans="1:22" ht="15" x14ac:dyDescent="0.25">
      <c r="A37" s="2" t="s">
        <v>26</v>
      </c>
      <c r="B37" s="3" t="str">
        <f t="shared" ca="1" si="3"/>
        <v>Foldnes</v>
      </c>
      <c r="C37" s="3">
        <f t="shared" ca="1" si="14"/>
        <v>5.1065680000000002</v>
      </c>
      <c r="D37" s="4">
        <f t="shared" ca="1" si="15"/>
        <v>60.375988</v>
      </c>
      <c r="E37" s="5">
        <f t="shared" ca="1" si="39"/>
        <v>566.93628592800007</v>
      </c>
      <c r="F37" s="5">
        <f t="shared" ca="1" si="39"/>
        <v>6703.0025637480003</v>
      </c>
      <c r="G37" s="3" t="str">
        <f t="shared" ca="1" si="1"/>
        <v>Årstad</v>
      </c>
      <c r="H37" s="6">
        <f t="shared" ca="1" si="16"/>
        <v>5.3523550000000002</v>
      </c>
      <c r="I37" s="63">
        <f t="shared" ca="1" si="17"/>
        <v>60.363500999999999</v>
      </c>
      <c r="J37" s="8">
        <f t="shared" ca="1" si="40"/>
        <v>594.22380445500005</v>
      </c>
      <c r="K37" s="8">
        <f t="shared" ca="1" si="40"/>
        <v>6701.6162445210002</v>
      </c>
      <c r="L37" s="2" t="s">
        <v>17</v>
      </c>
      <c r="M37" s="3" cm="1">
        <f t="array" aca="1" ref="M37" ca="1">_xlfn.XLOOKUP(B37,$R$20:$R$47,_xlfn.XLOOKUP(G37,$S$19:$V$19,$S$20:$V$47))*1.5</f>
        <v>42</v>
      </c>
      <c r="R37" s="58" t="s">
        <v>53</v>
      </c>
      <c r="S37" s="33">
        <v>17</v>
      </c>
      <c r="T37" s="23">
        <f t="shared" si="36"/>
        <v>24</v>
      </c>
      <c r="U37" s="15">
        <f t="shared" si="37"/>
        <v>21</v>
      </c>
      <c r="V37" s="17">
        <f t="shared" si="38"/>
        <v>25</v>
      </c>
    </row>
    <row r="38" spans="1:22" ht="15" x14ac:dyDescent="0.25">
      <c r="A38" s="2" t="s">
        <v>26</v>
      </c>
      <c r="B38" s="3" t="str">
        <f t="shared" ca="1" si="3"/>
        <v>Spjeld</v>
      </c>
      <c r="C38" s="3">
        <f t="shared" ca="1" si="14"/>
        <v>5.0396080000000003</v>
      </c>
      <c r="D38" s="4">
        <f t="shared" ca="1" si="15"/>
        <v>60.390343000000001</v>
      </c>
      <c r="E38" s="5">
        <f t="shared" ca="1" si="39"/>
        <v>559.50231976800001</v>
      </c>
      <c r="F38" s="5">
        <f t="shared" ca="1" si="39"/>
        <v>6704.5962702030001</v>
      </c>
      <c r="G38" s="3" t="str">
        <f t="shared" ca="1" si="1"/>
        <v>Bergenhus</v>
      </c>
      <c r="H38" s="6">
        <f t="shared" ca="1" si="16"/>
        <v>5.3261630000000002</v>
      </c>
      <c r="I38" s="63">
        <f t="shared" ca="1" si="17"/>
        <v>60.395409000000001</v>
      </c>
      <c r="J38" s="8">
        <f t="shared" ca="1" si="40"/>
        <v>591.31594242300002</v>
      </c>
      <c r="K38" s="8">
        <f t="shared" ca="1" si="40"/>
        <v>6705.1587025890003</v>
      </c>
      <c r="L38" s="2" t="s">
        <v>17</v>
      </c>
      <c r="M38" s="3" cm="1">
        <f t="array" aca="1" ref="M38" ca="1">_xlfn.XLOOKUP(B38,$R$20:$R$47,_xlfn.XLOOKUP(G38,$S$19:$V$19,$S$20:$V$47))*1.5</f>
        <v>42</v>
      </c>
      <c r="R38" s="58" t="s">
        <v>54</v>
      </c>
      <c r="S38" s="48">
        <v>32</v>
      </c>
      <c r="T38" s="49">
        <f t="shared" si="36"/>
        <v>39</v>
      </c>
      <c r="U38" s="36">
        <f t="shared" si="37"/>
        <v>36</v>
      </c>
      <c r="V38" s="46">
        <f t="shared" si="38"/>
        <v>40</v>
      </c>
    </row>
    <row r="39" spans="1:22" ht="15" x14ac:dyDescent="0.25">
      <c r="A39" s="2" t="s">
        <v>26</v>
      </c>
      <c r="B39" s="3" t="str">
        <f t="shared" ca="1" si="3"/>
        <v>Knappskog</v>
      </c>
      <c r="C39" s="3">
        <f t="shared" ca="1" si="14"/>
        <v>5.0559289999999999</v>
      </c>
      <c r="D39" s="4">
        <f t="shared" ca="1" si="15"/>
        <v>60.382877999999998</v>
      </c>
      <c r="E39" s="5">
        <f t="shared" ca="1" si="39"/>
        <v>561.31429350899998</v>
      </c>
      <c r="F39" s="5">
        <f t="shared" ca="1" si="39"/>
        <v>6703.7674984380001</v>
      </c>
      <c r="G39" s="3" t="str">
        <f t="shared" ca="1" si="1"/>
        <v>Laksevåg</v>
      </c>
      <c r="H39" s="6">
        <f t="shared" ca="1" si="16"/>
        <v>5.2647930000000001</v>
      </c>
      <c r="I39" s="63">
        <f t="shared" ca="1" si="17"/>
        <v>60.379098999999997</v>
      </c>
      <c r="J39" s="8">
        <f t="shared" ca="1" si="40"/>
        <v>584.50258365299999</v>
      </c>
      <c r="K39" s="8">
        <f t="shared" ca="1" si="40"/>
        <v>6703.3479500789999</v>
      </c>
      <c r="L39" s="2" t="s">
        <v>17</v>
      </c>
      <c r="M39" s="3" cm="1">
        <f t="array" aca="1" ref="M39" ca="1">_xlfn.XLOOKUP(B39,$R$20:$R$47,_xlfn.XLOOKUP(G39,$S$19:$V$19,$S$20:$V$47))*1.5</f>
        <v>31.5</v>
      </c>
      <c r="R39" s="58" t="s">
        <v>55</v>
      </c>
      <c r="S39" s="38">
        <v>37</v>
      </c>
      <c r="T39" s="50">
        <f t="shared" si="36"/>
        <v>44</v>
      </c>
      <c r="U39" s="47">
        <f t="shared" si="37"/>
        <v>41</v>
      </c>
      <c r="V39" s="51">
        <f t="shared" si="38"/>
        <v>45</v>
      </c>
    </row>
    <row r="40" spans="1:22" ht="15" x14ac:dyDescent="0.25">
      <c r="A40" s="2" t="s">
        <v>26</v>
      </c>
      <c r="B40" s="3" t="str">
        <f t="shared" ca="1" si="3"/>
        <v>Knappskog</v>
      </c>
      <c r="C40" s="3">
        <f t="shared" ca="1" si="14"/>
        <v>5.0559289999999999</v>
      </c>
      <c r="D40" s="4">
        <f t="shared" ca="1" si="15"/>
        <v>60.382877999999998</v>
      </c>
      <c r="E40" s="5">
        <f t="shared" ca="1" si="39"/>
        <v>561.31429350899998</v>
      </c>
      <c r="F40" s="5">
        <f t="shared" ca="1" si="39"/>
        <v>6703.7674984380001</v>
      </c>
      <c r="G40" s="3" t="str">
        <f t="shared" ca="1" si="1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40"/>
        <v>591.31594242300002</v>
      </c>
      <c r="K40" s="8">
        <f t="shared" ca="1" si="40"/>
        <v>6705.1587025890003</v>
      </c>
      <c r="L40" s="2" t="s">
        <v>17</v>
      </c>
      <c r="M40" s="3" cm="1">
        <f t="array" aca="1" ref="M40" ca="1">_xlfn.XLOOKUP(B40,$R$20:$R$47,_xlfn.XLOOKUP(G40,$S$19:$V$19,$S$20:$V$47))*1.5</f>
        <v>40.5</v>
      </c>
      <c r="R40" s="58" t="s">
        <v>56</v>
      </c>
      <c r="S40" s="41"/>
      <c r="T40" s="42">
        <f t="shared" si="36"/>
        <v>7</v>
      </c>
      <c r="U40" s="43">
        <f t="shared" si="37"/>
        <v>4</v>
      </c>
      <c r="V40" s="44">
        <f t="shared" si="38"/>
        <v>8</v>
      </c>
    </row>
    <row r="41" spans="1:22" ht="15" x14ac:dyDescent="0.25">
      <c r="A41" s="2" t="s">
        <v>26</v>
      </c>
      <c r="B41" s="3" t="str">
        <f t="shared" ca="1" si="3"/>
        <v>Straume</v>
      </c>
      <c r="C41" s="3">
        <f t="shared" ca="1" si="14"/>
        <v>5.1213329999999999</v>
      </c>
      <c r="D41" s="4">
        <f t="shared" ca="1" si="15"/>
        <v>60.356560999999999</v>
      </c>
      <c r="E41" s="5">
        <f t="shared" ca="1" si="39"/>
        <v>568.57551099299997</v>
      </c>
      <c r="F41" s="5">
        <f t="shared" ca="1" si="39"/>
        <v>6700.8457587809999</v>
      </c>
      <c r="G41" s="3" t="str">
        <f t="shared" ca="1" si="1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40"/>
        <v>591.31594242300002</v>
      </c>
      <c r="K41" s="8">
        <f t="shared" ca="1" si="40"/>
        <v>6705.1587025890003</v>
      </c>
      <c r="L41" s="2" t="s">
        <v>17</v>
      </c>
      <c r="M41" s="3" cm="1">
        <f t="array" aca="1" ref="M41" ca="1">_xlfn.XLOOKUP(B41,$R$20:$R$47,_xlfn.XLOOKUP(G41,$S$19:$V$19,$S$20:$V$47))*1.5</f>
        <v>33</v>
      </c>
      <c r="R41" s="58" t="s">
        <v>32</v>
      </c>
      <c r="S41" s="46">
        <v>40</v>
      </c>
      <c r="T41" s="27">
        <f t="shared" si="36"/>
        <v>47</v>
      </c>
      <c r="U41" s="50">
        <f t="shared" si="37"/>
        <v>44</v>
      </c>
      <c r="V41" s="52">
        <f t="shared" si="38"/>
        <v>48</v>
      </c>
    </row>
    <row r="42" spans="1:22" ht="15" x14ac:dyDescent="0.25">
      <c r="A42" s="2" t="s">
        <v>26</v>
      </c>
      <c r="B42" s="3" t="str">
        <f t="shared" ca="1" si="3"/>
        <v>Kårtveit</v>
      </c>
      <c r="C42" s="3">
        <f t="shared" ca="1" si="14"/>
        <v>4.9934529999999997</v>
      </c>
      <c r="D42" s="4">
        <f t="shared" ca="1" si="15"/>
        <v>60.388651000000003</v>
      </c>
      <c r="E42" s="5">
        <f t="shared" ca="1" si="39"/>
        <v>554.37814551299994</v>
      </c>
      <c r="F42" s="5">
        <f t="shared" ca="1" si="39"/>
        <v>6704.4084226710002</v>
      </c>
      <c r="G42" s="3" t="str">
        <f t="shared" ca="1" si="1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40"/>
        <v>584.50258365299999</v>
      </c>
      <c r="K42" s="8">
        <f t="shared" ca="1" si="40"/>
        <v>6703.3479500789999</v>
      </c>
      <c r="L42" s="2" t="s">
        <v>17</v>
      </c>
      <c r="M42" s="3" cm="1">
        <f t="array" aca="1" ref="M42" ca="1">_xlfn.XLOOKUP(B42,$R$20:$R$47,_xlfn.XLOOKUP(G42,$S$19:$V$19,$S$20:$V$47))*1.5</f>
        <v>39</v>
      </c>
      <c r="R42" s="58" t="s">
        <v>57</v>
      </c>
      <c r="S42" s="24">
        <v>28</v>
      </c>
      <c r="T42" s="53">
        <f t="shared" si="36"/>
        <v>35</v>
      </c>
      <c r="U42" s="48">
        <f t="shared" si="37"/>
        <v>32</v>
      </c>
      <c r="V42" s="36">
        <f t="shared" si="38"/>
        <v>36</v>
      </c>
    </row>
    <row r="43" spans="1:22" ht="15" x14ac:dyDescent="0.25">
      <c r="A43" s="2" t="s">
        <v>26</v>
      </c>
      <c r="B43" s="3" t="str">
        <f t="shared" ca="1" si="3"/>
        <v>Knarrevik</v>
      </c>
      <c r="C43" s="3">
        <f t="shared" ca="1" si="14"/>
        <v>5.1530250000000004</v>
      </c>
      <c r="D43" s="4">
        <f t="shared" ca="1" si="15"/>
        <v>60.368082999999999</v>
      </c>
      <c r="E43" s="5">
        <f t="shared" ca="1" si="39"/>
        <v>572.0939885250001</v>
      </c>
      <c r="F43" s="5">
        <f t="shared" ca="1" si="39"/>
        <v>6702.1249427430002</v>
      </c>
      <c r="G43" s="3" t="str">
        <f t="shared" ca="1" si="1"/>
        <v>Laksevåg</v>
      </c>
      <c r="H43" s="6">
        <f t="shared" ca="1" si="16"/>
        <v>5.2647930000000001</v>
      </c>
      <c r="I43" s="63">
        <f t="shared" ca="1" si="17"/>
        <v>60.379098999999997</v>
      </c>
      <c r="J43" s="8">
        <f t="shared" ca="1" si="40"/>
        <v>584.50258365299999</v>
      </c>
      <c r="K43" s="8">
        <f t="shared" ca="1" si="40"/>
        <v>6703.3479500789999</v>
      </c>
      <c r="L43" s="2" t="s">
        <v>17</v>
      </c>
      <c r="M43" s="3" cm="1">
        <f t="array" aca="1" ref="M43" ca="1">_xlfn.XLOOKUP(B43,$R$20:$R$47,_xlfn.XLOOKUP(G43,$S$19:$V$19,$S$20:$V$47))*1.5</f>
        <v>16.5</v>
      </c>
      <c r="R43" s="58" t="s">
        <v>58</v>
      </c>
      <c r="S43" s="36">
        <v>36</v>
      </c>
      <c r="T43" s="25">
        <f t="shared" si="36"/>
        <v>43</v>
      </c>
      <c r="U43" s="46">
        <f t="shared" si="37"/>
        <v>40</v>
      </c>
      <c r="V43" s="50">
        <f t="shared" si="38"/>
        <v>44</v>
      </c>
    </row>
    <row r="44" spans="1:22" ht="15" x14ac:dyDescent="0.25">
      <c r="A44" s="2" t="s">
        <v>26</v>
      </c>
      <c r="B44" s="3" t="str">
        <f t="shared" ca="1" si="3"/>
        <v>Spjeld</v>
      </c>
      <c r="C44" s="3">
        <f t="shared" ca="1" si="14"/>
        <v>5.0396080000000003</v>
      </c>
      <c r="D44" s="4">
        <f t="shared" ca="1" si="15"/>
        <v>60.390343000000001</v>
      </c>
      <c r="E44" s="5">
        <f t="shared" ca="1" si="39"/>
        <v>559.50231976800001</v>
      </c>
      <c r="F44" s="5">
        <f t="shared" ca="1" si="39"/>
        <v>6704.5962702030001</v>
      </c>
      <c r="G44" s="3" t="str">
        <f t="shared" ca="1" si="1"/>
        <v>Ytrebygda</v>
      </c>
      <c r="H44" s="6">
        <f t="shared" ca="1" si="16"/>
        <v>5.2586760000000004</v>
      </c>
      <c r="I44" s="63">
        <f t="shared" ca="1" si="17"/>
        <v>60.290962</v>
      </c>
      <c r="J44" s="8">
        <f t="shared" ca="1" si="40"/>
        <v>583.82346819600002</v>
      </c>
      <c r="K44" s="8">
        <f t="shared" ca="1" si="40"/>
        <v>6693.5628922020005</v>
      </c>
      <c r="L44" s="2" t="s">
        <v>17</v>
      </c>
      <c r="M44" s="3" cm="1">
        <f t="array" aca="1" ref="M44" ca="1">_xlfn.XLOOKUP(B44,$R$20:$R$47,_xlfn.XLOOKUP(G44,$S$19:$V$19,$S$20:$V$47))*1.5</f>
        <v>37.5</v>
      </c>
      <c r="R44" s="58" t="s">
        <v>59</v>
      </c>
      <c r="S44" s="50">
        <v>44</v>
      </c>
      <c r="T44" s="54">
        <f t="shared" si="36"/>
        <v>51</v>
      </c>
      <c r="U44" s="52">
        <f t="shared" si="37"/>
        <v>48</v>
      </c>
      <c r="V44" s="28">
        <f t="shared" si="38"/>
        <v>52</v>
      </c>
    </row>
    <row r="45" spans="1:22" ht="15" x14ac:dyDescent="0.25">
      <c r="A45" s="2" t="s">
        <v>26</v>
      </c>
      <c r="B45" s="3" t="str">
        <f t="shared" ca="1" si="3"/>
        <v>Kolltveit</v>
      </c>
      <c r="C45" s="3">
        <f t="shared" ca="1" si="14"/>
        <v>5.0878129999999997</v>
      </c>
      <c r="D45" s="4">
        <f t="shared" ca="1" si="15"/>
        <v>60.352223000000002</v>
      </c>
      <c r="E45" s="5">
        <f t="shared" ca="1" si="39"/>
        <v>564.85408707299996</v>
      </c>
      <c r="F45" s="5">
        <f t="shared" ca="1" si="39"/>
        <v>6700.3641496830005</v>
      </c>
      <c r="G45" s="3" t="str">
        <f t="shared" ca="1" si="1"/>
        <v>Årstad</v>
      </c>
      <c r="H45" s="6">
        <f t="shared" ca="1" si="16"/>
        <v>5.3523550000000002</v>
      </c>
      <c r="I45" s="63">
        <f t="shared" ca="1" si="17"/>
        <v>60.363500999999999</v>
      </c>
      <c r="J45" s="8">
        <f t="shared" ca="1" si="40"/>
        <v>594.22380445500005</v>
      </c>
      <c r="K45" s="8">
        <f t="shared" ca="1" si="40"/>
        <v>6701.6162445210002</v>
      </c>
      <c r="L45" s="2" t="s">
        <v>17</v>
      </c>
      <c r="M45" s="3" cm="1">
        <f t="array" aca="1" ref="M45" ca="1">_xlfn.XLOOKUP(B45,$R$20:$R$47,_xlfn.XLOOKUP(G45,$S$19:$V$19,$S$20:$V$47))*1.5</f>
        <v>40.5</v>
      </c>
      <c r="R45" s="58" t="s">
        <v>60</v>
      </c>
      <c r="S45" s="55">
        <v>30</v>
      </c>
      <c r="T45" s="38">
        <f t="shared" si="36"/>
        <v>37</v>
      </c>
      <c r="U45" s="56">
        <f t="shared" si="37"/>
        <v>34</v>
      </c>
      <c r="V45" s="57">
        <f t="shared" si="38"/>
        <v>38</v>
      </c>
    </row>
    <row r="46" spans="1:22" ht="15" x14ac:dyDescent="0.25">
      <c r="A46" s="2" t="s">
        <v>26</v>
      </c>
      <c r="B46" s="3" t="str">
        <f t="shared" ca="1" si="3"/>
        <v>Telavåg</v>
      </c>
      <c r="C46" s="3">
        <f t="shared" ca="1" si="14"/>
        <v>4.9820219999999997</v>
      </c>
      <c r="D46" s="4">
        <f t="shared" ca="1" si="15"/>
        <v>60.261564</v>
      </c>
      <c r="E46" s="5">
        <f t="shared" ca="1" si="39"/>
        <v>553.10906446199999</v>
      </c>
      <c r="F46" s="5">
        <f t="shared" ca="1" si="39"/>
        <v>6690.2990968439999</v>
      </c>
      <c r="G46" s="3" t="str">
        <f t="shared" ca="1" si="1"/>
        <v>Bergenhus</v>
      </c>
      <c r="H46" s="6">
        <f t="shared" ca="1" si="16"/>
        <v>5.3261630000000002</v>
      </c>
      <c r="I46" s="63">
        <f t="shared" ca="1" si="17"/>
        <v>60.395409000000001</v>
      </c>
      <c r="J46" s="8">
        <f t="shared" ca="1" si="40"/>
        <v>591.31594242300002</v>
      </c>
      <c r="K46" s="8">
        <f t="shared" ca="1" si="40"/>
        <v>6705.1587025890003</v>
      </c>
      <c r="L46" s="2" t="s">
        <v>17</v>
      </c>
      <c r="M46" s="3" cm="1">
        <f t="array" aca="1" ref="M46" ca="1">_xlfn.XLOOKUP(B46,$R$20:$R$47,_xlfn.XLOOKUP(G46,$S$19:$V$19,$S$20:$V$47))*1.5</f>
        <v>70.5</v>
      </c>
      <c r="R46" s="58" t="s">
        <v>36</v>
      </c>
      <c r="S46" s="34">
        <v>15</v>
      </c>
      <c r="T46" s="35">
        <f t="shared" si="36"/>
        <v>22</v>
      </c>
      <c r="U46" s="19">
        <f t="shared" si="37"/>
        <v>19</v>
      </c>
      <c r="V46" s="21">
        <f t="shared" si="38"/>
        <v>23</v>
      </c>
    </row>
    <row r="47" spans="1:22" ht="15" x14ac:dyDescent="0.25">
      <c r="A47" s="2" t="s">
        <v>26</v>
      </c>
      <c r="B47" s="3" t="str">
        <f t="shared" ca="1" si="3"/>
        <v>Knarrevik</v>
      </c>
      <c r="C47" s="3">
        <f t="shared" ref="C47:C50" ca="1" si="41">_xlfn.XLOOKUP(B47,$W$3:$W$12,$X$3:$X$12,0)</f>
        <v>5.1530250000000004</v>
      </c>
      <c r="D47" s="4">
        <f t="shared" ref="D47:D50" ca="1" si="42">_xlfn.XLOOKUP(B47,$W$3:$W$12,$Y$3:$Y$12,0)</f>
        <v>60.368082999999999</v>
      </c>
      <c r="E47" s="5">
        <f t="shared" ref="E47:E50" ca="1" si="43">C47*111.021</f>
        <v>572.0939885250001</v>
      </c>
      <c r="F47" s="5">
        <f t="shared" ref="F47:F50" ca="1" si="44">D47*111.021</f>
        <v>6702.1249427430002</v>
      </c>
      <c r="G47" s="3" t="str">
        <f t="shared" ca="1" si="1"/>
        <v>Bergenhus</v>
      </c>
      <c r="H47" s="6">
        <f t="shared" ref="H47:H50" ca="1" si="45">_xlfn.XLOOKUP(G47,$Z$3:$Z$6,$AA$3:$AA$6,0)</f>
        <v>5.3261630000000002</v>
      </c>
      <c r="I47" s="63">
        <f t="shared" ref="I47:I50" ca="1" si="46">_xlfn.XLOOKUP(G47,$Z$3:$Z$6,$AB$3:$AB$6,0)</f>
        <v>60.395409000000001</v>
      </c>
      <c r="J47" s="8">
        <f t="shared" ref="J47:J50" ca="1" si="47">H47*111.021</f>
        <v>591.31594242300002</v>
      </c>
      <c r="K47" s="8">
        <f t="shared" ref="K47:K50" ca="1" si="48">I47*111.021</f>
        <v>6705.1587025890003</v>
      </c>
      <c r="L47" s="2" t="s">
        <v>17</v>
      </c>
      <c r="M47" s="3" cm="1">
        <f t="array" aca="1" ref="M47" ca="1">_xlfn.XLOOKUP(B47,$R$20:$R$47,_xlfn.XLOOKUP(G47,$S$19:$V$19,$S$20:$V$47))*1.5</f>
        <v>27</v>
      </c>
      <c r="R47" s="58" t="s">
        <v>15</v>
      </c>
      <c r="S47" s="59">
        <v>26</v>
      </c>
      <c r="T47" s="16">
        <f t="shared" si="36"/>
        <v>33</v>
      </c>
      <c r="U47" s="23">
        <f t="shared" si="37"/>
        <v>30</v>
      </c>
      <c r="V47" s="24">
        <f t="shared" si="38"/>
        <v>34</v>
      </c>
    </row>
    <row r="48" spans="1:22" ht="15" x14ac:dyDescent="0.25">
      <c r="A48" s="2" t="s">
        <v>26</v>
      </c>
      <c r="B48" s="3" t="str">
        <f t="shared" ca="1" si="3"/>
        <v>Kårtveit</v>
      </c>
      <c r="C48" s="3">
        <f t="shared" ca="1" si="41"/>
        <v>4.9934529999999997</v>
      </c>
      <c r="D48" s="4">
        <f t="shared" ca="1" si="42"/>
        <v>60.388651000000003</v>
      </c>
      <c r="E48" s="5">
        <f t="shared" ca="1" si="43"/>
        <v>554.37814551299994</v>
      </c>
      <c r="F48" s="5">
        <f t="shared" ca="1" si="44"/>
        <v>6704.4084226710002</v>
      </c>
      <c r="G48" s="3" t="str">
        <f t="shared" ca="1" si="1"/>
        <v>Laksevåg</v>
      </c>
      <c r="H48" s="6">
        <f t="shared" ca="1" si="45"/>
        <v>5.2647930000000001</v>
      </c>
      <c r="I48" s="63">
        <f t="shared" ca="1" si="46"/>
        <v>60.379098999999997</v>
      </c>
      <c r="J48" s="8">
        <f t="shared" ca="1" si="47"/>
        <v>584.50258365299999</v>
      </c>
      <c r="K48" s="8">
        <f t="shared" ca="1" si="48"/>
        <v>6703.3479500789999</v>
      </c>
      <c r="L48" s="2" t="s">
        <v>17</v>
      </c>
      <c r="M48" s="3" cm="1">
        <f t="array" aca="1" ref="M48" ca="1">_xlfn.XLOOKUP(B48,$R$20:$R$47,_xlfn.XLOOKUP(G48,$S$19:$V$19,$S$20:$V$47))*1.5</f>
        <v>39</v>
      </c>
      <c r="R48" s="58" t="s">
        <v>15</v>
      </c>
      <c r="S48" s="59">
        <v>27</v>
      </c>
      <c r="T48" s="16">
        <f t="shared" ref="T48:T55" si="49">S48+7</f>
        <v>34</v>
      </c>
      <c r="U48" s="23">
        <f t="shared" ref="U48:U55" si="50">S48+4</f>
        <v>31</v>
      </c>
      <c r="V48" s="24">
        <f t="shared" ref="V48:V55" si="51">S48+8</f>
        <v>35</v>
      </c>
    </row>
    <row r="49" spans="1:22" ht="15" x14ac:dyDescent="0.25">
      <c r="A49" s="2" t="s">
        <v>26</v>
      </c>
      <c r="B49" s="3" t="str">
        <f t="shared" ca="1" si="3"/>
        <v>Kolltveit</v>
      </c>
      <c r="C49" s="3">
        <f t="shared" ca="1" si="41"/>
        <v>5.0878129999999997</v>
      </c>
      <c r="D49" s="4">
        <f t="shared" ca="1" si="42"/>
        <v>60.352223000000002</v>
      </c>
      <c r="E49" s="5">
        <f t="shared" ca="1" si="43"/>
        <v>564.85408707299996</v>
      </c>
      <c r="F49" s="5">
        <f t="shared" ca="1" si="44"/>
        <v>6700.3641496830005</v>
      </c>
      <c r="G49" s="3" t="str">
        <f t="shared" ca="1" si="1"/>
        <v>Årstad</v>
      </c>
      <c r="H49" s="6">
        <f t="shared" ca="1" si="45"/>
        <v>5.3523550000000002</v>
      </c>
      <c r="I49" s="63">
        <f t="shared" ca="1" si="46"/>
        <v>60.363500999999999</v>
      </c>
      <c r="J49" s="8">
        <f t="shared" ca="1" si="47"/>
        <v>594.22380445500005</v>
      </c>
      <c r="K49" s="8">
        <f t="shared" ca="1" si="48"/>
        <v>6701.6162445210002</v>
      </c>
      <c r="L49" s="2" t="s">
        <v>17</v>
      </c>
      <c r="M49" s="3" cm="1">
        <f t="array" aca="1" ref="M49" ca="1">_xlfn.XLOOKUP(B49,$R$20:$R$47,_xlfn.XLOOKUP(G49,$S$19:$V$19,$S$20:$V$47))*1.5</f>
        <v>40.5</v>
      </c>
      <c r="R49" s="58" t="s">
        <v>15</v>
      </c>
      <c r="S49" s="59">
        <v>28</v>
      </c>
      <c r="T49" s="16">
        <f t="shared" si="49"/>
        <v>35</v>
      </c>
      <c r="U49" s="23">
        <f t="shared" si="50"/>
        <v>32</v>
      </c>
      <c r="V49" s="24">
        <f t="shared" si="51"/>
        <v>36</v>
      </c>
    </row>
    <row r="50" spans="1:22" ht="15" x14ac:dyDescent="0.25">
      <c r="A50" s="2" t="s">
        <v>26</v>
      </c>
      <c r="B50" s="3" t="str">
        <f t="shared" ca="1" si="3"/>
        <v>Foldnes</v>
      </c>
      <c r="C50" s="3">
        <f t="shared" ca="1" si="41"/>
        <v>5.1065680000000002</v>
      </c>
      <c r="D50" s="4">
        <f t="shared" ca="1" si="42"/>
        <v>60.375988</v>
      </c>
      <c r="E50" s="5">
        <f t="shared" ca="1" si="43"/>
        <v>566.93628592800007</v>
      </c>
      <c r="F50" s="5">
        <f t="shared" ca="1" si="44"/>
        <v>6703.0025637480003</v>
      </c>
      <c r="G50" s="3" t="str">
        <f t="shared" ca="1" si="1"/>
        <v>Ytrebygda</v>
      </c>
      <c r="H50" s="6">
        <f t="shared" ca="1" si="45"/>
        <v>5.2586760000000004</v>
      </c>
      <c r="I50" s="63">
        <f t="shared" ca="1" si="46"/>
        <v>60.290962</v>
      </c>
      <c r="J50" s="8">
        <f t="shared" ca="1" si="47"/>
        <v>583.82346819600002</v>
      </c>
      <c r="K50" s="8">
        <f t="shared" ca="1" si="48"/>
        <v>6693.5628922020005</v>
      </c>
      <c r="L50" s="2" t="s">
        <v>17</v>
      </c>
      <c r="M50" s="3" cm="1">
        <f t="array" aca="1" ref="M50" ca="1">_xlfn.XLOOKUP(B50,$R$20:$R$47,_xlfn.XLOOKUP(G50,$S$19:$V$19,$S$20:$V$47))*1.5</f>
        <v>36</v>
      </c>
      <c r="R50" s="58" t="s">
        <v>15</v>
      </c>
      <c r="S50" s="59">
        <v>29</v>
      </c>
      <c r="T50" s="16">
        <f t="shared" si="49"/>
        <v>36</v>
      </c>
      <c r="U50" s="23">
        <f t="shared" si="50"/>
        <v>33</v>
      </c>
      <c r="V50" s="24">
        <f t="shared" si="51"/>
        <v>37</v>
      </c>
    </row>
    <row r="51" spans="1:22" ht="15" x14ac:dyDescent="0.25">
      <c r="A51" s="2" t="s">
        <v>26</v>
      </c>
      <c r="B51" s="3" t="str">
        <f t="shared" ca="1" si="3"/>
        <v>Kårtveit</v>
      </c>
      <c r="C51" s="3">
        <f t="shared" ref="C51:C56" ca="1" si="52">_xlfn.XLOOKUP(B51,$W$3:$W$12,$X$3:$X$12,0)</f>
        <v>4.9934529999999997</v>
      </c>
      <c r="D51" s="4">
        <f t="shared" ref="D51:D56" ca="1" si="53">_xlfn.XLOOKUP(B51,$W$3:$W$12,$Y$3:$Y$12,0)</f>
        <v>60.388651000000003</v>
      </c>
      <c r="E51" s="5">
        <f t="shared" ref="E51:E56" ca="1" si="54">C51*111.021</f>
        <v>554.37814551299994</v>
      </c>
      <c r="F51" s="5">
        <f t="shared" ref="F51:F56" ca="1" si="55">D51*111.021</f>
        <v>6704.4084226710002</v>
      </c>
      <c r="G51" s="3" t="str">
        <f t="shared" ca="1" si="1"/>
        <v>Bergenhus</v>
      </c>
      <c r="H51" s="6">
        <f t="shared" ref="H51:H56" ca="1" si="56">_xlfn.XLOOKUP(G51,$Z$3:$Z$6,$AA$3:$AA$6,0)</f>
        <v>5.3261630000000002</v>
      </c>
      <c r="I51" s="63">
        <f t="shared" ref="I51:I56" ca="1" si="57">_xlfn.XLOOKUP(G51,$Z$3:$Z$6,$AB$3:$AB$6,0)</f>
        <v>60.395409000000001</v>
      </c>
      <c r="J51" s="8">
        <f t="shared" ref="J51:J56" ca="1" si="58">H51*111.021</f>
        <v>591.31594242300002</v>
      </c>
      <c r="K51" s="8">
        <f t="shared" ref="K51:K56" ca="1" si="59">I51*111.021</f>
        <v>6705.1587025890003</v>
      </c>
      <c r="L51" s="2" t="s">
        <v>17</v>
      </c>
      <c r="M51" s="3" cm="1">
        <f t="array" aca="1" ref="M51" ca="1">_xlfn.XLOOKUP(B51,$R$20:$R$47,_xlfn.XLOOKUP(G51,$S$19:$V$19,$S$20:$V$47))*1.5</f>
        <v>49.5</v>
      </c>
      <c r="R51" s="58" t="s">
        <v>15</v>
      </c>
      <c r="S51" s="59">
        <v>30</v>
      </c>
      <c r="T51" s="16">
        <f t="shared" si="49"/>
        <v>37</v>
      </c>
      <c r="U51" s="23">
        <f t="shared" si="50"/>
        <v>34</v>
      </c>
      <c r="V51" s="24">
        <f t="shared" si="51"/>
        <v>38</v>
      </c>
    </row>
    <row r="52" spans="1:22" ht="15" x14ac:dyDescent="0.25">
      <c r="A52" s="2" t="s">
        <v>26</v>
      </c>
      <c r="B52" s="3" t="str">
        <f t="shared" ca="1" si="3"/>
        <v>Straume</v>
      </c>
      <c r="C52" s="3">
        <f t="shared" ca="1" si="52"/>
        <v>5.1213329999999999</v>
      </c>
      <c r="D52" s="4">
        <f t="shared" ca="1" si="53"/>
        <v>60.356560999999999</v>
      </c>
      <c r="E52" s="5">
        <f t="shared" ca="1" si="54"/>
        <v>568.57551099299997</v>
      </c>
      <c r="F52" s="5">
        <f t="shared" ca="1" si="55"/>
        <v>6700.8457587809999</v>
      </c>
      <c r="G52" s="3" t="str">
        <f t="shared" ca="1" si="1"/>
        <v>Ytrebygda</v>
      </c>
      <c r="H52" s="6">
        <f t="shared" ca="1" si="56"/>
        <v>5.2586760000000004</v>
      </c>
      <c r="I52" s="63">
        <f t="shared" ca="1" si="57"/>
        <v>60.290962</v>
      </c>
      <c r="J52" s="8">
        <f t="shared" ca="1" si="58"/>
        <v>583.82346819600002</v>
      </c>
      <c r="K52" s="8">
        <f t="shared" ca="1" si="59"/>
        <v>6693.5628922020005</v>
      </c>
      <c r="L52" s="2" t="s">
        <v>17</v>
      </c>
      <c r="M52" s="3" cm="1">
        <f t="array" aca="1" ref="M52" ca="1">_xlfn.XLOOKUP(B52,$R$20:$R$47,_xlfn.XLOOKUP(G52,$S$19:$V$19,$S$20:$V$47))*1.5</f>
        <v>28.5</v>
      </c>
      <c r="R52" s="58" t="s">
        <v>15</v>
      </c>
      <c r="S52" s="59">
        <v>31</v>
      </c>
      <c r="T52" s="16">
        <f t="shared" si="49"/>
        <v>38</v>
      </c>
      <c r="U52" s="23">
        <f t="shared" si="50"/>
        <v>35</v>
      </c>
      <c r="V52" s="24">
        <f t="shared" si="51"/>
        <v>39</v>
      </c>
    </row>
    <row r="53" spans="1:22" ht="15" x14ac:dyDescent="0.25">
      <c r="A53" s="2" t="s">
        <v>26</v>
      </c>
      <c r="B53" s="3" t="str">
        <f t="shared" ca="1" si="3"/>
        <v>Bildøyna</v>
      </c>
      <c r="C53" s="3">
        <f t="shared" ca="1" si="52"/>
        <v>5.1060850000000002</v>
      </c>
      <c r="D53" s="4">
        <f t="shared" ca="1" si="53"/>
        <v>60.354084999999998</v>
      </c>
      <c r="E53" s="5">
        <f t="shared" ca="1" si="54"/>
        <v>566.88266278499998</v>
      </c>
      <c r="F53" s="5">
        <f t="shared" ca="1" si="55"/>
        <v>6700.5708707849999</v>
      </c>
      <c r="G53" s="3" t="str">
        <f t="shared" ca="1" si="1"/>
        <v>Årstad</v>
      </c>
      <c r="H53" s="6">
        <f t="shared" ca="1" si="56"/>
        <v>5.3523550000000002</v>
      </c>
      <c r="I53" s="63">
        <f t="shared" ca="1" si="57"/>
        <v>60.363500999999999</v>
      </c>
      <c r="J53" s="8">
        <f t="shared" ca="1" si="58"/>
        <v>594.22380445500005</v>
      </c>
      <c r="K53" s="8">
        <f t="shared" ca="1" si="59"/>
        <v>6701.6162445210002</v>
      </c>
      <c r="L53" s="2" t="s">
        <v>17</v>
      </c>
      <c r="M53" s="3" cm="1">
        <f t="array" aca="1" ref="M53" ca="1">_xlfn.XLOOKUP(B53,$R$20:$R$47,_xlfn.XLOOKUP(G53,$S$19:$V$19,$S$20:$V$47))*1.5</f>
        <v>34.5</v>
      </c>
      <c r="R53" s="58" t="s">
        <v>15</v>
      </c>
      <c r="S53" s="59">
        <v>32</v>
      </c>
      <c r="T53" s="16">
        <f t="shared" si="49"/>
        <v>39</v>
      </c>
      <c r="U53" s="23">
        <f t="shared" si="50"/>
        <v>36</v>
      </c>
      <c r="V53" s="24">
        <f t="shared" si="51"/>
        <v>40</v>
      </c>
    </row>
    <row r="54" spans="1:22" ht="15" x14ac:dyDescent="0.25">
      <c r="A54" s="2" t="s">
        <v>26</v>
      </c>
      <c r="B54" s="3" t="str">
        <f t="shared" ca="1" si="3"/>
        <v>Foldnes</v>
      </c>
      <c r="C54" s="3">
        <f t="shared" ca="1" si="52"/>
        <v>5.1065680000000002</v>
      </c>
      <c r="D54" s="4">
        <f t="shared" ca="1" si="53"/>
        <v>60.375988</v>
      </c>
      <c r="E54" s="5">
        <f t="shared" ca="1" si="54"/>
        <v>566.93628592800007</v>
      </c>
      <c r="F54" s="5">
        <f t="shared" ca="1" si="55"/>
        <v>6703.0025637480003</v>
      </c>
      <c r="G54" s="3" t="str">
        <f t="shared" ca="1" si="1"/>
        <v>Bergenhus</v>
      </c>
      <c r="H54" s="6">
        <f t="shared" ca="1" si="56"/>
        <v>5.3261630000000002</v>
      </c>
      <c r="I54" s="63">
        <f t="shared" ca="1" si="57"/>
        <v>60.395409000000001</v>
      </c>
      <c r="J54" s="8">
        <f t="shared" ca="1" si="58"/>
        <v>591.31594242300002</v>
      </c>
      <c r="K54" s="8">
        <f t="shared" ca="1" si="59"/>
        <v>6705.1587025890003</v>
      </c>
      <c r="L54" s="2" t="s">
        <v>17</v>
      </c>
      <c r="M54" s="3" cm="1">
        <f t="array" aca="1" ref="M54" ca="1">_xlfn.XLOOKUP(B54,$R$20:$R$47,_xlfn.XLOOKUP(G54,$S$19:$V$19,$S$20:$V$47))*1.5</f>
        <v>40.5</v>
      </c>
      <c r="R54" s="58" t="s">
        <v>15</v>
      </c>
      <c r="S54" s="59">
        <v>33</v>
      </c>
      <c r="T54" s="16">
        <f t="shared" si="49"/>
        <v>40</v>
      </c>
      <c r="U54" s="23">
        <f t="shared" si="50"/>
        <v>37</v>
      </c>
      <c r="V54" s="24">
        <f t="shared" si="51"/>
        <v>41</v>
      </c>
    </row>
    <row r="55" spans="1:22" ht="15" x14ac:dyDescent="0.25">
      <c r="A55" s="2" t="s">
        <v>26</v>
      </c>
      <c r="B55" s="3" t="str">
        <f t="shared" ca="1" si="3"/>
        <v>Foldnes</v>
      </c>
      <c r="C55" s="3">
        <f t="shared" ca="1" si="52"/>
        <v>5.1065680000000002</v>
      </c>
      <c r="D55" s="4">
        <f t="shared" ca="1" si="53"/>
        <v>60.375988</v>
      </c>
      <c r="E55" s="5">
        <f t="shared" ca="1" si="54"/>
        <v>566.93628592800007</v>
      </c>
      <c r="F55" s="5">
        <f t="shared" ca="1" si="55"/>
        <v>6703.0025637480003</v>
      </c>
      <c r="G55" s="3" t="str">
        <f t="shared" ca="1" si="1"/>
        <v>Bergenhus</v>
      </c>
      <c r="H55" s="6">
        <f t="shared" ca="1" si="56"/>
        <v>5.3261630000000002</v>
      </c>
      <c r="I55" s="63">
        <f t="shared" ca="1" si="57"/>
        <v>60.395409000000001</v>
      </c>
      <c r="J55" s="8">
        <f t="shared" ca="1" si="58"/>
        <v>591.31594242300002</v>
      </c>
      <c r="K55" s="8">
        <f t="shared" ca="1" si="59"/>
        <v>6705.1587025890003</v>
      </c>
      <c r="L55" s="2" t="s">
        <v>17</v>
      </c>
      <c r="M55" s="3" cm="1">
        <f t="array" aca="1" ref="M55" ca="1">_xlfn.XLOOKUP(B55,$R$20:$R$47,_xlfn.XLOOKUP(G55,$S$19:$V$19,$S$20:$V$47))*1.5</f>
        <v>40.5</v>
      </c>
      <c r="R55" s="58" t="s">
        <v>15</v>
      </c>
      <c r="S55" s="59">
        <v>34</v>
      </c>
      <c r="T55" s="16">
        <f t="shared" si="49"/>
        <v>41</v>
      </c>
      <c r="U55" s="23">
        <f t="shared" si="50"/>
        <v>38</v>
      </c>
      <c r="V55" s="24">
        <f t="shared" si="51"/>
        <v>42</v>
      </c>
    </row>
    <row r="56" spans="1:22" ht="15" x14ac:dyDescent="0.25">
      <c r="A56" s="2" t="s">
        <v>26</v>
      </c>
      <c r="B56" s="3" t="str">
        <f t="shared" ca="1" si="3"/>
        <v>Straume</v>
      </c>
      <c r="C56" s="3">
        <f t="shared" ca="1" si="52"/>
        <v>5.1213329999999999</v>
      </c>
      <c r="D56" s="4">
        <f t="shared" ca="1" si="53"/>
        <v>60.356560999999999</v>
      </c>
      <c r="E56" s="5">
        <f t="shared" ca="1" si="54"/>
        <v>568.57551099299997</v>
      </c>
      <c r="F56" s="5">
        <f t="shared" ca="1" si="55"/>
        <v>6700.8457587809999</v>
      </c>
      <c r="G56" s="3" t="str">
        <f t="shared" ca="1" si="1"/>
        <v>Bergenhus</v>
      </c>
      <c r="H56" s="6">
        <f t="shared" ca="1" si="56"/>
        <v>5.3261630000000002</v>
      </c>
      <c r="I56" s="63">
        <f t="shared" ca="1" si="57"/>
        <v>60.395409000000001</v>
      </c>
      <c r="J56" s="8">
        <f t="shared" ca="1" si="58"/>
        <v>591.31594242300002</v>
      </c>
      <c r="K56" s="8">
        <f t="shared" ca="1" si="59"/>
        <v>6705.1587025890003</v>
      </c>
      <c r="L56" s="2" t="s">
        <v>17</v>
      </c>
      <c r="M56" s="3" cm="1">
        <f t="array" aca="1" ref="M56" ca="1">_xlfn.XLOOKUP(B56,$R$20:$R$47,_xlfn.XLOOKUP(G56,$S$19:$V$19,$S$20:$V$47))*1.5</f>
        <v>33</v>
      </c>
      <c r="R56" s="58" t="s">
        <v>15</v>
      </c>
      <c r="S56" s="59">
        <v>35</v>
      </c>
      <c r="T56" s="16">
        <f t="shared" ref="T56:T119" si="60">S56+7</f>
        <v>42</v>
      </c>
      <c r="U56" s="23">
        <f t="shared" ref="U56:U119" si="61">S56+4</f>
        <v>39</v>
      </c>
      <c r="V56" s="24">
        <f t="shared" ref="V56:V119" si="62">S56+8</f>
        <v>43</v>
      </c>
    </row>
    <row r="57" spans="1:22" ht="15" x14ac:dyDescent="0.25">
      <c r="A57" s="2" t="s">
        <v>26</v>
      </c>
      <c r="B57" s="3" t="str">
        <f t="shared" ca="1" si="3"/>
        <v>Telavåg</v>
      </c>
      <c r="C57" s="3">
        <f t="shared" ref="C57:C61" ca="1" si="63">_xlfn.XLOOKUP(B57,$W$3:$W$12,$X$3:$X$12,0)</f>
        <v>4.9820219999999997</v>
      </c>
      <c r="D57" s="4">
        <f t="shared" ref="D57:D61" ca="1" si="64">_xlfn.XLOOKUP(B57,$W$3:$W$12,$Y$3:$Y$12,0)</f>
        <v>60.261564</v>
      </c>
      <c r="E57" s="5">
        <f t="shared" ref="E57:E61" ca="1" si="65">C57*111.021</f>
        <v>553.10906446199999</v>
      </c>
      <c r="F57" s="5">
        <f t="shared" ref="F57:F61" ca="1" si="66">D57*111.021</f>
        <v>6690.2990968439999</v>
      </c>
      <c r="G57" s="3" t="str">
        <f t="shared" ca="1" si="1"/>
        <v>Laksevåg</v>
      </c>
      <c r="H57" s="6">
        <f t="shared" ref="H57:H61" ca="1" si="67">_xlfn.XLOOKUP(G57,$Z$3:$Z$6,$AA$3:$AA$6,0)</f>
        <v>5.2647930000000001</v>
      </c>
      <c r="I57" s="63">
        <f t="shared" ref="I57:I61" ca="1" si="68">_xlfn.XLOOKUP(G57,$Z$3:$Z$6,$AB$3:$AB$6,0)</f>
        <v>60.379098999999997</v>
      </c>
      <c r="J57" s="8">
        <f t="shared" ref="J57:J61" ca="1" si="69">H57*111.021</f>
        <v>584.50258365299999</v>
      </c>
      <c r="K57" s="8">
        <f t="shared" ref="K57:K61" ca="1" si="70">I57*111.021</f>
        <v>6703.3479500789999</v>
      </c>
      <c r="L57" s="2" t="s">
        <v>17</v>
      </c>
      <c r="M57" s="3" cm="1">
        <f t="array" aca="1" ref="M57" ca="1">_xlfn.XLOOKUP(B57,$R$20:$R$47,_xlfn.XLOOKUP(G57,$S$19:$V$19,$S$20:$V$47))*1.5</f>
        <v>60</v>
      </c>
      <c r="R57" s="58" t="s">
        <v>15</v>
      </c>
      <c r="S57" s="59">
        <v>36</v>
      </c>
      <c r="T57" s="16">
        <f t="shared" si="60"/>
        <v>43</v>
      </c>
      <c r="U57" s="23">
        <f t="shared" si="61"/>
        <v>40</v>
      </c>
      <c r="V57" s="24">
        <f t="shared" si="62"/>
        <v>44</v>
      </c>
    </row>
    <row r="58" spans="1:22" ht="15" x14ac:dyDescent="0.25">
      <c r="A58" s="2" t="s">
        <v>26</v>
      </c>
      <c r="B58" s="3" t="str">
        <f t="shared" ca="1" si="3"/>
        <v>Kårtveit</v>
      </c>
      <c r="C58" s="3">
        <f t="shared" ca="1" si="63"/>
        <v>4.9934529999999997</v>
      </c>
      <c r="D58" s="4">
        <f t="shared" ca="1" si="64"/>
        <v>60.388651000000003</v>
      </c>
      <c r="E58" s="5">
        <f t="shared" ca="1" si="65"/>
        <v>554.37814551299994</v>
      </c>
      <c r="F58" s="5">
        <f t="shared" ca="1" si="66"/>
        <v>6704.4084226710002</v>
      </c>
      <c r="G58" s="3" t="str">
        <f t="shared" ca="1" si="1"/>
        <v>Årstad</v>
      </c>
      <c r="H58" s="6">
        <f t="shared" ca="1" si="67"/>
        <v>5.3523550000000002</v>
      </c>
      <c r="I58" s="63">
        <f t="shared" ca="1" si="68"/>
        <v>60.363500999999999</v>
      </c>
      <c r="J58" s="8">
        <f t="shared" ca="1" si="69"/>
        <v>594.22380445500005</v>
      </c>
      <c r="K58" s="8">
        <f t="shared" ca="1" si="70"/>
        <v>6701.6162445210002</v>
      </c>
      <c r="L58" s="2" t="s">
        <v>17</v>
      </c>
      <c r="M58" s="3" cm="1">
        <f t="array" aca="1" ref="M58" ca="1">_xlfn.XLOOKUP(B58,$R$20:$R$47,_xlfn.XLOOKUP(G58,$S$19:$V$19,$S$20:$V$47))*1.5</f>
        <v>51</v>
      </c>
      <c r="R58" s="58" t="s">
        <v>15</v>
      </c>
      <c r="S58" s="59">
        <v>37</v>
      </c>
      <c r="T58" s="16">
        <f t="shared" si="60"/>
        <v>44</v>
      </c>
      <c r="U58" s="23">
        <f t="shared" si="61"/>
        <v>41</v>
      </c>
      <c r="V58" s="24">
        <f t="shared" si="62"/>
        <v>45</v>
      </c>
    </row>
    <row r="59" spans="1:22" ht="15" x14ac:dyDescent="0.25">
      <c r="A59" s="2" t="s">
        <v>26</v>
      </c>
      <c r="B59" s="3" t="str">
        <f t="shared" ca="1" si="3"/>
        <v>Spjeld</v>
      </c>
      <c r="C59" s="3">
        <f t="shared" ca="1" si="63"/>
        <v>5.0396080000000003</v>
      </c>
      <c r="D59" s="4">
        <f t="shared" ca="1" si="64"/>
        <v>60.390343000000001</v>
      </c>
      <c r="E59" s="5">
        <f t="shared" ca="1" si="65"/>
        <v>559.50231976800001</v>
      </c>
      <c r="F59" s="5">
        <f t="shared" ca="1" si="66"/>
        <v>6704.5962702030001</v>
      </c>
      <c r="G59" s="3" t="str">
        <f t="shared" ca="1" si="1"/>
        <v>Ytrebygda</v>
      </c>
      <c r="H59" s="6">
        <f t="shared" ca="1" si="67"/>
        <v>5.2586760000000004</v>
      </c>
      <c r="I59" s="63">
        <f t="shared" ca="1" si="68"/>
        <v>60.290962</v>
      </c>
      <c r="J59" s="8">
        <f t="shared" ca="1" si="69"/>
        <v>583.82346819600002</v>
      </c>
      <c r="K59" s="8">
        <f t="shared" ca="1" si="70"/>
        <v>6693.5628922020005</v>
      </c>
      <c r="L59" s="2" t="s">
        <v>17</v>
      </c>
      <c r="M59" s="3" cm="1">
        <f t="array" aca="1" ref="M59" ca="1">_xlfn.XLOOKUP(B59,$R$20:$R$47,_xlfn.XLOOKUP(G59,$S$19:$V$19,$S$20:$V$47))*1.5</f>
        <v>37.5</v>
      </c>
      <c r="R59" s="58" t="s">
        <v>15</v>
      </c>
      <c r="S59" s="59">
        <v>38</v>
      </c>
      <c r="T59" s="16">
        <f t="shared" si="60"/>
        <v>45</v>
      </c>
      <c r="U59" s="23">
        <f t="shared" si="61"/>
        <v>42</v>
      </c>
      <c r="V59" s="24">
        <f t="shared" si="62"/>
        <v>46</v>
      </c>
    </row>
    <row r="60" spans="1:22" ht="15" x14ac:dyDescent="0.25">
      <c r="A60" s="2" t="s">
        <v>26</v>
      </c>
      <c r="B60" s="3" t="str">
        <f t="shared" ca="1" si="3"/>
        <v>Knappskog</v>
      </c>
      <c r="C60" s="3">
        <f t="shared" ca="1" si="63"/>
        <v>5.0559289999999999</v>
      </c>
      <c r="D60" s="4">
        <f t="shared" ca="1" si="64"/>
        <v>60.382877999999998</v>
      </c>
      <c r="E60" s="5">
        <f t="shared" ca="1" si="65"/>
        <v>561.31429350899998</v>
      </c>
      <c r="F60" s="5">
        <f t="shared" ca="1" si="66"/>
        <v>6703.7674984380001</v>
      </c>
      <c r="G60" s="3" t="str">
        <f t="shared" ca="1" si="1"/>
        <v>Årstad</v>
      </c>
      <c r="H60" s="6">
        <f t="shared" ca="1" si="67"/>
        <v>5.3523550000000002</v>
      </c>
      <c r="I60" s="63">
        <f t="shared" ca="1" si="68"/>
        <v>60.363500999999999</v>
      </c>
      <c r="J60" s="8">
        <f t="shared" ca="1" si="69"/>
        <v>594.22380445500005</v>
      </c>
      <c r="K60" s="8">
        <f t="shared" ca="1" si="70"/>
        <v>6701.6162445210002</v>
      </c>
      <c r="L60" s="2" t="s">
        <v>17</v>
      </c>
      <c r="M60" s="3" cm="1">
        <f t="array" aca="1" ref="M60" ca="1">_xlfn.XLOOKUP(B60,$R$20:$R$47,_xlfn.XLOOKUP(G60,$S$19:$V$19,$S$20:$V$47))*1.5</f>
        <v>43.5</v>
      </c>
      <c r="R60" s="58" t="s">
        <v>15</v>
      </c>
      <c r="S60" s="59">
        <v>39</v>
      </c>
      <c r="T60" s="16">
        <f t="shared" si="60"/>
        <v>46</v>
      </c>
      <c r="U60" s="23">
        <f t="shared" si="61"/>
        <v>43</v>
      </c>
      <c r="V60" s="24">
        <f t="shared" si="62"/>
        <v>47</v>
      </c>
    </row>
    <row r="61" spans="1:22" ht="15" x14ac:dyDescent="0.25">
      <c r="A61" s="2" t="s">
        <v>26</v>
      </c>
      <c r="B61" s="3" t="str">
        <f t="shared" ca="1" si="3"/>
        <v>Kårtveit</v>
      </c>
      <c r="C61" s="3">
        <f t="shared" ca="1" si="63"/>
        <v>4.9934529999999997</v>
      </c>
      <c r="D61" s="4">
        <f t="shared" ca="1" si="64"/>
        <v>60.388651000000003</v>
      </c>
      <c r="E61" s="5">
        <f t="shared" ca="1" si="65"/>
        <v>554.37814551299994</v>
      </c>
      <c r="F61" s="5">
        <f t="shared" ca="1" si="66"/>
        <v>6704.4084226710002</v>
      </c>
      <c r="G61" s="3" t="str">
        <f t="shared" ca="1" si="1"/>
        <v>Bergenhus</v>
      </c>
      <c r="H61" s="6">
        <f t="shared" ca="1" si="67"/>
        <v>5.3261630000000002</v>
      </c>
      <c r="I61" s="63">
        <f t="shared" ca="1" si="68"/>
        <v>60.395409000000001</v>
      </c>
      <c r="J61" s="8">
        <f t="shared" ca="1" si="69"/>
        <v>591.31594242300002</v>
      </c>
      <c r="K61" s="8">
        <f t="shared" ca="1" si="70"/>
        <v>6705.1587025890003</v>
      </c>
      <c r="L61" s="2" t="s">
        <v>17</v>
      </c>
      <c r="M61" s="3" cm="1">
        <f t="array" aca="1" ref="M61" ca="1">_xlfn.XLOOKUP(B61,$R$20:$R$47,_xlfn.XLOOKUP(G61,$S$19:$V$19,$S$20:$V$47))*1.5</f>
        <v>49.5</v>
      </c>
      <c r="R61" s="58" t="s">
        <v>15</v>
      </c>
      <c r="S61" s="59">
        <v>40</v>
      </c>
      <c r="T61" s="16">
        <f t="shared" si="60"/>
        <v>47</v>
      </c>
      <c r="U61" s="23">
        <f t="shared" si="61"/>
        <v>44</v>
      </c>
      <c r="V61" s="24">
        <f t="shared" si="62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60"/>
        <v>48</v>
      </c>
      <c r="U62" s="23">
        <f t="shared" si="61"/>
        <v>45</v>
      </c>
      <c r="V62" s="24">
        <f t="shared" si="62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60"/>
        <v>49</v>
      </c>
      <c r="U63" s="23">
        <f t="shared" si="61"/>
        <v>46</v>
      </c>
      <c r="V63" s="24">
        <f t="shared" si="62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60"/>
        <v>50</v>
      </c>
      <c r="U64" s="23">
        <f t="shared" si="61"/>
        <v>47</v>
      </c>
      <c r="V64" s="24">
        <f t="shared" si="62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60"/>
        <v>51</v>
      </c>
      <c r="U65" s="23">
        <f t="shared" si="61"/>
        <v>48</v>
      </c>
      <c r="V65" s="24">
        <f t="shared" si="62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60"/>
        <v>52</v>
      </c>
      <c r="U66" s="23">
        <f t="shared" si="61"/>
        <v>49</v>
      </c>
      <c r="V66" s="24">
        <f t="shared" si="62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60"/>
        <v>53</v>
      </c>
      <c r="U67" s="23">
        <f t="shared" si="61"/>
        <v>50</v>
      </c>
      <c r="V67" s="24">
        <f t="shared" si="62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60"/>
        <v>54</v>
      </c>
      <c r="U68" s="23">
        <f t="shared" si="61"/>
        <v>51</v>
      </c>
      <c r="V68" s="24">
        <f t="shared" si="62"/>
        <v>55</v>
      </c>
    </row>
    <row r="69" spans="1:22" ht="15" x14ac:dyDescent="0.25">
      <c r="R69" s="58" t="s">
        <v>15</v>
      </c>
      <c r="S69" s="59">
        <v>48</v>
      </c>
      <c r="T69" s="16">
        <f t="shared" si="60"/>
        <v>55</v>
      </c>
      <c r="U69" s="23">
        <f t="shared" si="61"/>
        <v>52</v>
      </c>
      <c r="V69" s="24">
        <f t="shared" si="62"/>
        <v>56</v>
      </c>
    </row>
    <row r="70" spans="1:22" ht="15" x14ac:dyDescent="0.25">
      <c r="R70" s="58" t="s">
        <v>15</v>
      </c>
      <c r="S70" s="59">
        <v>49</v>
      </c>
      <c r="T70" s="16">
        <f t="shared" si="60"/>
        <v>56</v>
      </c>
      <c r="U70" s="23">
        <f t="shared" si="61"/>
        <v>53</v>
      </c>
      <c r="V70" s="24">
        <f t="shared" si="62"/>
        <v>57</v>
      </c>
    </row>
    <row r="71" spans="1:22" ht="15" x14ac:dyDescent="0.25">
      <c r="R71" s="58" t="s">
        <v>15</v>
      </c>
      <c r="S71" s="59">
        <v>50</v>
      </c>
      <c r="T71" s="16">
        <f t="shared" si="60"/>
        <v>57</v>
      </c>
      <c r="U71" s="23">
        <f t="shared" si="61"/>
        <v>54</v>
      </c>
      <c r="V71" s="24">
        <f t="shared" si="62"/>
        <v>58</v>
      </c>
    </row>
    <row r="72" spans="1:22" ht="15" x14ac:dyDescent="0.25">
      <c r="R72" s="58" t="s">
        <v>15</v>
      </c>
      <c r="S72" s="59">
        <v>51</v>
      </c>
      <c r="T72" s="16">
        <f t="shared" si="60"/>
        <v>58</v>
      </c>
      <c r="U72" s="23">
        <f t="shared" si="61"/>
        <v>55</v>
      </c>
      <c r="V72" s="24">
        <f t="shared" si="62"/>
        <v>59</v>
      </c>
    </row>
    <row r="73" spans="1:22" ht="15" x14ac:dyDescent="0.25">
      <c r="R73" s="58" t="s">
        <v>15</v>
      </c>
      <c r="S73" s="59">
        <v>52</v>
      </c>
      <c r="T73" s="16">
        <f t="shared" si="60"/>
        <v>59</v>
      </c>
      <c r="U73" s="23">
        <f t="shared" si="61"/>
        <v>56</v>
      </c>
      <c r="V73" s="24">
        <f t="shared" si="62"/>
        <v>60</v>
      </c>
    </row>
    <row r="74" spans="1:22" ht="15" x14ac:dyDescent="0.25">
      <c r="R74" s="58" t="s">
        <v>15</v>
      </c>
      <c r="S74" s="59">
        <v>53</v>
      </c>
      <c r="T74" s="16">
        <f t="shared" si="60"/>
        <v>60</v>
      </c>
      <c r="U74" s="23">
        <f t="shared" si="61"/>
        <v>57</v>
      </c>
      <c r="V74" s="24">
        <f t="shared" si="62"/>
        <v>61</v>
      </c>
    </row>
    <row r="75" spans="1:22" ht="15" x14ac:dyDescent="0.25">
      <c r="R75" s="58" t="s">
        <v>15</v>
      </c>
      <c r="S75" s="59">
        <v>54</v>
      </c>
      <c r="T75" s="16">
        <f t="shared" si="60"/>
        <v>61</v>
      </c>
      <c r="U75" s="23">
        <f t="shared" si="61"/>
        <v>58</v>
      </c>
      <c r="V75" s="24">
        <f t="shared" si="62"/>
        <v>62</v>
      </c>
    </row>
    <row r="76" spans="1:22" ht="15" x14ac:dyDescent="0.25">
      <c r="R76" s="58" t="s">
        <v>15</v>
      </c>
      <c r="S76" s="59">
        <v>55</v>
      </c>
      <c r="T76" s="16">
        <f t="shared" si="60"/>
        <v>62</v>
      </c>
      <c r="U76" s="23">
        <f t="shared" si="61"/>
        <v>59</v>
      </c>
      <c r="V76" s="24">
        <f t="shared" si="62"/>
        <v>63</v>
      </c>
    </row>
    <row r="77" spans="1:22" ht="15" x14ac:dyDescent="0.25">
      <c r="R77" s="58" t="s">
        <v>15</v>
      </c>
      <c r="S77" s="59">
        <v>56</v>
      </c>
      <c r="T77" s="16">
        <f t="shared" si="60"/>
        <v>63</v>
      </c>
      <c r="U77" s="23">
        <f t="shared" si="61"/>
        <v>60</v>
      </c>
      <c r="V77" s="24">
        <f t="shared" si="62"/>
        <v>64</v>
      </c>
    </row>
    <row r="78" spans="1:22" ht="15" x14ac:dyDescent="0.25">
      <c r="R78" s="58" t="s">
        <v>15</v>
      </c>
      <c r="S78" s="59">
        <v>57</v>
      </c>
      <c r="T78" s="16">
        <f t="shared" si="60"/>
        <v>64</v>
      </c>
      <c r="U78" s="23">
        <f t="shared" si="61"/>
        <v>61</v>
      </c>
      <c r="V78" s="24">
        <f t="shared" si="62"/>
        <v>65</v>
      </c>
    </row>
    <row r="79" spans="1:22" ht="15" x14ac:dyDescent="0.25">
      <c r="R79" s="58" t="s">
        <v>15</v>
      </c>
      <c r="S79" s="59">
        <v>58</v>
      </c>
      <c r="T79" s="16">
        <f t="shared" si="60"/>
        <v>65</v>
      </c>
      <c r="U79" s="23">
        <f t="shared" si="61"/>
        <v>62</v>
      </c>
      <c r="V79" s="24">
        <f t="shared" si="62"/>
        <v>66</v>
      </c>
    </row>
    <row r="80" spans="1:22" ht="15" x14ac:dyDescent="0.25">
      <c r="R80" s="58" t="s">
        <v>15</v>
      </c>
      <c r="S80" s="59">
        <v>59</v>
      </c>
      <c r="T80" s="16">
        <f t="shared" si="60"/>
        <v>66</v>
      </c>
      <c r="U80" s="23">
        <f t="shared" si="61"/>
        <v>63</v>
      </c>
      <c r="V80" s="24">
        <f t="shared" si="62"/>
        <v>67</v>
      </c>
    </row>
    <row r="81" spans="18:22" ht="15" x14ac:dyDescent="0.25">
      <c r="R81" s="58" t="s">
        <v>15</v>
      </c>
      <c r="S81" s="59">
        <v>60</v>
      </c>
      <c r="T81" s="16">
        <f t="shared" si="60"/>
        <v>67</v>
      </c>
      <c r="U81" s="23">
        <f t="shared" si="61"/>
        <v>64</v>
      </c>
      <c r="V81" s="24">
        <f t="shared" si="62"/>
        <v>68</v>
      </c>
    </row>
    <row r="82" spans="18:22" ht="15" x14ac:dyDescent="0.25">
      <c r="R82" s="58" t="s">
        <v>15</v>
      </c>
      <c r="S82" s="59">
        <v>61</v>
      </c>
      <c r="T82" s="16">
        <f t="shared" si="60"/>
        <v>68</v>
      </c>
      <c r="U82" s="23">
        <f t="shared" si="61"/>
        <v>65</v>
      </c>
      <c r="V82" s="24">
        <f t="shared" si="62"/>
        <v>69</v>
      </c>
    </row>
    <row r="83" spans="18:22" ht="15" x14ac:dyDescent="0.25">
      <c r="R83" s="58" t="s">
        <v>15</v>
      </c>
      <c r="S83" s="59">
        <v>62</v>
      </c>
      <c r="T83" s="16">
        <f t="shared" si="60"/>
        <v>69</v>
      </c>
      <c r="U83" s="23">
        <f t="shared" si="61"/>
        <v>66</v>
      </c>
      <c r="V83" s="24">
        <f t="shared" si="62"/>
        <v>70</v>
      </c>
    </row>
    <row r="84" spans="18:22" ht="15" x14ac:dyDescent="0.25">
      <c r="R84" s="58" t="s">
        <v>15</v>
      </c>
      <c r="S84" s="59">
        <v>63</v>
      </c>
      <c r="T84" s="16">
        <f t="shared" si="60"/>
        <v>70</v>
      </c>
      <c r="U84" s="23">
        <f t="shared" si="61"/>
        <v>67</v>
      </c>
      <c r="V84" s="24">
        <f t="shared" si="62"/>
        <v>71</v>
      </c>
    </row>
    <row r="85" spans="18:22" ht="15" x14ac:dyDescent="0.25">
      <c r="R85" s="58" t="s">
        <v>15</v>
      </c>
      <c r="S85" s="59">
        <v>64</v>
      </c>
      <c r="T85" s="16">
        <f t="shared" si="60"/>
        <v>71</v>
      </c>
      <c r="U85" s="23">
        <f t="shared" si="61"/>
        <v>68</v>
      </c>
      <c r="V85" s="24">
        <f t="shared" si="62"/>
        <v>72</v>
      </c>
    </row>
    <row r="86" spans="18:22" ht="15" x14ac:dyDescent="0.25">
      <c r="R86" s="58" t="s">
        <v>15</v>
      </c>
      <c r="S86" s="59">
        <v>65</v>
      </c>
      <c r="T86" s="16">
        <f t="shared" si="60"/>
        <v>72</v>
      </c>
      <c r="U86" s="23">
        <f t="shared" si="61"/>
        <v>69</v>
      </c>
      <c r="V86" s="24">
        <f t="shared" si="62"/>
        <v>73</v>
      </c>
    </row>
    <row r="87" spans="18:22" ht="15" x14ac:dyDescent="0.25">
      <c r="R87" s="58" t="s">
        <v>15</v>
      </c>
      <c r="S87" s="59">
        <v>66</v>
      </c>
      <c r="T87" s="16">
        <f t="shared" si="60"/>
        <v>73</v>
      </c>
      <c r="U87" s="23">
        <f t="shared" si="61"/>
        <v>70</v>
      </c>
      <c r="V87" s="24">
        <f t="shared" si="62"/>
        <v>74</v>
      </c>
    </row>
    <row r="88" spans="18:22" ht="15" x14ac:dyDescent="0.25">
      <c r="R88" s="58" t="s">
        <v>15</v>
      </c>
      <c r="S88" s="59">
        <v>67</v>
      </c>
      <c r="T88" s="16">
        <f t="shared" si="60"/>
        <v>74</v>
      </c>
      <c r="U88" s="23">
        <f t="shared" si="61"/>
        <v>71</v>
      </c>
      <c r="V88" s="24">
        <f t="shared" si="62"/>
        <v>75</v>
      </c>
    </row>
    <row r="89" spans="18:22" ht="15" x14ac:dyDescent="0.25">
      <c r="R89" s="58" t="s">
        <v>15</v>
      </c>
      <c r="S89" s="59">
        <v>68</v>
      </c>
      <c r="T89" s="16">
        <f t="shared" si="60"/>
        <v>75</v>
      </c>
      <c r="U89" s="23">
        <f t="shared" si="61"/>
        <v>72</v>
      </c>
      <c r="V89" s="24">
        <f t="shared" si="62"/>
        <v>76</v>
      </c>
    </row>
    <row r="90" spans="18:22" ht="15" x14ac:dyDescent="0.25">
      <c r="R90" s="58" t="s">
        <v>15</v>
      </c>
      <c r="S90" s="59">
        <v>69</v>
      </c>
      <c r="T90" s="16">
        <f t="shared" si="60"/>
        <v>76</v>
      </c>
      <c r="U90" s="23">
        <f t="shared" si="61"/>
        <v>73</v>
      </c>
      <c r="V90" s="24">
        <f t="shared" si="62"/>
        <v>77</v>
      </c>
    </row>
    <row r="91" spans="18:22" ht="15" x14ac:dyDescent="0.25">
      <c r="R91" s="58" t="s">
        <v>15</v>
      </c>
      <c r="S91" s="59">
        <v>70</v>
      </c>
      <c r="T91" s="16">
        <f t="shared" si="60"/>
        <v>77</v>
      </c>
      <c r="U91" s="23">
        <f t="shared" si="61"/>
        <v>74</v>
      </c>
      <c r="V91" s="24">
        <f t="shared" si="62"/>
        <v>78</v>
      </c>
    </row>
    <row r="92" spans="18:22" ht="15" x14ac:dyDescent="0.25">
      <c r="R92" s="58" t="s">
        <v>15</v>
      </c>
      <c r="S92" s="59">
        <v>71</v>
      </c>
      <c r="T92" s="16">
        <f t="shared" si="60"/>
        <v>78</v>
      </c>
      <c r="U92" s="23">
        <f t="shared" si="61"/>
        <v>75</v>
      </c>
      <c r="V92" s="24">
        <f t="shared" si="62"/>
        <v>79</v>
      </c>
    </row>
    <row r="93" spans="18:22" ht="15" x14ac:dyDescent="0.25">
      <c r="R93" s="58" t="s">
        <v>15</v>
      </c>
      <c r="S93" s="59">
        <v>72</v>
      </c>
      <c r="T93" s="16">
        <f t="shared" si="60"/>
        <v>79</v>
      </c>
      <c r="U93" s="23">
        <f t="shared" si="61"/>
        <v>76</v>
      </c>
      <c r="V93" s="24">
        <f t="shared" si="62"/>
        <v>80</v>
      </c>
    </row>
    <row r="94" spans="18:22" ht="15" x14ac:dyDescent="0.25">
      <c r="R94" s="58" t="s">
        <v>15</v>
      </c>
      <c r="S94" s="59">
        <v>73</v>
      </c>
      <c r="T94" s="16">
        <f t="shared" si="60"/>
        <v>80</v>
      </c>
      <c r="U94" s="23">
        <f t="shared" si="61"/>
        <v>77</v>
      </c>
      <c r="V94" s="24">
        <f t="shared" si="62"/>
        <v>81</v>
      </c>
    </row>
    <row r="95" spans="18:22" ht="15" x14ac:dyDescent="0.25">
      <c r="R95" s="58" t="s">
        <v>15</v>
      </c>
      <c r="S95" s="59">
        <v>74</v>
      </c>
      <c r="T95" s="16">
        <f t="shared" si="60"/>
        <v>81</v>
      </c>
      <c r="U95" s="23">
        <f t="shared" si="61"/>
        <v>78</v>
      </c>
      <c r="V95" s="24">
        <f t="shared" si="62"/>
        <v>82</v>
      </c>
    </row>
    <row r="96" spans="18:22" ht="15" x14ac:dyDescent="0.25">
      <c r="R96" s="58" t="s">
        <v>15</v>
      </c>
      <c r="S96" s="59">
        <v>75</v>
      </c>
      <c r="T96" s="16">
        <f t="shared" si="60"/>
        <v>82</v>
      </c>
      <c r="U96" s="23">
        <f t="shared" si="61"/>
        <v>79</v>
      </c>
      <c r="V96" s="24">
        <f t="shared" si="62"/>
        <v>83</v>
      </c>
    </row>
    <row r="97" spans="18:22" ht="15" x14ac:dyDescent="0.25">
      <c r="R97" s="58" t="s">
        <v>15</v>
      </c>
      <c r="S97" s="59">
        <v>76</v>
      </c>
      <c r="T97" s="16">
        <f t="shared" si="60"/>
        <v>83</v>
      </c>
      <c r="U97" s="23">
        <f t="shared" si="61"/>
        <v>80</v>
      </c>
      <c r="V97" s="24">
        <f t="shared" si="62"/>
        <v>84</v>
      </c>
    </row>
    <row r="98" spans="18:22" ht="15" x14ac:dyDescent="0.25">
      <c r="R98" s="58" t="s">
        <v>15</v>
      </c>
      <c r="S98" s="59">
        <v>77</v>
      </c>
      <c r="T98" s="16">
        <f t="shared" si="60"/>
        <v>84</v>
      </c>
      <c r="U98" s="23">
        <f t="shared" si="61"/>
        <v>81</v>
      </c>
      <c r="V98" s="24">
        <f t="shared" si="62"/>
        <v>85</v>
      </c>
    </row>
    <row r="99" spans="18:22" ht="15" x14ac:dyDescent="0.25">
      <c r="R99" s="58" t="s">
        <v>15</v>
      </c>
      <c r="S99" s="59">
        <v>78</v>
      </c>
      <c r="T99" s="16">
        <f t="shared" si="60"/>
        <v>85</v>
      </c>
      <c r="U99" s="23">
        <f t="shared" si="61"/>
        <v>82</v>
      </c>
      <c r="V99" s="24">
        <f t="shared" si="62"/>
        <v>86</v>
      </c>
    </row>
    <row r="100" spans="18:22" ht="15" x14ac:dyDescent="0.25">
      <c r="R100" s="58" t="s">
        <v>15</v>
      </c>
      <c r="S100" s="59">
        <v>79</v>
      </c>
      <c r="T100" s="16">
        <f t="shared" si="60"/>
        <v>86</v>
      </c>
      <c r="U100" s="23">
        <f t="shared" si="61"/>
        <v>83</v>
      </c>
      <c r="V100" s="24">
        <f t="shared" si="62"/>
        <v>87</v>
      </c>
    </row>
    <row r="101" spans="18:22" ht="15" x14ac:dyDescent="0.25">
      <c r="R101" s="58" t="s">
        <v>15</v>
      </c>
      <c r="S101" s="59">
        <v>80</v>
      </c>
      <c r="T101" s="16">
        <f t="shared" si="60"/>
        <v>87</v>
      </c>
      <c r="U101" s="23">
        <f t="shared" si="61"/>
        <v>84</v>
      </c>
      <c r="V101" s="24">
        <f t="shared" si="62"/>
        <v>88</v>
      </c>
    </row>
    <row r="102" spans="18:22" ht="15" x14ac:dyDescent="0.25">
      <c r="R102" s="58" t="s">
        <v>15</v>
      </c>
      <c r="S102" s="59">
        <v>81</v>
      </c>
      <c r="T102" s="16">
        <f t="shared" si="60"/>
        <v>88</v>
      </c>
      <c r="U102" s="23">
        <f t="shared" si="61"/>
        <v>85</v>
      </c>
      <c r="V102" s="24">
        <f t="shared" si="62"/>
        <v>89</v>
      </c>
    </row>
    <row r="103" spans="18:22" ht="15" x14ac:dyDescent="0.25">
      <c r="R103" s="58" t="s">
        <v>15</v>
      </c>
      <c r="S103" s="59">
        <v>82</v>
      </c>
      <c r="T103" s="16">
        <f t="shared" si="60"/>
        <v>89</v>
      </c>
      <c r="U103" s="23">
        <f t="shared" si="61"/>
        <v>86</v>
      </c>
      <c r="V103" s="24">
        <f t="shared" si="62"/>
        <v>90</v>
      </c>
    </row>
    <row r="104" spans="18:22" ht="15" x14ac:dyDescent="0.25">
      <c r="R104" s="58" t="s">
        <v>15</v>
      </c>
      <c r="S104" s="59">
        <v>83</v>
      </c>
      <c r="T104" s="16">
        <f t="shared" si="60"/>
        <v>90</v>
      </c>
      <c r="U104" s="23">
        <f t="shared" si="61"/>
        <v>87</v>
      </c>
      <c r="V104" s="24">
        <f t="shared" si="62"/>
        <v>91</v>
      </c>
    </row>
    <row r="105" spans="18:22" ht="15" x14ac:dyDescent="0.25">
      <c r="R105" s="58" t="s">
        <v>15</v>
      </c>
      <c r="S105" s="59">
        <v>84</v>
      </c>
      <c r="T105" s="16">
        <f t="shared" si="60"/>
        <v>91</v>
      </c>
      <c r="U105" s="23">
        <f t="shared" si="61"/>
        <v>88</v>
      </c>
      <c r="V105" s="24">
        <f t="shared" si="62"/>
        <v>92</v>
      </c>
    </row>
    <row r="106" spans="18:22" ht="15" x14ac:dyDescent="0.25">
      <c r="R106" s="58" t="s">
        <v>15</v>
      </c>
      <c r="S106" s="59">
        <v>85</v>
      </c>
      <c r="T106" s="16">
        <f t="shared" si="60"/>
        <v>92</v>
      </c>
      <c r="U106" s="23">
        <f t="shared" si="61"/>
        <v>89</v>
      </c>
      <c r="V106" s="24">
        <f t="shared" si="62"/>
        <v>93</v>
      </c>
    </row>
    <row r="107" spans="18:22" ht="15" x14ac:dyDescent="0.25">
      <c r="R107" s="58" t="s">
        <v>15</v>
      </c>
      <c r="S107" s="59">
        <v>86</v>
      </c>
      <c r="T107" s="16">
        <f t="shared" si="60"/>
        <v>93</v>
      </c>
      <c r="U107" s="23">
        <f t="shared" si="61"/>
        <v>90</v>
      </c>
      <c r="V107" s="24">
        <f t="shared" si="62"/>
        <v>94</v>
      </c>
    </row>
    <row r="108" spans="18:22" ht="15" x14ac:dyDescent="0.25">
      <c r="R108" s="58" t="s">
        <v>15</v>
      </c>
      <c r="S108" s="59">
        <v>87</v>
      </c>
      <c r="T108" s="16">
        <f t="shared" si="60"/>
        <v>94</v>
      </c>
      <c r="U108" s="23">
        <f t="shared" si="61"/>
        <v>91</v>
      </c>
      <c r="V108" s="24">
        <f t="shared" si="62"/>
        <v>95</v>
      </c>
    </row>
    <row r="109" spans="18:22" ht="15" x14ac:dyDescent="0.25">
      <c r="R109" s="58" t="s">
        <v>15</v>
      </c>
      <c r="S109" s="59">
        <v>88</v>
      </c>
      <c r="T109" s="16">
        <f t="shared" si="60"/>
        <v>95</v>
      </c>
      <c r="U109" s="23">
        <f t="shared" si="61"/>
        <v>92</v>
      </c>
      <c r="V109" s="24">
        <f t="shared" si="62"/>
        <v>96</v>
      </c>
    </row>
    <row r="110" spans="18:22" ht="15" x14ac:dyDescent="0.25">
      <c r="R110" s="58" t="s">
        <v>15</v>
      </c>
      <c r="S110" s="59">
        <v>89</v>
      </c>
      <c r="T110" s="16">
        <f t="shared" si="60"/>
        <v>96</v>
      </c>
      <c r="U110" s="23">
        <f t="shared" si="61"/>
        <v>93</v>
      </c>
      <c r="V110" s="24">
        <f t="shared" si="62"/>
        <v>97</v>
      </c>
    </row>
    <row r="111" spans="18:22" ht="15" x14ac:dyDescent="0.25">
      <c r="R111" s="58" t="s">
        <v>15</v>
      </c>
      <c r="S111" s="59">
        <v>90</v>
      </c>
      <c r="T111" s="16">
        <f t="shared" si="60"/>
        <v>97</v>
      </c>
      <c r="U111" s="23">
        <f t="shared" si="61"/>
        <v>94</v>
      </c>
      <c r="V111" s="24">
        <f t="shared" si="62"/>
        <v>98</v>
      </c>
    </row>
    <row r="112" spans="18:22" ht="15" x14ac:dyDescent="0.25">
      <c r="R112" s="58" t="s">
        <v>15</v>
      </c>
      <c r="S112" s="59">
        <v>91</v>
      </c>
      <c r="T112" s="16">
        <f t="shared" si="60"/>
        <v>98</v>
      </c>
      <c r="U112" s="23">
        <f t="shared" si="61"/>
        <v>95</v>
      </c>
      <c r="V112" s="24">
        <f t="shared" si="62"/>
        <v>99</v>
      </c>
    </row>
    <row r="113" spans="18:22" ht="15" x14ac:dyDescent="0.25">
      <c r="R113" s="58" t="s">
        <v>15</v>
      </c>
      <c r="S113" s="59">
        <v>92</v>
      </c>
      <c r="T113" s="16">
        <f t="shared" si="60"/>
        <v>99</v>
      </c>
      <c r="U113" s="23">
        <f t="shared" si="61"/>
        <v>96</v>
      </c>
      <c r="V113" s="24">
        <f t="shared" si="62"/>
        <v>100</v>
      </c>
    </row>
    <row r="114" spans="18:22" ht="15" x14ac:dyDescent="0.25">
      <c r="R114" s="58" t="s">
        <v>15</v>
      </c>
      <c r="S114" s="59">
        <v>93</v>
      </c>
      <c r="T114" s="16">
        <f t="shared" si="60"/>
        <v>100</v>
      </c>
      <c r="U114" s="23">
        <f t="shared" si="61"/>
        <v>97</v>
      </c>
      <c r="V114" s="24">
        <f t="shared" si="62"/>
        <v>101</v>
      </c>
    </row>
    <row r="115" spans="18:22" ht="15" x14ac:dyDescent="0.25">
      <c r="R115" s="58" t="s">
        <v>15</v>
      </c>
      <c r="S115" s="59">
        <v>94</v>
      </c>
      <c r="T115" s="16">
        <f t="shared" si="60"/>
        <v>101</v>
      </c>
      <c r="U115" s="23">
        <f t="shared" si="61"/>
        <v>98</v>
      </c>
      <c r="V115" s="24">
        <f t="shared" si="62"/>
        <v>102</v>
      </c>
    </row>
    <row r="116" spans="18:22" ht="15" x14ac:dyDescent="0.25">
      <c r="R116" s="58" t="s">
        <v>15</v>
      </c>
      <c r="S116" s="59">
        <v>95</v>
      </c>
      <c r="T116" s="16">
        <f t="shared" si="60"/>
        <v>102</v>
      </c>
      <c r="U116" s="23">
        <f t="shared" si="61"/>
        <v>99</v>
      </c>
      <c r="V116" s="24">
        <f t="shared" si="62"/>
        <v>103</v>
      </c>
    </row>
    <row r="117" spans="18:22" ht="15" x14ac:dyDescent="0.25">
      <c r="R117" s="58" t="s">
        <v>15</v>
      </c>
      <c r="S117" s="59">
        <v>96</v>
      </c>
      <c r="T117" s="16">
        <f t="shared" si="60"/>
        <v>103</v>
      </c>
      <c r="U117" s="23">
        <f t="shared" si="61"/>
        <v>100</v>
      </c>
      <c r="V117" s="24">
        <f t="shared" si="62"/>
        <v>104</v>
      </c>
    </row>
    <row r="118" spans="18:22" ht="15" x14ac:dyDescent="0.25">
      <c r="R118" s="58" t="s">
        <v>15</v>
      </c>
      <c r="S118" s="59">
        <v>97</v>
      </c>
      <c r="T118" s="16">
        <f t="shared" si="60"/>
        <v>104</v>
      </c>
      <c r="U118" s="23">
        <f t="shared" si="61"/>
        <v>101</v>
      </c>
      <c r="V118" s="24">
        <f t="shared" si="62"/>
        <v>105</v>
      </c>
    </row>
    <row r="119" spans="18:22" ht="15" x14ac:dyDescent="0.25">
      <c r="R119" s="58" t="s">
        <v>15</v>
      </c>
      <c r="S119" s="59">
        <v>98</v>
      </c>
      <c r="T119" s="16">
        <f t="shared" si="60"/>
        <v>105</v>
      </c>
      <c r="U119" s="23">
        <f t="shared" si="61"/>
        <v>102</v>
      </c>
      <c r="V119" s="24">
        <f t="shared" si="62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71">S120+7</f>
        <v>106</v>
      </c>
      <c r="U120" s="23">
        <f t="shared" ref="U120:U183" si="72">S120+4</f>
        <v>103</v>
      </c>
      <c r="V120" s="24">
        <f t="shared" ref="V120:V183" si="73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71"/>
        <v>107</v>
      </c>
      <c r="U121" s="23">
        <f t="shared" si="72"/>
        <v>104</v>
      </c>
      <c r="V121" s="24">
        <f t="shared" si="73"/>
        <v>108</v>
      </c>
    </row>
    <row r="122" spans="18:22" ht="15" x14ac:dyDescent="0.25">
      <c r="R122" s="58" t="s">
        <v>15</v>
      </c>
      <c r="S122" s="59">
        <v>101</v>
      </c>
      <c r="T122" s="16">
        <f t="shared" si="71"/>
        <v>108</v>
      </c>
      <c r="U122" s="23">
        <f t="shared" si="72"/>
        <v>105</v>
      </c>
      <c r="V122" s="24">
        <f t="shared" si="73"/>
        <v>109</v>
      </c>
    </row>
    <row r="123" spans="18:22" ht="15" x14ac:dyDescent="0.25">
      <c r="R123" s="58" t="s">
        <v>15</v>
      </c>
      <c r="S123" s="59">
        <v>102</v>
      </c>
      <c r="T123" s="16">
        <f t="shared" si="71"/>
        <v>109</v>
      </c>
      <c r="U123" s="23">
        <f t="shared" si="72"/>
        <v>106</v>
      </c>
      <c r="V123" s="24">
        <f t="shared" si="73"/>
        <v>110</v>
      </c>
    </row>
    <row r="124" spans="18:22" ht="15" x14ac:dyDescent="0.25">
      <c r="R124" s="58" t="s">
        <v>15</v>
      </c>
      <c r="S124" s="59">
        <v>103</v>
      </c>
      <c r="T124" s="16">
        <f t="shared" si="71"/>
        <v>110</v>
      </c>
      <c r="U124" s="23">
        <f t="shared" si="72"/>
        <v>107</v>
      </c>
      <c r="V124" s="24">
        <f t="shared" si="73"/>
        <v>111</v>
      </c>
    </row>
    <row r="125" spans="18:22" ht="15" x14ac:dyDescent="0.25">
      <c r="R125" s="58" t="s">
        <v>15</v>
      </c>
      <c r="S125" s="59">
        <v>104</v>
      </c>
      <c r="T125" s="16">
        <f t="shared" si="71"/>
        <v>111</v>
      </c>
      <c r="U125" s="23">
        <f t="shared" si="72"/>
        <v>108</v>
      </c>
      <c r="V125" s="24">
        <f t="shared" si="73"/>
        <v>112</v>
      </c>
    </row>
    <row r="126" spans="18:22" ht="15" x14ac:dyDescent="0.25">
      <c r="R126" s="58" t="s">
        <v>15</v>
      </c>
      <c r="S126" s="59">
        <v>105</v>
      </c>
      <c r="T126" s="16">
        <f t="shared" si="71"/>
        <v>112</v>
      </c>
      <c r="U126" s="23">
        <f t="shared" si="72"/>
        <v>109</v>
      </c>
      <c r="V126" s="24">
        <f t="shared" si="73"/>
        <v>113</v>
      </c>
    </row>
    <row r="127" spans="18:22" ht="15" x14ac:dyDescent="0.25">
      <c r="R127" s="58" t="s">
        <v>15</v>
      </c>
      <c r="S127" s="59">
        <v>106</v>
      </c>
      <c r="T127" s="16">
        <f t="shared" si="71"/>
        <v>113</v>
      </c>
      <c r="U127" s="23">
        <f t="shared" si="72"/>
        <v>110</v>
      </c>
      <c r="V127" s="24">
        <f t="shared" si="73"/>
        <v>114</v>
      </c>
    </row>
    <row r="128" spans="18:22" ht="15" x14ac:dyDescent="0.25">
      <c r="R128" s="58" t="s">
        <v>15</v>
      </c>
      <c r="S128" s="59">
        <v>107</v>
      </c>
      <c r="T128" s="16">
        <f t="shared" si="71"/>
        <v>114</v>
      </c>
      <c r="U128" s="23">
        <f t="shared" si="72"/>
        <v>111</v>
      </c>
      <c r="V128" s="24">
        <f t="shared" si="73"/>
        <v>115</v>
      </c>
    </row>
    <row r="129" spans="18:22" ht="15" x14ac:dyDescent="0.25">
      <c r="R129" s="58" t="s">
        <v>15</v>
      </c>
      <c r="S129" s="59">
        <v>108</v>
      </c>
      <c r="T129" s="16">
        <f t="shared" si="71"/>
        <v>115</v>
      </c>
      <c r="U129" s="23">
        <f t="shared" si="72"/>
        <v>112</v>
      </c>
      <c r="V129" s="24">
        <f t="shared" si="73"/>
        <v>116</v>
      </c>
    </row>
    <row r="130" spans="18:22" ht="15" x14ac:dyDescent="0.25">
      <c r="R130" s="58" t="s">
        <v>15</v>
      </c>
      <c r="S130" s="59">
        <v>109</v>
      </c>
      <c r="T130" s="16">
        <f t="shared" si="71"/>
        <v>116</v>
      </c>
      <c r="U130" s="23">
        <f t="shared" si="72"/>
        <v>113</v>
      </c>
      <c r="V130" s="24">
        <f t="shared" si="73"/>
        <v>117</v>
      </c>
    </row>
    <row r="131" spans="18:22" ht="15" x14ac:dyDescent="0.25">
      <c r="R131" s="58" t="s">
        <v>15</v>
      </c>
      <c r="S131" s="59">
        <v>110</v>
      </c>
      <c r="T131" s="16">
        <f t="shared" si="71"/>
        <v>117</v>
      </c>
      <c r="U131" s="23">
        <f t="shared" si="72"/>
        <v>114</v>
      </c>
      <c r="V131" s="24">
        <f t="shared" si="73"/>
        <v>118</v>
      </c>
    </row>
    <row r="132" spans="18:22" ht="15" x14ac:dyDescent="0.25">
      <c r="R132" s="58" t="s">
        <v>15</v>
      </c>
      <c r="S132" s="59">
        <v>111</v>
      </c>
      <c r="T132" s="16">
        <f t="shared" si="71"/>
        <v>118</v>
      </c>
      <c r="U132" s="23">
        <f t="shared" si="72"/>
        <v>115</v>
      </c>
      <c r="V132" s="24">
        <f t="shared" si="73"/>
        <v>119</v>
      </c>
    </row>
    <row r="133" spans="18:22" ht="15" x14ac:dyDescent="0.25">
      <c r="R133" s="58" t="s">
        <v>15</v>
      </c>
      <c r="S133" s="59">
        <v>112</v>
      </c>
      <c r="T133" s="16">
        <f t="shared" si="71"/>
        <v>119</v>
      </c>
      <c r="U133" s="23">
        <f t="shared" si="72"/>
        <v>116</v>
      </c>
      <c r="V133" s="24">
        <f t="shared" si="73"/>
        <v>120</v>
      </c>
    </row>
    <row r="134" spans="18:22" ht="15" x14ac:dyDescent="0.25">
      <c r="R134" s="58" t="s">
        <v>15</v>
      </c>
      <c r="S134" s="59">
        <v>113</v>
      </c>
      <c r="T134" s="16">
        <f t="shared" si="71"/>
        <v>120</v>
      </c>
      <c r="U134" s="23">
        <f t="shared" si="72"/>
        <v>117</v>
      </c>
      <c r="V134" s="24">
        <f t="shared" si="73"/>
        <v>121</v>
      </c>
    </row>
    <row r="135" spans="18:22" ht="15" x14ac:dyDescent="0.25">
      <c r="R135" s="58" t="s">
        <v>15</v>
      </c>
      <c r="S135" s="59">
        <v>114</v>
      </c>
      <c r="T135" s="16">
        <f t="shared" si="71"/>
        <v>121</v>
      </c>
      <c r="U135" s="23">
        <f t="shared" si="72"/>
        <v>118</v>
      </c>
      <c r="V135" s="24">
        <f t="shared" si="73"/>
        <v>122</v>
      </c>
    </row>
    <row r="136" spans="18:22" ht="15" x14ac:dyDescent="0.25">
      <c r="R136" s="58" t="s">
        <v>15</v>
      </c>
      <c r="S136" s="59">
        <v>115</v>
      </c>
      <c r="T136" s="16">
        <f t="shared" si="71"/>
        <v>122</v>
      </c>
      <c r="U136" s="23">
        <f t="shared" si="72"/>
        <v>119</v>
      </c>
      <c r="V136" s="24">
        <f t="shared" si="73"/>
        <v>123</v>
      </c>
    </row>
    <row r="137" spans="18:22" ht="15" x14ac:dyDescent="0.25">
      <c r="R137" s="58" t="s">
        <v>15</v>
      </c>
      <c r="S137" s="59">
        <v>116</v>
      </c>
      <c r="T137" s="16">
        <f t="shared" si="71"/>
        <v>123</v>
      </c>
      <c r="U137" s="23">
        <f t="shared" si="72"/>
        <v>120</v>
      </c>
      <c r="V137" s="24">
        <f t="shared" si="73"/>
        <v>124</v>
      </c>
    </row>
    <row r="138" spans="18:22" ht="15" x14ac:dyDescent="0.25">
      <c r="R138" s="58" t="s">
        <v>15</v>
      </c>
      <c r="S138" s="59">
        <v>117</v>
      </c>
      <c r="T138" s="16">
        <f t="shared" si="71"/>
        <v>124</v>
      </c>
      <c r="U138" s="23">
        <f t="shared" si="72"/>
        <v>121</v>
      </c>
      <c r="V138" s="24">
        <f t="shared" si="73"/>
        <v>125</v>
      </c>
    </row>
    <row r="139" spans="18:22" ht="15" x14ac:dyDescent="0.25">
      <c r="R139" s="58" t="s">
        <v>15</v>
      </c>
      <c r="S139" s="59">
        <v>118</v>
      </c>
      <c r="T139" s="16">
        <f t="shared" si="71"/>
        <v>125</v>
      </c>
      <c r="U139" s="23">
        <f t="shared" si="72"/>
        <v>122</v>
      </c>
      <c r="V139" s="24">
        <f t="shared" si="73"/>
        <v>126</v>
      </c>
    </row>
    <row r="140" spans="18:22" ht="15" x14ac:dyDescent="0.25">
      <c r="R140" s="58" t="s">
        <v>15</v>
      </c>
      <c r="S140" s="59">
        <v>119</v>
      </c>
      <c r="T140" s="16">
        <f t="shared" si="71"/>
        <v>126</v>
      </c>
      <c r="U140" s="23">
        <f t="shared" si="72"/>
        <v>123</v>
      </c>
      <c r="V140" s="24">
        <f t="shared" si="73"/>
        <v>127</v>
      </c>
    </row>
    <row r="141" spans="18:22" ht="15" x14ac:dyDescent="0.25">
      <c r="R141" s="58" t="s">
        <v>15</v>
      </c>
      <c r="S141" s="59">
        <v>120</v>
      </c>
      <c r="T141" s="16">
        <f t="shared" si="71"/>
        <v>127</v>
      </c>
      <c r="U141" s="23">
        <f t="shared" si="72"/>
        <v>124</v>
      </c>
      <c r="V141" s="24">
        <f t="shared" si="73"/>
        <v>128</v>
      </c>
    </row>
    <row r="142" spans="18:22" ht="15" x14ac:dyDescent="0.25">
      <c r="R142" s="58" t="s">
        <v>15</v>
      </c>
      <c r="S142" s="59">
        <v>121</v>
      </c>
      <c r="T142" s="16">
        <f t="shared" si="71"/>
        <v>128</v>
      </c>
      <c r="U142" s="23">
        <f t="shared" si="72"/>
        <v>125</v>
      </c>
      <c r="V142" s="24">
        <f t="shared" si="73"/>
        <v>129</v>
      </c>
    </row>
    <row r="143" spans="18:22" ht="15" x14ac:dyDescent="0.25">
      <c r="R143" s="58" t="s">
        <v>15</v>
      </c>
      <c r="S143" s="59">
        <v>122</v>
      </c>
      <c r="T143" s="16">
        <f t="shared" si="71"/>
        <v>129</v>
      </c>
      <c r="U143" s="23">
        <f t="shared" si="72"/>
        <v>126</v>
      </c>
      <c r="V143" s="24">
        <f t="shared" si="73"/>
        <v>130</v>
      </c>
    </row>
    <row r="144" spans="18:22" ht="15" x14ac:dyDescent="0.25">
      <c r="R144" s="58" t="s">
        <v>15</v>
      </c>
      <c r="S144" s="59">
        <v>123</v>
      </c>
      <c r="T144" s="16">
        <f t="shared" si="71"/>
        <v>130</v>
      </c>
      <c r="U144" s="23">
        <f t="shared" si="72"/>
        <v>127</v>
      </c>
      <c r="V144" s="24">
        <f t="shared" si="73"/>
        <v>131</v>
      </c>
    </row>
    <row r="145" spans="18:22" ht="15" x14ac:dyDescent="0.25">
      <c r="R145" s="58" t="s">
        <v>15</v>
      </c>
      <c r="S145" s="59">
        <v>124</v>
      </c>
      <c r="T145" s="16">
        <f t="shared" si="71"/>
        <v>131</v>
      </c>
      <c r="U145" s="23">
        <f t="shared" si="72"/>
        <v>128</v>
      </c>
      <c r="V145" s="24">
        <f t="shared" si="73"/>
        <v>132</v>
      </c>
    </row>
    <row r="146" spans="18:22" ht="15" x14ac:dyDescent="0.25">
      <c r="R146" s="58" t="s">
        <v>15</v>
      </c>
      <c r="S146" s="59">
        <v>125</v>
      </c>
      <c r="T146" s="16">
        <f t="shared" si="71"/>
        <v>132</v>
      </c>
      <c r="U146" s="23">
        <f t="shared" si="72"/>
        <v>129</v>
      </c>
      <c r="V146" s="24">
        <f t="shared" si="73"/>
        <v>133</v>
      </c>
    </row>
    <row r="147" spans="18:22" ht="15" x14ac:dyDescent="0.25">
      <c r="R147" s="58" t="s">
        <v>15</v>
      </c>
      <c r="S147" s="59">
        <v>126</v>
      </c>
      <c r="T147" s="16">
        <f t="shared" si="71"/>
        <v>133</v>
      </c>
      <c r="U147" s="23">
        <f t="shared" si="72"/>
        <v>130</v>
      </c>
      <c r="V147" s="24">
        <f t="shared" si="73"/>
        <v>134</v>
      </c>
    </row>
    <row r="148" spans="18:22" ht="15" x14ac:dyDescent="0.25">
      <c r="R148" s="58" t="s">
        <v>15</v>
      </c>
      <c r="S148" s="59">
        <v>127</v>
      </c>
      <c r="T148" s="16">
        <f t="shared" si="71"/>
        <v>134</v>
      </c>
      <c r="U148" s="23">
        <f t="shared" si="72"/>
        <v>131</v>
      </c>
      <c r="V148" s="24">
        <f t="shared" si="73"/>
        <v>135</v>
      </c>
    </row>
    <row r="149" spans="18:22" ht="15" x14ac:dyDescent="0.25">
      <c r="R149" s="58" t="s">
        <v>15</v>
      </c>
      <c r="S149" s="59">
        <v>128</v>
      </c>
      <c r="T149" s="16">
        <f t="shared" si="71"/>
        <v>135</v>
      </c>
      <c r="U149" s="23">
        <f t="shared" si="72"/>
        <v>132</v>
      </c>
      <c r="V149" s="24">
        <f t="shared" si="73"/>
        <v>136</v>
      </c>
    </row>
    <row r="150" spans="18:22" ht="15" x14ac:dyDescent="0.25">
      <c r="R150" s="58" t="s">
        <v>15</v>
      </c>
      <c r="S150" s="59">
        <v>129</v>
      </c>
      <c r="T150" s="16">
        <f t="shared" si="71"/>
        <v>136</v>
      </c>
      <c r="U150" s="23">
        <f t="shared" si="72"/>
        <v>133</v>
      </c>
      <c r="V150" s="24">
        <f t="shared" si="73"/>
        <v>137</v>
      </c>
    </row>
    <row r="151" spans="18:22" ht="15" x14ac:dyDescent="0.25">
      <c r="R151" s="58" t="s">
        <v>15</v>
      </c>
      <c r="S151" s="59">
        <v>130</v>
      </c>
      <c r="T151" s="16">
        <f t="shared" si="71"/>
        <v>137</v>
      </c>
      <c r="U151" s="23">
        <f t="shared" si="72"/>
        <v>134</v>
      </c>
      <c r="V151" s="24">
        <f t="shared" si="73"/>
        <v>138</v>
      </c>
    </row>
    <row r="152" spans="18:22" ht="15" x14ac:dyDescent="0.25">
      <c r="R152" s="58" t="s">
        <v>15</v>
      </c>
      <c r="S152" s="59">
        <v>131</v>
      </c>
      <c r="T152" s="16">
        <f t="shared" si="71"/>
        <v>138</v>
      </c>
      <c r="U152" s="23">
        <f t="shared" si="72"/>
        <v>135</v>
      </c>
      <c r="V152" s="24">
        <f t="shared" si="73"/>
        <v>139</v>
      </c>
    </row>
    <row r="153" spans="18:22" ht="15" x14ac:dyDescent="0.25">
      <c r="R153" s="58" t="s">
        <v>15</v>
      </c>
      <c r="S153" s="59">
        <v>132</v>
      </c>
      <c r="T153" s="16">
        <f t="shared" si="71"/>
        <v>139</v>
      </c>
      <c r="U153" s="23">
        <f t="shared" si="72"/>
        <v>136</v>
      </c>
      <c r="V153" s="24">
        <f t="shared" si="73"/>
        <v>140</v>
      </c>
    </row>
    <row r="154" spans="18:22" ht="15" x14ac:dyDescent="0.25">
      <c r="R154" s="58" t="s">
        <v>15</v>
      </c>
      <c r="S154" s="59">
        <v>133</v>
      </c>
      <c r="T154" s="16">
        <f t="shared" si="71"/>
        <v>140</v>
      </c>
      <c r="U154" s="23">
        <f t="shared" si="72"/>
        <v>137</v>
      </c>
      <c r="V154" s="24">
        <f t="shared" si="73"/>
        <v>141</v>
      </c>
    </row>
    <row r="155" spans="18:22" ht="15" x14ac:dyDescent="0.25">
      <c r="R155" s="58" t="s">
        <v>15</v>
      </c>
      <c r="S155" s="59">
        <v>134</v>
      </c>
      <c r="T155" s="16">
        <f t="shared" si="71"/>
        <v>141</v>
      </c>
      <c r="U155" s="23">
        <f t="shared" si="72"/>
        <v>138</v>
      </c>
      <c r="V155" s="24">
        <f t="shared" si="73"/>
        <v>142</v>
      </c>
    </row>
    <row r="156" spans="18:22" ht="15" x14ac:dyDescent="0.25">
      <c r="R156" s="58" t="s">
        <v>15</v>
      </c>
      <c r="S156" s="59">
        <v>135</v>
      </c>
      <c r="T156" s="16">
        <f t="shared" si="71"/>
        <v>142</v>
      </c>
      <c r="U156" s="23">
        <f t="shared" si="72"/>
        <v>139</v>
      </c>
      <c r="V156" s="24">
        <f t="shared" si="73"/>
        <v>143</v>
      </c>
    </row>
    <row r="157" spans="18:22" ht="15" x14ac:dyDescent="0.25">
      <c r="R157" s="58" t="s">
        <v>15</v>
      </c>
      <c r="S157" s="59">
        <v>136</v>
      </c>
      <c r="T157" s="16">
        <f t="shared" si="71"/>
        <v>143</v>
      </c>
      <c r="U157" s="23">
        <f t="shared" si="72"/>
        <v>140</v>
      </c>
      <c r="V157" s="24">
        <f t="shared" si="73"/>
        <v>144</v>
      </c>
    </row>
    <row r="158" spans="18:22" ht="15" x14ac:dyDescent="0.25">
      <c r="R158" s="58" t="s">
        <v>15</v>
      </c>
      <c r="S158" s="59">
        <v>137</v>
      </c>
      <c r="T158" s="16">
        <f t="shared" si="71"/>
        <v>144</v>
      </c>
      <c r="U158" s="23">
        <f t="shared" si="72"/>
        <v>141</v>
      </c>
      <c r="V158" s="24">
        <f t="shared" si="73"/>
        <v>145</v>
      </c>
    </row>
    <row r="159" spans="18:22" ht="15" x14ac:dyDescent="0.25">
      <c r="R159" s="58" t="s">
        <v>15</v>
      </c>
      <c r="S159" s="59">
        <v>138</v>
      </c>
      <c r="T159" s="16">
        <f t="shared" si="71"/>
        <v>145</v>
      </c>
      <c r="U159" s="23">
        <f t="shared" si="72"/>
        <v>142</v>
      </c>
      <c r="V159" s="24">
        <f t="shared" si="73"/>
        <v>146</v>
      </c>
    </row>
    <row r="160" spans="18:22" ht="15" x14ac:dyDescent="0.25">
      <c r="R160" s="58" t="s">
        <v>15</v>
      </c>
      <c r="S160" s="59">
        <v>139</v>
      </c>
      <c r="T160" s="16">
        <f t="shared" si="71"/>
        <v>146</v>
      </c>
      <c r="U160" s="23">
        <f t="shared" si="72"/>
        <v>143</v>
      </c>
      <c r="V160" s="24">
        <f t="shared" si="73"/>
        <v>147</v>
      </c>
    </row>
    <row r="161" spans="18:22" ht="15" x14ac:dyDescent="0.25">
      <c r="R161" s="58" t="s">
        <v>15</v>
      </c>
      <c r="S161" s="59">
        <v>140</v>
      </c>
      <c r="T161" s="16">
        <f t="shared" si="71"/>
        <v>147</v>
      </c>
      <c r="U161" s="23">
        <f t="shared" si="72"/>
        <v>144</v>
      </c>
      <c r="V161" s="24">
        <f t="shared" si="73"/>
        <v>148</v>
      </c>
    </row>
    <row r="162" spans="18:22" ht="15" x14ac:dyDescent="0.25">
      <c r="R162" s="58" t="s">
        <v>15</v>
      </c>
      <c r="S162" s="59">
        <v>141</v>
      </c>
      <c r="T162" s="16">
        <f t="shared" si="71"/>
        <v>148</v>
      </c>
      <c r="U162" s="23">
        <f t="shared" si="72"/>
        <v>145</v>
      </c>
      <c r="V162" s="24">
        <f t="shared" si="73"/>
        <v>149</v>
      </c>
    </row>
    <row r="163" spans="18:22" ht="15" x14ac:dyDescent="0.25">
      <c r="R163" s="58" t="s">
        <v>15</v>
      </c>
      <c r="S163" s="59">
        <v>142</v>
      </c>
      <c r="T163" s="16">
        <f t="shared" si="71"/>
        <v>149</v>
      </c>
      <c r="U163" s="23">
        <f t="shared" si="72"/>
        <v>146</v>
      </c>
      <c r="V163" s="24">
        <f t="shared" si="73"/>
        <v>150</v>
      </c>
    </row>
    <row r="164" spans="18:22" ht="15" x14ac:dyDescent="0.25">
      <c r="R164" s="58" t="s">
        <v>15</v>
      </c>
      <c r="S164" s="59">
        <v>143</v>
      </c>
      <c r="T164" s="16">
        <f t="shared" si="71"/>
        <v>150</v>
      </c>
      <c r="U164" s="23">
        <f t="shared" si="72"/>
        <v>147</v>
      </c>
      <c r="V164" s="24">
        <f t="shared" si="73"/>
        <v>151</v>
      </c>
    </row>
    <row r="165" spans="18:22" ht="15" x14ac:dyDescent="0.25">
      <c r="R165" s="58" t="s">
        <v>15</v>
      </c>
      <c r="S165" s="59">
        <v>144</v>
      </c>
      <c r="T165" s="16">
        <f t="shared" si="71"/>
        <v>151</v>
      </c>
      <c r="U165" s="23">
        <f t="shared" si="72"/>
        <v>148</v>
      </c>
      <c r="V165" s="24">
        <f t="shared" si="73"/>
        <v>152</v>
      </c>
    </row>
    <row r="166" spans="18:22" ht="15" x14ac:dyDescent="0.25">
      <c r="R166" s="58" t="s">
        <v>15</v>
      </c>
      <c r="S166" s="59">
        <v>145</v>
      </c>
      <c r="T166" s="16">
        <f t="shared" si="71"/>
        <v>152</v>
      </c>
      <c r="U166" s="23">
        <f t="shared" si="72"/>
        <v>149</v>
      </c>
      <c r="V166" s="24">
        <f t="shared" si="73"/>
        <v>153</v>
      </c>
    </row>
    <row r="167" spans="18:22" ht="15" x14ac:dyDescent="0.25">
      <c r="R167" s="58" t="s">
        <v>15</v>
      </c>
      <c r="S167" s="59">
        <v>146</v>
      </c>
      <c r="T167" s="16">
        <f t="shared" si="71"/>
        <v>153</v>
      </c>
      <c r="U167" s="23">
        <f t="shared" si="72"/>
        <v>150</v>
      </c>
      <c r="V167" s="24">
        <f t="shared" si="73"/>
        <v>154</v>
      </c>
    </row>
    <row r="168" spans="18:22" ht="15" x14ac:dyDescent="0.25">
      <c r="R168" s="58" t="s">
        <v>15</v>
      </c>
      <c r="S168" s="59">
        <v>147</v>
      </c>
      <c r="T168" s="16">
        <f t="shared" si="71"/>
        <v>154</v>
      </c>
      <c r="U168" s="23">
        <f t="shared" si="72"/>
        <v>151</v>
      </c>
      <c r="V168" s="24">
        <f t="shared" si="73"/>
        <v>155</v>
      </c>
    </row>
    <row r="169" spans="18:22" ht="15" x14ac:dyDescent="0.25">
      <c r="R169" s="58" t="s">
        <v>15</v>
      </c>
      <c r="S169" s="59">
        <v>148</v>
      </c>
      <c r="T169" s="16">
        <f t="shared" si="71"/>
        <v>155</v>
      </c>
      <c r="U169" s="23">
        <f t="shared" si="72"/>
        <v>152</v>
      </c>
      <c r="V169" s="24">
        <f t="shared" si="73"/>
        <v>156</v>
      </c>
    </row>
    <row r="170" spans="18:22" ht="15" x14ac:dyDescent="0.25">
      <c r="R170" s="58" t="s">
        <v>15</v>
      </c>
      <c r="S170" s="59">
        <v>149</v>
      </c>
      <c r="T170" s="16">
        <f t="shared" si="71"/>
        <v>156</v>
      </c>
      <c r="U170" s="23">
        <f t="shared" si="72"/>
        <v>153</v>
      </c>
      <c r="V170" s="24">
        <f t="shared" si="73"/>
        <v>157</v>
      </c>
    </row>
    <row r="171" spans="18:22" ht="15" x14ac:dyDescent="0.25">
      <c r="R171" s="58" t="s">
        <v>15</v>
      </c>
      <c r="S171" s="59">
        <v>150</v>
      </c>
      <c r="T171" s="16">
        <f t="shared" si="71"/>
        <v>157</v>
      </c>
      <c r="U171" s="23">
        <f t="shared" si="72"/>
        <v>154</v>
      </c>
      <c r="V171" s="24">
        <f t="shared" si="73"/>
        <v>158</v>
      </c>
    </row>
    <row r="172" spans="18:22" ht="15" x14ac:dyDescent="0.25">
      <c r="R172" s="58" t="s">
        <v>15</v>
      </c>
      <c r="S172" s="59">
        <v>151</v>
      </c>
      <c r="T172" s="16">
        <f t="shared" si="71"/>
        <v>158</v>
      </c>
      <c r="U172" s="23">
        <f t="shared" si="72"/>
        <v>155</v>
      </c>
      <c r="V172" s="24">
        <f t="shared" si="73"/>
        <v>159</v>
      </c>
    </row>
    <row r="173" spans="18:22" ht="15" x14ac:dyDescent="0.25">
      <c r="R173" s="58" t="s">
        <v>15</v>
      </c>
      <c r="S173" s="59">
        <v>152</v>
      </c>
      <c r="T173" s="16">
        <f t="shared" si="71"/>
        <v>159</v>
      </c>
      <c r="U173" s="23">
        <f t="shared" si="72"/>
        <v>156</v>
      </c>
      <c r="V173" s="24">
        <f t="shared" si="73"/>
        <v>160</v>
      </c>
    </row>
    <row r="174" spans="18:22" ht="15" x14ac:dyDescent="0.25">
      <c r="R174" s="58" t="s">
        <v>15</v>
      </c>
      <c r="S174" s="59">
        <v>153</v>
      </c>
      <c r="T174" s="16">
        <f t="shared" si="71"/>
        <v>160</v>
      </c>
      <c r="U174" s="23">
        <f t="shared" si="72"/>
        <v>157</v>
      </c>
      <c r="V174" s="24">
        <f t="shared" si="73"/>
        <v>161</v>
      </c>
    </row>
    <row r="175" spans="18:22" ht="15" x14ac:dyDescent="0.25">
      <c r="R175" s="58" t="s">
        <v>15</v>
      </c>
      <c r="S175" s="59">
        <v>154</v>
      </c>
      <c r="T175" s="16">
        <f t="shared" si="71"/>
        <v>161</v>
      </c>
      <c r="U175" s="23">
        <f t="shared" si="72"/>
        <v>158</v>
      </c>
      <c r="V175" s="24">
        <f t="shared" si="73"/>
        <v>162</v>
      </c>
    </row>
    <row r="176" spans="18:22" ht="15" x14ac:dyDescent="0.25">
      <c r="R176" s="58" t="s">
        <v>15</v>
      </c>
      <c r="S176" s="59">
        <v>155</v>
      </c>
      <c r="T176" s="16">
        <f t="shared" si="71"/>
        <v>162</v>
      </c>
      <c r="U176" s="23">
        <f t="shared" si="72"/>
        <v>159</v>
      </c>
      <c r="V176" s="24">
        <f t="shared" si="73"/>
        <v>163</v>
      </c>
    </row>
    <row r="177" spans="18:22" ht="15" x14ac:dyDescent="0.25">
      <c r="R177" s="58" t="s">
        <v>15</v>
      </c>
      <c r="S177" s="59">
        <v>156</v>
      </c>
      <c r="T177" s="16">
        <f t="shared" si="71"/>
        <v>163</v>
      </c>
      <c r="U177" s="23">
        <f t="shared" si="72"/>
        <v>160</v>
      </c>
      <c r="V177" s="24">
        <f t="shared" si="73"/>
        <v>164</v>
      </c>
    </row>
    <row r="178" spans="18:22" ht="15" x14ac:dyDescent="0.25">
      <c r="R178" s="58" t="s">
        <v>15</v>
      </c>
      <c r="S178" s="59">
        <v>157</v>
      </c>
      <c r="T178" s="16">
        <f t="shared" si="71"/>
        <v>164</v>
      </c>
      <c r="U178" s="23">
        <f t="shared" si="72"/>
        <v>161</v>
      </c>
      <c r="V178" s="24">
        <f t="shared" si="73"/>
        <v>165</v>
      </c>
    </row>
    <row r="179" spans="18:22" ht="15" x14ac:dyDescent="0.25">
      <c r="R179" s="58" t="s">
        <v>15</v>
      </c>
      <c r="S179" s="59">
        <v>158</v>
      </c>
      <c r="T179" s="16">
        <f t="shared" si="71"/>
        <v>165</v>
      </c>
      <c r="U179" s="23">
        <f t="shared" si="72"/>
        <v>162</v>
      </c>
      <c r="V179" s="24">
        <f t="shared" si="73"/>
        <v>166</v>
      </c>
    </row>
    <row r="180" spans="18:22" ht="15" x14ac:dyDescent="0.25">
      <c r="R180" s="58" t="s">
        <v>15</v>
      </c>
      <c r="S180" s="59">
        <v>159</v>
      </c>
      <c r="T180" s="16">
        <f t="shared" si="71"/>
        <v>166</v>
      </c>
      <c r="U180" s="23">
        <f t="shared" si="72"/>
        <v>163</v>
      </c>
      <c r="V180" s="24">
        <f t="shared" si="73"/>
        <v>167</v>
      </c>
    </row>
    <row r="181" spans="18:22" ht="15" x14ac:dyDescent="0.25">
      <c r="R181" s="58" t="s">
        <v>15</v>
      </c>
      <c r="S181" s="59">
        <v>160</v>
      </c>
      <c r="T181" s="16">
        <f t="shared" si="71"/>
        <v>167</v>
      </c>
      <c r="U181" s="23">
        <f t="shared" si="72"/>
        <v>164</v>
      </c>
      <c r="V181" s="24">
        <f t="shared" si="73"/>
        <v>168</v>
      </c>
    </row>
    <row r="182" spans="18:22" ht="15" x14ac:dyDescent="0.25">
      <c r="R182" s="58" t="s">
        <v>15</v>
      </c>
      <c r="S182" s="59">
        <v>161</v>
      </c>
      <c r="T182" s="16">
        <f t="shared" si="71"/>
        <v>168</v>
      </c>
      <c r="U182" s="23">
        <f t="shared" si="72"/>
        <v>165</v>
      </c>
      <c r="V182" s="24">
        <f t="shared" si="73"/>
        <v>169</v>
      </c>
    </row>
    <row r="183" spans="18:22" ht="15" x14ac:dyDescent="0.25">
      <c r="R183" s="58" t="s">
        <v>15</v>
      </c>
      <c r="S183" s="59">
        <v>162</v>
      </c>
      <c r="T183" s="16">
        <f t="shared" si="71"/>
        <v>169</v>
      </c>
      <c r="U183" s="23">
        <f t="shared" si="72"/>
        <v>166</v>
      </c>
      <c r="V183" s="24">
        <f t="shared" si="73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74">S184+7</f>
        <v>170</v>
      </c>
      <c r="U184" s="23">
        <f t="shared" ref="U184:U247" si="75">S184+4</f>
        <v>167</v>
      </c>
      <c r="V184" s="24">
        <f t="shared" ref="V184:V247" si="76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74"/>
        <v>171</v>
      </c>
      <c r="U185" s="23">
        <f t="shared" si="75"/>
        <v>168</v>
      </c>
      <c r="V185" s="24">
        <f t="shared" si="76"/>
        <v>172</v>
      </c>
    </row>
    <row r="186" spans="18:22" ht="15" x14ac:dyDescent="0.25">
      <c r="R186" s="58" t="s">
        <v>15</v>
      </c>
      <c r="S186" s="59">
        <v>165</v>
      </c>
      <c r="T186" s="16">
        <f t="shared" si="74"/>
        <v>172</v>
      </c>
      <c r="U186" s="23">
        <f t="shared" si="75"/>
        <v>169</v>
      </c>
      <c r="V186" s="24">
        <f t="shared" si="76"/>
        <v>173</v>
      </c>
    </row>
    <row r="187" spans="18:22" ht="15" x14ac:dyDescent="0.25">
      <c r="R187" s="58" t="s">
        <v>15</v>
      </c>
      <c r="S187" s="59">
        <v>166</v>
      </c>
      <c r="T187" s="16">
        <f t="shared" si="74"/>
        <v>173</v>
      </c>
      <c r="U187" s="23">
        <f t="shared" si="75"/>
        <v>170</v>
      </c>
      <c r="V187" s="24">
        <f t="shared" si="76"/>
        <v>174</v>
      </c>
    </row>
    <row r="188" spans="18:22" ht="15" x14ac:dyDescent="0.25">
      <c r="R188" s="58" t="s">
        <v>15</v>
      </c>
      <c r="S188" s="59">
        <v>167</v>
      </c>
      <c r="T188" s="16">
        <f t="shared" si="74"/>
        <v>174</v>
      </c>
      <c r="U188" s="23">
        <f t="shared" si="75"/>
        <v>171</v>
      </c>
      <c r="V188" s="24">
        <f t="shared" si="76"/>
        <v>175</v>
      </c>
    </row>
    <row r="189" spans="18:22" ht="15" x14ac:dyDescent="0.25">
      <c r="R189" s="58" t="s">
        <v>15</v>
      </c>
      <c r="S189" s="59">
        <v>168</v>
      </c>
      <c r="T189" s="16">
        <f t="shared" si="74"/>
        <v>175</v>
      </c>
      <c r="U189" s="23">
        <f t="shared" si="75"/>
        <v>172</v>
      </c>
      <c r="V189" s="24">
        <f t="shared" si="76"/>
        <v>176</v>
      </c>
    </row>
    <row r="190" spans="18:22" ht="15" x14ac:dyDescent="0.25">
      <c r="R190" s="58" t="s">
        <v>15</v>
      </c>
      <c r="S190" s="59">
        <v>169</v>
      </c>
      <c r="T190" s="16">
        <f t="shared" si="74"/>
        <v>176</v>
      </c>
      <c r="U190" s="23">
        <f t="shared" si="75"/>
        <v>173</v>
      </c>
      <c r="V190" s="24">
        <f t="shared" si="76"/>
        <v>177</v>
      </c>
    </row>
    <row r="191" spans="18:22" ht="15" x14ac:dyDescent="0.25">
      <c r="R191" s="58" t="s">
        <v>15</v>
      </c>
      <c r="S191" s="59">
        <v>170</v>
      </c>
      <c r="T191" s="16">
        <f t="shared" si="74"/>
        <v>177</v>
      </c>
      <c r="U191" s="23">
        <f t="shared" si="75"/>
        <v>174</v>
      </c>
      <c r="V191" s="24">
        <f t="shared" si="76"/>
        <v>178</v>
      </c>
    </row>
    <row r="192" spans="18:22" ht="15" x14ac:dyDescent="0.25">
      <c r="R192" s="58" t="s">
        <v>15</v>
      </c>
      <c r="S192" s="59">
        <v>171</v>
      </c>
      <c r="T192" s="16">
        <f t="shared" si="74"/>
        <v>178</v>
      </c>
      <c r="U192" s="23">
        <f t="shared" si="75"/>
        <v>175</v>
      </c>
      <c r="V192" s="24">
        <f t="shared" si="76"/>
        <v>179</v>
      </c>
    </row>
    <row r="193" spans="18:22" ht="15" x14ac:dyDescent="0.25">
      <c r="R193" s="58" t="s">
        <v>15</v>
      </c>
      <c r="S193" s="59">
        <v>172</v>
      </c>
      <c r="T193" s="16">
        <f t="shared" si="74"/>
        <v>179</v>
      </c>
      <c r="U193" s="23">
        <f t="shared" si="75"/>
        <v>176</v>
      </c>
      <c r="V193" s="24">
        <f t="shared" si="76"/>
        <v>180</v>
      </c>
    </row>
    <row r="194" spans="18:22" ht="15" x14ac:dyDescent="0.25">
      <c r="R194" s="58" t="s">
        <v>15</v>
      </c>
      <c r="S194" s="59">
        <v>173</v>
      </c>
      <c r="T194" s="16">
        <f t="shared" si="74"/>
        <v>180</v>
      </c>
      <c r="U194" s="23">
        <f t="shared" si="75"/>
        <v>177</v>
      </c>
      <c r="V194" s="24">
        <f t="shared" si="76"/>
        <v>181</v>
      </c>
    </row>
    <row r="195" spans="18:22" ht="15" x14ac:dyDescent="0.25">
      <c r="R195" s="58" t="s">
        <v>15</v>
      </c>
      <c r="S195" s="59">
        <v>174</v>
      </c>
      <c r="T195" s="16">
        <f t="shared" si="74"/>
        <v>181</v>
      </c>
      <c r="U195" s="23">
        <f t="shared" si="75"/>
        <v>178</v>
      </c>
      <c r="V195" s="24">
        <f t="shared" si="76"/>
        <v>182</v>
      </c>
    </row>
    <row r="196" spans="18:22" ht="15" x14ac:dyDescent="0.25">
      <c r="R196" s="58" t="s">
        <v>15</v>
      </c>
      <c r="S196" s="59">
        <v>175</v>
      </c>
      <c r="T196" s="16">
        <f t="shared" si="74"/>
        <v>182</v>
      </c>
      <c r="U196" s="23">
        <f t="shared" si="75"/>
        <v>179</v>
      </c>
      <c r="V196" s="24">
        <f t="shared" si="76"/>
        <v>183</v>
      </c>
    </row>
    <row r="197" spans="18:22" ht="15" x14ac:dyDescent="0.25">
      <c r="R197" s="58" t="s">
        <v>15</v>
      </c>
      <c r="S197" s="59">
        <v>176</v>
      </c>
      <c r="T197" s="16">
        <f t="shared" si="74"/>
        <v>183</v>
      </c>
      <c r="U197" s="23">
        <f t="shared" si="75"/>
        <v>180</v>
      </c>
      <c r="V197" s="24">
        <f t="shared" si="76"/>
        <v>184</v>
      </c>
    </row>
    <row r="198" spans="18:22" ht="15" x14ac:dyDescent="0.25">
      <c r="R198" s="58" t="s">
        <v>15</v>
      </c>
      <c r="S198" s="59">
        <v>177</v>
      </c>
      <c r="T198" s="16">
        <f t="shared" si="74"/>
        <v>184</v>
      </c>
      <c r="U198" s="23">
        <f t="shared" si="75"/>
        <v>181</v>
      </c>
      <c r="V198" s="24">
        <f t="shared" si="76"/>
        <v>185</v>
      </c>
    </row>
    <row r="199" spans="18:22" ht="15" x14ac:dyDescent="0.25">
      <c r="R199" s="58" t="s">
        <v>15</v>
      </c>
      <c r="S199" s="59">
        <v>178</v>
      </c>
      <c r="T199" s="16">
        <f t="shared" si="74"/>
        <v>185</v>
      </c>
      <c r="U199" s="23">
        <f t="shared" si="75"/>
        <v>182</v>
      </c>
      <c r="V199" s="24">
        <f t="shared" si="76"/>
        <v>186</v>
      </c>
    </row>
    <row r="200" spans="18:22" ht="15" x14ac:dyDescent="0.25">
      <c r="R200" s="58" t="s">
        <v>15</v>
      </c>
      <c r="S200" s="59">
        <v>179</v>
      </c>
      <c r="T200" s="16">
        <f t="shared" si="74"/>
        <v>186</v>
      </c>
      <c r="U200" s="23">
        <f t="shared" si="75"/>
        <v>183</v>
      </c>
      <c r="V200" s="24">
        <f t="shared" si="76"/>
        <v>187</v>
      </c>
    </row>
    <row r="201" spans="18:22" ht="15" x14ac:dyDescent="0.25">
      <c r="R201" s="58" t="s">
        <v>15</v>
      </c>
      <c r="S201" s="59">
        <v>180</v>
      </c>
      <c r="T201" s="16">
        <f t="shared" si="74"/>
        <v>187</v>
      </c>
      <c r="U201" s="23">
        <f t="shared" si="75"/>
        <v>184</v>
      </c>
      <c r="V201" s="24">
        <f t="shared" si="76"/>
        <v>188</v>
      </c>
    </row>
    <row r="202" spans="18:22" ht="15" x14ac:dyDescent="0.25">
      <c r="R202" s="58" t="s">
        <v>15</v>
      </c>
      <c r="S202" s="59">
        <v>181</v>
      </c>
      <c r="T202" s="16">
        <f t="shared" si="74"/>
        <v>188</v>
      </c>
      <c r="U202" s="23">
        <f t="shared" si="75"/>
        <v>185</v>
      </c>
      <c r="V202" s="24">
        <f t="shared" si="76"/>
        <v>189</v>
      </c>
    </row>
    <row r="203" spans="18:22" ht="15" x14ac:dyDescent="0.25">
      <c r="R203" s="58" t="s">
        <v>15</v>
      </c>
      <c r="S203" s="59">
        <v>182</v>
      </c>
      <c r="T203" s="16">
        <f t="shared" si="74"/>
        <v>189</v>
      </c>
      <c r="U203" s="23">
        <f t="shared" si="75"/>
        <v>186</v>
      </c>
      <c r="V203" s="24">
        <f t="shared" si="76"/>
        <v>190</v>
      </c>
    </row>
    <row r="204" spans="18:22" ht="15" x14ac:dyDescent="0.25">
      <c r="R204" s="58" t="s">
        <v>15</v>
      </c>
      <c r="S204" s="59">
        <v>183</v>
      </c>
      <c r="T204" s="16">
        <f t="shared" si="74"/>
        <v>190</v>
      </c>
      <c r="U204" s="23">
        <f t="shared" si="75"/>
        <v>187</v>
      </c>
      <c r="V204" s="24">
        <f t="shared" si="76"/>
        <v>191</v>
      </c>
    </row>
    <row r="205" spans="18:22" ht="15" x14ac:dyDescent="0.25">
      <c r="R205" s="58" t="s">
        <v>15</v>
      </c>
      <c r="S205" s="59">
        <v>184</v>
      </c>
      <c r="T205" s="16">
        <f t="shared" si="74"/>
        <v>191</v>
      </c>
      <c r="U205" s="23">
        <f t="shared" si="75"/>
        <v>188</v>
      </c>
      <c r="V205" s="24">
        <f t="shared" si="76"/>
        <v>192</v>
      </c>
    </row>
    <row r="206" spans="18:22" ht="15" x14ac:dyDescent="0.25">
      <c r="R206" s="58" t="s">
        <v>15</v>
      </c>
      <c r="S206" s="59">
        <v>185</v>
      </c>
      <c r="T206" s="16">
        <f t="shared" si="74"/>
        <v>192</v>
      </c>
      <c r="U206" s="23">
        <f t="shared" si="75"/>
        <v>189</v>
      </c>
      <c r="V206" s="24">
        <f t="shared" si="76"/>
        <v>193</v>
      </c>
    </row>
    <row r="207" spans="18:22" ht="15" x14ac:dyDescent="0.25">
      <c r="R207" s="58" t="s">
        <v>15</v>
      </c>
      <c r="S207" s="59">
        <v>186</v>
      </c>
      <c r="T207" s="16">
        <f t="shared" si="74"/>
        <v>193</v>
      </c>
      <c r="U207" s="23">
        <f t="shared" si="75"/>
        <v>190</v>
      </c>
      <c r="V207" s="24">
        <f t="shared" si="76"/>
        <v>194</v>
      </c>
    </row>
    <row r="208" spans="18:22" ht="15" x14ac:dyDescent="0.25">
      <c r="R208" s="58" t="s">
        <v>15</v>
      </c>
      <c r="S208" s="59">
        <v>187</v>
      </c>
      <c r="T208" s="16">
        <f t="shared" si="74"/>
        <v>194</v>
      </c>
      <c r="U208" s="23">
        <f t="shared" si="75"/>
        <v>191</v>
      </c>
      <c r="V208" s="24">
        <f t="shared" si="76"/>
        <v>195</v>
      </c>
    </row>
    <row r="209" spans="18:22" ht="15" x14ac:dyDescent="0.25">
      <c r="R209" s="58" t="s">
        <v>15</v>
      </c>
      <c r="S209" s="59">
        <v>188</v>
      </c>
      <c r="T209" s="16">
        <f t="shared" si="74"/>
        <v>195</v>
      </c>
      <c r="U209" s="23">
        <f t="shared" si="75"/>
        <v>192</v>
      </c>
      <c r="V209" s="24">
        <f t="shared" si="76"/>
        <v>196</v>
      </c>
    </row>
    <row r="210" spans="18:22" ht="15" x14ac:dyDescent="0.25">
      <c r="R210" s="58" t="s">
        <v>15</v>
      </c>
      <c r="S210" s="59">
        <v>189</v>
      </c>
      <c r="T210" s="16">
        <f t="shared" si="74"/>
        <v>196</v>
      </c>
      <c r="U210" s="23">
        <f t="shared" si="75"/>
        <v>193</v>
      </c>
      <c r="V210" s="24">
        <f t="shared" si="76"/>
        <v>197</v>
      </c>
    </row>
    <row r="211" spans="18:22" ht="15" x14ac:dyDescent="0.25">
      <c r="R211" s="58" t="s">
        <v>15</v>
      </c>
      <c r="S211" s="59">
        <v>190</v>
      </c>
      <c r="T211" s="16">
        <f t="shared" si="74"/>
        <v>197</v>
      </c>
      <c r="U211" s="23">
        <f t="shared" si="75"/>
        <v>194</v>
      </c>
      <c r="V211" s="24">
        <f t="shared" si="76"/>
        <v>198</v>
      </c>
    </row>
    <row r="212" spans="18:22" ht="15" x14ac:dyDescent="0.25">
      <c r="R212" s="58" t="s">
        <v>15</v>
      </c>
      <c r="S212" s="59">
        <v>191</v>
      </c>
      <c r="T212" s="16">
        <f t="shared" si="74"/>
        <v>198</v>
      </c>
      <c r="U212" s="23">
        <f t="shared" si="75"/>
        <v>195</v>
      </c>
      <c r="V212" s="24">
        <f t="shared" si="76"/>
        <v>199</v>
      </c>
    </row>
    <row r="213" spans="18:22" ht="15" x14ac:dyDescent="0.25">
      <c r="R213" s="58" t="s">
        <v>15</v>
      </c>
      <c r="S213" s="59">
        <v>192</v>
      </c>
      <c r="T213" s="16">
        <f t="shared" si="74"/>
        <v>199</v>
      </c>
      <c r="U213" s="23">
        <f t="shared" si="75"/>
        <v>196</v>
      </c>
      <c r="V213" s="24">
        <f t="shared" si="76"/>
        <v>200</v>
      </c>
    </row>
    <row r="214" spans="18:22" ht="15" x14ac:dyDescent="0.25">
      <c r="R214" s="58" t="s">
        <v>15</v>
      </c>
      <c r="S214" s="59">
        <v>193</v>
      </c>
      <c r="T214" s="16">
        <f t="shared" si="74"/>
        <v>200</v>
      </c>
      <c r="U214" s="23">
        <f t="shared" si="75"/>
        <v>197</v>
      </c>
      <c r="V214" s="24">
        <f t="shared" si="76"/>
        <v>201</v>
      </c>
    </row>
    <row r="215" spans="18:22" ht="15" x14ac:dyDescent="0.25">
      <c r="R215" s="58" t="s">
        <v>15</v>
      </c>
      <c r="S215" s="59">
        <v>194</v>
      </c>
      <c r="T215" s="16">
        <f t="shared" si="74"/>
        <v>201</v>
      </c>
      <c r="U215" s="23">
        <f t="shared" si="75"/>
        <v>198</v>
      </c>
      <c r="V215" s="24">
        <f t="shared" si="76"/>
        <v>202</v>
      </c>
    </row>
    <row r="216" spans="18:22" ht="15" x14ac:dyDescent="0.25">
      <c r="R216" s="58" t="s">
        <v>15</v>
      </c>
      <c r="S216" s="59">
        <v>195</v>
      </c>
      <c r="T216" s="16">
        <f t="shared" si="74"/>
        <v>202</v>
      </c>
      <c r="U216" s="23">
        <f t="shared" si="75"/>
        <v>199</v>
      </c>
      <c r="V216" s="24">
        <f t="shared" si="76"/>
        <v>203</v>
      </c>
    </row>
    <row r="217" spans="18:22" ht="15" x14ac:dyDescent="0.25">
      <c r="R217" s="58" t="s">
        <v>15</v>
      </c>
      <c r="S217" s="59">
        <v>196</v>
      </c>
      <c r="T217" s="16">
        <f t="shared" si="74"/>
        <v>203</v>
      </c>
      <c r="U217" s="23">
        <f t="shared" si="75"/>
        <v>200</v>
      </c>
      <c r="V217" s="24">
        <f t="shared" si="76"/>
        <v>204</v>
      </c>
    </row>
    <row r="218" spans="18:22" ht="15" x14ac:dyDescent="0.25">
      <c r="R218" s="58" t="s">
        <v>15</v>
      </c>
      <c r="S218" s="59">
        <v>197</v>
      </c>
      <c r="T218" s="16">
        <f t="shared" si="74"/>
        <v>204</v>
      </c>
      <c r="U218" s="23">
        <f t="shared" si="75"/>
        <v>201</v>
      </c>
      <c r="V218" s="24">
        <f t="shared" si="76"/>
        <v>205</v>
      </c>
    </row>
    <row r="219" spans="18:22" ht="15" x14ac:dyDescent="0.25">
      <c r="R219" s="58" t="s">
        <v>15</v>
      </c>
      <c r="S219" s="59">
        <v>198</v>
      </c>
      <c r="T219" s="16">
        <f t="shared" si="74"/>
        <v>205</v>
      </c>
      <c r="U219" s="23">
        <f t="shared" si="75"/>
        <v>202</v>
      </c>
      <c r="V219" s="24">
        <f t="shared" si="76"/>
        <v>206</v>
      </c>
    </row>
    <row r="220" spans="18:22" ht="15" x14ac:dyDescent="0.25">
      <c r="R220" s="58" t="s">
        <v>15</v>
      </c>
      <c r="S220" s="59">
        <v>199</v>
      </c>
      <c r="T220" s="16">
        <f t="shared" si="74"/>
        <v>206</v>
      </c>
      <c r="U220" s="23">
        <f t="shared" si="75"/>
        <v>203</v>
      </c>
      <c r="V220" s="24">
        <f t="shared" si="76"/>
        <v>207</v>
      </c>
    </row>
    <row r="221" spans="18:22" ht="15" x14ac:dyDescent="0.25">
      <c r="R221" s="58" t="s">
        <v>15</v>
      </c>
      <c r="S221" s="59">
        <v>200</v>
      </c>
      <c r="T221" s="16">
        <f t="shared" si="74"/>
        <v>207</v>
      </c>
      <c r="U221" s="23">
        <f t="shared" si="75"/>
        <v>204</v>
      </c>
      <c r="V221" s="24">
        <f t="shared" si="76"/>
        <v>208</v>
      </c>
    </row>
    <row r="222" spans="18:22" ht="15" x14ac:dyDescent="0.25">
      <c r="R222" s="58" t="s">
        <v>15</v>
      </c>
      <c r="S222" s="59">
        <v>201</v>
      </c>
      <c r="T222" s="16">
        <f t="shared" si="74"/>
        <v>208</v>
      </c>
      <c r="U222" s="23">
        <f t="shared" si="75"/>
        <v>205</v>
      </c>
      <c r="V222" s="24">
        <f t="shared" si="76"/>
        <v>209</v>
      </c>
    </row>
    <row r="223" spans="18:22" ht="15" x14ac:dyDescent="0.25">
      <c r="R223" s="58" t="s">
        <v>15</v>
      </c>
      <c r="S223" s="59">
        <v>202</v>
      </c>
      <c r="T223" s="16">
        <f t="shared" si="74"/>
        <v>209</v>
      </c>
      <c r="U223" s="23">
        <f t="shared" si="75"/>
        <v>206</v>
      </c>
      <c r="V223" s="24">
        <f t="shared" si="76"/>
        <v>210</v>
      </c>
    </row>
    <row r="224" spans="18:22" ht="15" x14ac:dyDescent="0.25">
      <c r="R224" s="58" t="s">
        <v>15</v>
      </c>
      <c r="S224" s="59">
        <v>203</v>
      </c>
      <c r="T224" s="16">
        <f t="shared" si="74"/>
        <v>210</v>
      </c>
      <c r="U224" s="23">
        <f t="shared" si="75"/>
        <v>207</v>
      </c>
      <c r="V224" s="24">
        <f t="shared" si="76"/>
        <v>211</v>
      </c>
    </row>
    <row r="225" spans="18:22" ht="15" x14ac:dyDescent="0.25">
      <c r="R225" s="58" t="s">
        <v>15</v>
      </c>
      <c r="S225" s="59">
        <v>204</v>
      </c>
      <c r="T225" s="16">
        <f t="shared" si="74"/>
        <v>211</v>
      </c>
      <c r="U225" s="23">
        <f t="shared" si="75"/>
        <v>208</v>
      </c>
      <c r="V225" s="24">
        <f t="shared" si="76"/>
        <v>212</v>
      </c>
    </row>
    <row r="226" spans="18:22" ht="15" x14ac:dyDescent="0.25">
      <c r="R226" s="58" t="s">
        <v>15</v>
      </c>
      <c r="S226" s="59">
        <v>205</v>
      </c>
      <c r="T226" s="16">
        <f t="shared" si="74"/>
        <v>212</v>
      </c>
      <c r="U226" s="23">
        <f t="shared" si="75"/>
        <v>209</v>
      </c>
      <c r="V226" s="24">
        <f t="shared" si="76"/>
        <v>213</v>
      </c>
    </row>
    <row r="227" spans="18:22" ht="15" x14ac:dyDescent="0.25">
      <c r="R227" s="58" t="s">
        <v>15</v>
      </c>
      <c r="S227" s="59">
        <v>206</v>
      </c>
      <c r="T227" s="16">
        <f t="shared" si="74"/>
        <v>213</v>
      </c>
      <c r="U227" s="23">
        <f t="shared" si="75"/>
        <v>210</v>
      </c>
      <c r="V227" s="24">
        <f t="shared" si="76"/>
        <v>214</v>
      </c>
    </row>
    <row r="228" spans="18:22" ht="15" x14ac:dyDescent="0.25">
      <c r="R228" s="58" t="s">
        <v>15</v>
      </c>
      <c r="S228" s="59">
        <v>207</v>
      </c>
      <c r="T228" s="16">
        <f t="shared" si="74"/>
        <v>214</v>
      </c>
      <c r="U228" s="23">
        <f t="shared" si="75"/>
        <v>211</v>
      </c>
      <c r="V228" s="24">
        <f t="shared" si="76"/>
        <v>215</v>
      </c>
    </row>
    <row r="229" spans="18:22" ht="15" x14ac:dyDescent="0.25">
      <c r="R229" s="58" t="s">
        <v>15</v>
      </c>
      <c r="S229" s="59">
        <v>208</v>
      </c>
      <c r="T229" s="16">
        <f t="shared" si="74"/>
        <v>215</v>
      </c>
      <c r="U229" s="23">
        <f t="shared" si="75"/>
        <v>212</v>
      </c>
      <c r="V229" s="24">
        <f t="shared" si="76"/>
        <v>216</v>
      </c>
    </row>
    <row r="230" spans="18:22" ht="15" x14ac:dyDescent="0.25">
      <c r="R230" s="58" t="s">
        <v>15</v>
      </c>
      <c r="S230" s="59">
        <v>209</v>
      </c>
      <c r="T230" s="16">
        <f t="shared" si="74"/>
        <v>216</v>
      </c>
      <c r="U230" s="23">
        <f t="shared" si="75"/>
        <v>213</v>
      </c>
      <c r="V230" s="24">
        <f t="shared" si="76"/>
        <v>217</v>
      </c>
    </row>
    <row r="231" spans="18:22" ht="15" x14ac:dyDescent="0.25">
      <c r="R231" s="58" t="s">
        <v>15</v>
      </c>
      <c r="S231" s="59">
        <v>210</v>
      </c>
      <c r="T231" s="16">
        <f t="shared" si="74"/>
        <v>217</v>
      </c>
      <c r="U231" s="23">
        <f t="shared" si="75"/>
        <v>214</v>
      </c>
      <c r="V231" s="24">
        <f t="shared" si="76"/>
        <v>218</v>
      </c>
    </row>
    <row r="232" spans="18:22" ht="15" x14ac:dyDescent="0.25">
      <c r="R232" s="58" t="s">
        <v>15</v>
      </c>
      <c r="S232" s="59">
        <v>211</v>
      </c>
      <c r="T232" s="16">
        <f t="shared" si="74"/>
        <v>218</v>
      </c>
      <c r="U232" s="23">
        <f t="shared" si="75"/>
        <v>215</v>
      </c>
      <c r="V232" s="24">
        <f t="shared" si="76"/>
        <v>219</v>
      </c>
    </row>
    <row r="233" spans="18:22" ht="15" x14ac:dyDescent="0.25">
      <c r="R233" s="58" t="s">
        <v>15</v>
      </c>
      <c r="S233" s="59">
        <v>212</v>
      </c>
      <c r="T233" s="16">
        <f t="shared" si="74"/>
        <v>219</v>
      </c>
      <c r="U233" s="23">
        <f t="shared" si="75"/>
        <v>216</v>
      </c>
      <c r="V233" s="24">
        <f t="shared" si="76"/>
        <v>220</v>
      </c>
    </row>
    <row r="234" spans="18:22" ht="15" x14ac:dyDescent="0.25">
      <c r="R234" s="58" t="s">
        <v>15</v>
      </c>
      <c r="S234" s="59">
        <v>213</v>
      </c>
      <c r="T234" s="16">
        <f t="shared" si="74"/>
        <v>220</v>
      </c>
      <c r="U234" s="23">
        <f t="shared" si="75"/>
        <v>217</v>
      </c>
      <c r="V234" s="24">
        <f t="shared" si="76"/>
        <v>221</v>
      </c>
    </row>
    <row r="235" spans="18:22" ht="15" x14ac:dyDescent="0.25">
      <c r="R235" s="58" t="s">
        <v>15</v>
      </c>
      <c r="S235" s="59">
        <v>214</v>
      </c>
      <c r="T235" s="16">
        <f t="shared" si="74"/>
        <v>221</v>
      </c>
      <c r="U235" s="23">
        <f t="shared" si="75"/>
        <v>218</v>
      </c>
      <c r="V235" s="24">
        <f t="shared" si="76"/>
        <v>222</v>
      </c>
    </row>
    <row r="236" spans="18:22" ht="15" x14ac:dyDescent="0.25">
      <c r="R236" s="58" t="s">
        <v>15</v>
      </c>
      <c r="S236" s="59">
        <v>215</v>
      </c>
      <c r="T236" s="16">
        <f t="shared" si="74"/>
        <v>222</v>
      </c>
      <c r="U236" s="23">
        <f t="shared" si="75"/>
        <v>219</v>
      </c>
      <c r="V236" s="24">
        <f t="shared" si="76"/>
        <v>223</v>
      </c>
    </row>
    <row r="237" spans="18:22" ht="15" x14ac:dyDescent="0.25">
      <c r="R237" s="58" t="s">
        <v>15</v>
      </c>
      <c r="S237" s="59">
        <v>216</v>
      </c>
      <c r="T237" s="16">
        <f t="shared" si="74"/>
        <v>223</v>
      </c>
      <c r="U237" s="23">
        <f t="shared" si="75"/>
        <v>220</v>
      </c>
      <c r="V237" s="24">
        <f t="shared" si="76"/>
        <v>224</v>
      </c>
    </row>
    <row r="238" spans="18:22" ht="15" x14ac:dyDescent="0.25">
      <c r="R238" s="58" t="s">
        <v>15</v>
      </c>
      <c r="S238" s="59">
        <v>217</v>
      </c>
      <c r="T238" s="16">
        <f t="shared" si="74"/>
        <v>224</v>
      </c>
      <c r="U238" s="23">
        <f t="shared" si="75"/>
        <v>221</v>
      </c>
      <c r="V238" s="24">
        <f t="shared" si="76"/>
        <v>225</v>
      </c>
    </row>
    <row r="239" spans="18:22" ht="15" x14ac:dyDescent="0.25">
      <c r="R239" s="58" t="s">
        <v>15</v>
      </c>
      <c r="S239" s="59">
        <v>218</v>
      </c>
      <c r="T239" s="16">
        <f t="shared" si="74"/>
        <v>225</v>
      </c>
      <c r="U239" s="23">
        <f t="shared" si="75"/>
        <v>222</v>
      </c>
      <c r="V239" s="24">
        <f t="shared" si="76"/>
        <v>226</v>
      </c>
    </row>
    <row r="240" spans="18:22" ht="15" x14ac:dyDescent="0.25">
      <c r="R240" s="58" t="s">
        <v>15</v>
      </c>
      <c r="S240" s="59">
        <v>219</v>
      </c>
      <c r="T240" s="16">
        <f t="shared" si="74"/>
        <v>226</v>
      </c>
      <c r="U240" s="23">
        <f t="shared" si="75"/>
        <v>223</v>
      </c>
      <c r="V240" s="24">
        <f t="shared" si="76"/>
        <v>227</v>
      </c>
    </row>
    <row r="241" spans="18:22" ht="15" x14ac:dyDescent="0.25">
      <c r="R241" s="58" t="s">
        <v>15</v>
      </c>
      <c r="S241" s="59">
        <v>220</v>
      </c>
      <c r="T241" s="16">
        <f t="shared" si="74"/>
        <v>227</v>
      </c>
      <c r="U241" s="23">
        <f t="shared" si="75"/>
        <v>224</v>
      </c>
      <c r="V241" s="24">
        <f t="shared" si="76"/>
        <v>228</v>
      </c>
    </row>
    <row r="242" spans="18:22" ht="15" x14ac:dyDescent="0.25">
      <c r="R242" s="58" t="s">
        <v>15</v>
      </c>
      <c r="S242" s="59">
        <v>221</v>
      </c>
      <c r="T242" s="16">
        <f t="shared" si="74"/>
        <v>228</v>
      </c>
      <c r="U242" s="23">
        <f t="shared" si="75"/>
        <v>225</v>
      </c>
      <c r="V242" s="24">
        <f t="shared" si="76"/>
        <v>229</v>
      </c>
    </row>
    <row r="243" spans="18:22" ht="15" x14ac:dyDescent="0.25">
      <c r="R243" s="58" t="s">
        <v>15</v>
      </c>
      <c r="S243" s="59">
        <v>222</v>
      </c>
      <c r="T243" s="16">
        <f t="shared" si="74"/>
        <v>229</v>
      </c>
      <c r="U243" s="23">
        <f t="shared" si="75"/>
        <v>226</v>
      </c>
      <c r="V243" s="24">
        <f t="shared" si="76"/>
        <v>230</v>
      </c>
    </row>
    <row r="244" spans="18:22" ht="15" x14ac:dyDescent="0.25">
      <c r="R244" s="58" t="s">
        <v>15</v>
      </c>
      <c r="S244" s="59">
        <v>223</v>
      </c>
      <c r="T244" s="16">
        <f t="shared" si="74"/>
        <v>230</v>
      </c>
      <c r="U244" s="23">
        <f t="shared" si="75"/>
        <v>227</v>
      </c>
      <c r="V244" s="24">
        <f t="shared" si="76"/>
        <v>231</v>
      </c>
    </row>
    <row r="245" spans="18:22" ht="15" x14ac:dyDescent="0.25">
      <c r="R245" s="58" t="s">
        <v>15</v>
      </c>
      <c r="S245" s="59">
        <v>224</v>
      </c>
      <c r="T245" s="16">
        <f t="shared" si="74"/>
        <v>231</v>
      </c>
      <c r="U245" s="23">
        <f t="shared" si="75"/>
        <v>228</v>
      </c>
      <c r="V245" s="24">
        <f t="shared" si="76"/>
        <v>232</v>
      </c>
    </row>
    <row r="246" spans="18:22" ht="15" x14ac:dyDescent="0.25">
      <c r="R246" s="58" t="s">
        <v>15</v>
      </c>
      <c r="S246" s="59">
        <v>225</v>
      </c>
      <c r="T246" s="16">
        <f t="shared" si="74"/>
        <v>232</v>
      </c>
      <c r="U246" s="23">
        <f t="shared" si="75"/>
        <v>229</v>
      </c>
      <c r="V246" s="24">
        <f t="shared" si="76"/>
        <v>233</v>
      </c>
    </row>
    <row r="247" spans="18:22" ht="15" x14ac:dyDescent="0.25">
      <c r="R247" s="58" t="s">
        <v>15</v>
      </c>
      <c r="S247" s="59">
        <v>226</v>
      </c>
      <c r="T247" s="16">
        <f t="shared" si="74"/>
        <v>233</v>
      </c>
      <c r="U247" s="23">
        <f t="shared" si="75"/>
        <v>230</v>
      </c>
      <c r="V247" s="24">
        <f t="shared" si="76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77">S248+7</f>
        <v>234</v>
      </c>
      <c r="U248" s="23">
        <f t="shared" ref="U248:U270" si="78">S248+4</f>
        <v>231</v>
      </c>
      <c r="V248" s="24">
        <f t="shared" ref="V248:V270" si="79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77"/>
        <v>235</v>
      </c>
      <c r="U249" s="23">
        <f t="shared" si="78"/>
        <v>232</v>
      </c>
      <c r="V249" s="24">
        <f t="shared" si="79"/>
        <v>236</v>
      </c>
    </row>
    <row r="250" spans="18:22" ht="15" x14ac:dyDescent="0.25">
      <c r="R250" s="58" t="s">
        <v>15</v>
      </c>
      <c r="S250" s="59">
        <v>229</v>
      </c>
      <c r="T250" s="16">
        <f t="shared" si="77"/>
        <v>236</v>
      </c>
      <c r="U250" s="23">
        <f t="shared" si="78"/>
        <v>233</v>
      </c>
      <c r="V250" s="24">
        <f t="shared" si="79"/>
        <v>237</v>
      </c>
    </row>
    <row r="251" spans="18:22" ht="15" x14ac:dyDescent="0.25">
      <c r="R251" s="58" t="s">
        <v>15</v>
      </c>
      <c r="S251" s="59">
        <v>230</v>
      </c>
      <c r="T251" s="16">
        <f t="shared" si="77"/>
        <v>237</v>
      </c>
      <c r="U251" s="23">
        <f t="shared" si="78"/>
        <v>234</v>
      </c>
      <c r="V251" s="24">
        <f t="shared" si="79"/>
        <v>238</v>
      </c>
    </row>
    <row r="252" spans="18:22" ht="15" x14ac:dyDescent="0.25">
      <c r="R252" s="58" t="s">
        <v>15</v>
      </c>
      <c r="S252" s="59">
        <v>231</v>
      </c>
      <c r="T252" s="16">
        <f t="shared" si="77"/>
        <v>238</v>
      </c>
      <c r="U252" s="23">
        <f t="shared" si="78"/>
        <v>235</v>
      </c>
      <c r="V252" s="24">
        <f t="shared" si="79"/>
        <v>239</v>
      </c>
    </row>
    <row r="253" spans="18:22" ht="15" x14ac:dyDescent="0.25">
      <c r="R253" s="58" t="s">
        <v>15</v>
      </c>
      <c r="S253" s="59">
        <v>232</v>
      </c>
      <c r="T253" s="16">
        <f t="shared" si="77"/>
        <v>239</v>
      </c>
      <c r="U253" s="23">
        <f t="shared" si="78"/>
        <v>236</v>
      </c>
      <c r="V253" s="24">
        <f t="shared" si="79"/>
        <v>240</v>
      </c>
    </row>
    <row r="254" spans="18:22" ht="15" x14ac:dyDescent="0.25">
      <c r="R254" s="58" t="s">
        <v>15</v>
      </c>
      <c r="S254" s="59">
        <v>233</v>
      </c>
      <c r="T254" s="16">
        <f t="shared" si="77"/>
        <v>240</v>
      </c>
      <c r="U254" s="23">
        <f t="shared" si="78"/>
        <v>237</v>
      </c>
      <c r="V254" s="24">
        <f t="shared" si="79"/>
        <v>241</v>
      </c>
    </row>
    <row r="255" spans="18:22" ht="15" x14ac:dyDescent="0.25">
      <c r="R255" s="58" t="s">
        <v>15</v>
      </c>
      <c r="S255" s="59">
        <v>234</v>
      </c>
      <c r="T255" s="16">
        <f t="shared" si="77"/>
        <v>241</v>
      </c>
      <c r="U255" s="23">
        <f t="shared" si="78"/>
        <v>238</v>
      </c>
      <c r="V255" s="24">
        <f t="shared" si="79"/>
        <v>242</v>
      </c>
    </row>
    <row r="256" spans="18:22" ht="15" x14ac:dyDescent="0.25">
      <c r="R256" s="58" t="s">
        <v>15</v>
      </c>
      <c r="S256" s="59">
        <v>235</v>
      </c>
      <c r="T256" s="16">
        <f t="shared" si="77"/>
        <v>242</v>
      </c>
      <c r="U256" s="23">
        <f t="shared" si="78"/>
        <v>239</v>
      </c>
      <c r="V256" s="24">
        <f t="shared" si="79"/>
        <v>243</v>
      </c>
    </row>
    <row r="257" spans="18:22" ht="15" x14ac:dyDescent="0.25">
      <c r="R257" s="58" t="s">
        <v>15</v>
      </c>
      <c r="S257" s="59">
        <v>236</v>
      </c>
      <c r="T257" s="16">
        <f t="shared" si="77"/>
        <v>243</v>
      </c>
      <c r="U257" s="23">
        <f t="shared" si="78"/>
        <v>240</v>
      </c>
      <c r="V257" s="24">
        <f t="shared" si="79"/>
        <v>244</v>
      </c>
    </row>
    <row r="258" spans="18:22" ht="15" x14ac:dyDescent="0.25">
      <c r="R258" s="58" t="s">
        <v>15</v>
      </c>
      <c r="S258" s="59">
        <v>237</v>
      </c>
      <c r="T258" s="16">
        <f t="shared" si="77"/>
        <v>244</v>
      </c>
      <c r="U258" s="23">
        <f t="shared" si="78"/>
        <v>241</v>
      </c>
      <c r="V258" s="24">
        <f t="shared" si="79"/>
        <v>245</v>
      </c>
    </row>
    <row r="259" spans="18:22" ht="15" x14ac:dyDescent="0.25">
      <c r="R259" s="58" t="s">
        <v>15</v>
      </c>
      <c r="S259" s="59">
        <v>238</v>
      </c>
      <c r="T259" s="16">
        <f t="shared" si="77"/>
        <v>245</v>
      </c>
      <c r="U259" s="23">
        <f t="shared" si="78"/>
        <v>242</v>
      </c>
      <c r="V259" s="24">
        <f t="shared" si="79"/>
        <v>246</v>
      </c>
    </row>
    <row r="260" spans="18:22" ht="15" x14ac:dyDescent="0.25">
      <c r="R260" s="58" t="s">
        <v>15</v>
      </c>
      <c r="S260" s="59">
        <v>239</v>
      </c>
      <c r="T260" s="16">
        <f t="shared" si="77"/>
        <v>246</v>
      </c>
      <c r="U260" s="23">
        <f t="shared" si="78"/>
        <v>243</v>
      </c>
      <c r="V260" s="24">
        <f t="shared" si="79"/>
        <v>247</v>
      </c>
    </row>
    <row r="261" spans="18:22" ht="15" x14ac:dyDescent="0.25">
      <c r="R261" s="58" t="s">
        <v>15</v>
      </c>
      <c r="S261" s="59">
        <v>240</v>
      </c>
      <c r="T261" s="16">
        <f t="shared" si="77"/>
        <v>247</v>
      </c>
      <c r="U261" s="23">
        <f t="shared" si="78"/>
        <v>244</v>
      </c>
      <c r="V261" s="24">
        <f t="shared" si="79"/>
        <v>248</v>
      </c>
    </row>
    <row r="262" spans="18:22" ht="15" x14ac:dyDescent="0.25">
      <c r="R262" s="58" t="s">
        <v>15</v>
      </c>
      <c r="S262" s="59">
        <v>241</v>
      </c>
      <c r="T262" s="16">
        <f t="shared" si="77"/>
        <v>248</v>
      </c>
      <c r="U262" s="23">
        <f t="shared" si="78"/>
        <v>245</v>
      </c>
      <c r="V262" s="24">
        <f t="shared" si="79"/>
        <v>249</v>
      </c>
    </row>
    <row r="263" spans="18:22" ht="15" x14ac:dyDescent="0.25">
      <c r="R263" s="58" t="s">
        <v>15</v>
      </c>
      <c r="S263" s="59">
        <v>242</v>
      </c>
      <c r="T263" s="16">
        <f t="shared" si="77"/>
        <v>249</v>
      </c>
      <c r="U263" s="23">
        <f t="shared" si="78"/>
        <v>246</v>
      </c>
      <c r="V263" s="24">
        <f t="shared" si="79"/>
        <v>250</v>
      </c>
    </row>
    <row r="264" spans="18:22" ht="15" x14ac:dyDescent="0.25">
      <c r="R264" s="58" t="s">
        <v>15</v>
      </c>
      <c r="S264" s="59">
        <v>243</v>
      </c>
      <c r="T264" s="16">
        <f t="shared" si="77"/>
        <v>250</v>
      </c>
      <c r="U264" s="23">
        <f t="shared" si="78"/>
        <v>247</v>
      </c>
      <c r="V264" s="24">
        <f t="shared" si="79"/>
        <v>251</v>
      </c>
    </row>
    <row r="265" spans="18:22" ht="15" x14ac:dyDescent="0.25">
      <c r="R265" s="58" t="s">
        <v>15</v>
      </c>
      <c r="S265" s="59">
        <v>244</v>
      </c>
      <c r="T265" s="16">
        <f t="shared" si="77"/>
        <v>251</v>
      </c>
      <c r="U265" s="23">
        <f t="shared" si="78"/>
        <v>248</v>
      </c>
      <c r="V265" s="24">
        <f t="shared" si="79"/>
        <v>252</v>
      </c>
    </row>
    <row r="266" spans="18:22" ht="15" x14ac:dyDescent="0.25">
      <c r="R266" s="58" t="s">
        <v>15</v>
      </c>
      <c r="S266" s="59">
        <v>245</v>
      </c>
      <c r="T266" s="16">
        <f t="shared" si="77"/>
        <v>252</v>
      </c>
      <c r="U266" s="23">
        <f t="shared" si="78"/>
        <v>249</v>
      </c>
      <c r="V266" s="24">
        <f t="shared" si="79"/>
        <v>253</v>
      </c>
    </row>
    <row r="267" spans="18:22" ht="15" x14ac:dyDescent="0.25">
      <c r="R267" s="58" t="s">
        <v>15</v>
      </c>
      <c r="S267" s="59">
        <v>246</v>
      </c>
      <c r="T267" s="16">
        <f t="shared" si="77"/>
        <v>253</v>
      </c>
      <c r="U267" s="23">
        <f t="shared" si="78"/>
        <v>250</v>
      </c>
      <c r="V267" s="24">
        <f t="shared" si="79"/>
        <v>254</v>
      </c>
    </row>
    <row r="268" spans="18:22" ht="15" x14ac:dyDescent="0.25">
      <c r="R268" s="58" t="s">
        <v>15</v>
      </c>
      <c r="S268" s="59">
        <v>247</v>
      </c>
      <c r="T268" s="16">
        <f t="shared" si="77"/>
        <v>254</v>
      </c>
      <c r="U268" s="23">
        <f t="shared" si="78"/>
        <v>251</v>
      </c>
      <c r="V268" s="24">
        <f t="shared" si="79"/>
        <v>255</v>
      </c>
    </row>
    <row r="269" spans="18:22" ht="15" x14ac:dyDescent="0.25">
      <c r="R269" s="58" t="s">
        <v>15</v>
      </c>
      <c r="S269" s="59">
        <v>248</v>
      </c>
      <c r="T269" s="16">
        <f t="shared" si="77"/>
        <v>255</v>
      </c>
      <c r="U269" s="23">
        <f t="shared" si="78"/>
        <v>252</v>
      </c>
      <c r="V269" s="24">
        <f t="shared" si="79"/>
        <v>256</v>
      </c>
    </row>
    <row r="270" spans="18:22" ht="15" x14ac:dyDescent="0.25">
      <c r="R270" s="58" t="s">
        <v>15</v>
      </c>
      <c r="S270" s="59">
        <v>249</v>
      </c>
      <c r="T270" s="16">
        <f t="shared" si="77"/>
        <v>256</v>
      </c>
      <c r="U270" s="23">
        <f t="shared" si="78"/>
        <v>253</v>
      </c>
      <c r="V270" s="24">
        <f t="shared" si="79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46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88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60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94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Foldnes</v>
      </c>
      <c r="C8" s="3">
        <f t="shared" ref="C8" ca="1" si="10">_xlfn.XLOOKUP(B8,$W$3:$W$12,$X$3:$X$12,0)</f>
        <v>5.1065680000000002</v>
      </c>
      <c r="D8" s="4">
        <f t="shared" ref="D8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48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Brattholmen</v>
      </c>
      <c r="C9" s="3">
        <f ca="1">_xlfn.XLOOKUP(B9,$W$3:$W$12,$X$3:$X$12,0)</f>
        <v>5.1522740000000002</v>
      </c>
      <c r="D9" s="4">
        <f ca="1">_xlfn.XLOOKUP(B9,$W$3:$W$12,$Y$3:$Y$12,0)</f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42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Telavåg</v>
      </c>
      <c r="C10" s="3">
        <f t="shared" ref="C10:C42" ca="1" si="14">_xlfn.XLOOKUP(B10,$W$3:$W$12,$X$3:$X$12,0)</f>
        <v>4.9820219999999997</v>
      </c>
      <c r="D10" s="4">
        <f t="shared" ref="D10:D42" ca="1" si="15">_xlfn.XLOOKUP(B10,$W$3:$W$12,$Y$3:$Y$12,0)</f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2"/>
        <v>Laksevåg</v>
      </c>
      <c r="H10" s="6">
        <f t="shared" ref="H10:H42" ca="1" si="16">_xlfn.XLOOKUP(G10,$Z$3:$Z$6,$AA$3:$AA$6,0)</f>
        <v>5.2647930000000001</v>
      </c>
      <c r="I10" s="63">
        <f t="shared" ref="I10:I42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80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Bildøyna</v>
      </c>
      <c r="C11" s="3">
        <f t="shared" ca="1" si="14"/>
        <v>5.1060850000000002</v>
      </c>
      <c r="D11" s="4">
        <f t="shared" ca="1" si="15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46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Straume</v>
      </c>
      <c r="C12" s="3">
        <f t="shared" ca="1" si="14"/>
        <v>5.1213329999999999</v>
      </c>
      <c r="D12" s="4">
        <f t="shared" ca="1" si="15"/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2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Knappskog</v>
      </c>
      <c r="C13" s="3">
        <f t="shared" ca="1" si="14"/>
        <v>5.0559289999999999</v>
      </c>
      <c r="D13" s="4">
        <f t="shared" ca="1" si="15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2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Foldnes</v>
      </c>
      <c r="C14" s="3">
        <f t="shared" ca="1" si="14"/>
        <v>5.1065680000000002</v>
      </c>
      <c r="D14" s="4">
        <f t="shared" ca="1" si="15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2"/>
        <v>Bergenhus</v>
      </c>
      <c r="H14" s="6">
        <f t="shared" ca="1" si="16"/>
        <v>5.3261630000000002</v>
      </c>
      <c r="I14" s="63">
        <f t="shared" ca="1" si="17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0"/>
        <v>Knarrevik</v>
      </c>
      <c r="C15" s="3">
        <f t="shared" ca="1" si="14"/>
        <v>5.1530250000000004</v>
      </c>
      <c r="D15" s="4">
        <f t="shared" ca="1" si="15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2"/>
        <v>Laksevåg</v>
      </c>
      <c r="H15" s="6">
        <f t="shared" ca="1" si="16"/>
        <v>5.2647930000000001</v>
      </c>
      <c r="I15" s="63">
        <f t="shared" ca="1" si="17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0"/>
        <v>Knappskog</v>
      </c>
      <c r="C16" s="3">
        <f t="shared" ca="1" si="14"/>
        <v>5.0559289999999999</v>
      </c>
      <c r="D16" s="4">
        <f t="shared" ca="1" si="15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0"/>
        <v>Knarrevik</v>
      </c>
      <c r="C17" s="3">
        <f t="shared" ca="1" si="14"/>
        <v>5.1530250000000004</v>
      </c>
      <c r="D17" s="4">
        <f t="shared" ca="1" si="15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2"/>
        <v>Ytrebygda</v>
      </c>
      <c r="H17" s="6">
        <f t="shared" ca="1" si="16"/>
        <v>5.2586760000000004</v>
      </c>
      <c r="I17" s="63">
        <f t="shared" ca="1" si="17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0"/>
        <v>Foldnes</v>
      </c>
      <c r="C18" s="3">
        <f t="shared" ca="1" si="14"/>
        <v>5.1065680000000002</v>
      </c>
      <c r="D18" s="4">
        <f t="shared" ca="1" si="15"/>
        <v>60.375988</v>
      </c>
      <c r="E18" s="5">
        <f t="shared" ref="E18:F33" ca="1" si="18">C18*111.021</f>
        <v>566.93628592800007</v>
      </c>
      <c r="F18" s="5">
        <f t="shared" ca="1" si="18"/>
        <v>6703.0025637480003</v>
      </c>
      <c r="G18" s="3" t="str">
        <f t="shared" ca="1" si="2"/>
        <v>Ytrebygda</v>
      </c>
      <c r="H18" s="6">
        <f t="shared" ca="1" si="16"/>
        <v>5.2586760000000004</v>
      </c>
      <c r="I18" s="63">
        <f t="shared" ca="1" si="17"/>
        <v>60.290962</v>
      </c>
      <c r="J18" s="8">
        <f t="shared" ref="J18:K33" ca="1" si="19">H18*111.021</f>
        <v>583.82346819600002</v>
      </c>
      <c r="K18" s="8">
        <f t="shared" ca="1" si="19"/>
        <v>6693.5628922020005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0"/>
        <v>Kolltveit</v>
      </c>
      <c r="C19" s="3">
        <f t="shared" ca="1" si="14"/>
        <v>5.0878129999999997</v>
      </c>
      <c r="D19" s="4">
        <f t="shared" ca="1" si="15"/>
        <v>60.352223000000002</v>
      </c>
      <c r="E19" s="5">
        <f t="shared" ca="1" si="18"/>
        <v>564.85408707299996</v>
      </c>
      <c r="F19" s="5">
        <f t="shared" ca="1" si="18"/>
        <v>6700.3641496830005</v>
      </c>
      <c r="G19" s="3" t="str">
        <f t="shared" ca="1" si="2"/>
        <v>Laksevåg</v>
      </c>
      <c r="H19" s="6">
        <f t="shared" ca="1" si="16"/>
        <v>5.2647930000000001</v>
      </c>
      <c r="I19" s="63">
        <f t="shared" ca="1" si="17"/>
        <v>60.379098999999997</v>
      </c>
      <c r="J19" s="8">
        <f t="shared" ca="1" si="19"/>
        <v>584.50258365299999</v>
      </c>
      <c r="K19" s="8">
        <f t="shared" ca="1" si="19"/>
        <v>6703.3479500789999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Knappskog</v>
      </c>
      <c r="C20" s="3">
        <f t="shared" ca="1" si="14"/>
        <v>5.0559289999999999</v>
      </c>
      <c r="D20" s="4">
        <f t="shared" ca="1" si="15"/>
        <v>60.382877999999998</v>
      </c>
      <c r="E20" s="5">
        <f t="shared" ca="1" si="18"/>
        <v>561.31429350899998</v>
      </c>
      <c r="F20" s="5">
        <f t="shared" ca="1" si="18"/>
        <v>6703.7674984380001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19"/>
        <v>583.82346819600002</v>
      </c>
      <c r="K20" s="8">
        <f t="shared" ca="1" si="19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Kolltveit</v>
      </c>
      <c r="C21" s="3">
        <f t="shared" ca="1" si="14"/>
        <v>5.0878129999999997</v>
      </c>
      <c r="D21" s="4">
        <f t="shared" ca="1" si="15"/>
        <v>60.352223000000002</v>
      </c>
      <c r="E21" s="5">
        <f t="shared" ca="1" si="18"/>
        <v>564.85408707299996</v>
      </c>
      <c r="F21" s="5">
        <f t="shared" ca="1" si="18"/>
        <v>6700.3641496830005</v>
      </c>
      <c r="G21" s="3" t="str">
        <f t="shared" ca="1" si="2"/>
        <v>Bergenhus</v>
      </c>
      <c r="H21" s="6">
        <f t="shared" ca="1" si="16"/>
        <v>5.3261630000000002</v>
      </c>
      <c r="I21" s="63">
        <f t="shared" ca="1" si="17"/>
        <v>60.395409000000001</v>
      </c>
      <c r="J21" s="8">
        <f t="shared" ca="1" si="19"/>
        <v>591.31594242300002</v>
      </c>
      <c r="K21" s="8">
        <f t="shared" ca="1" si="19"/>
        <v>6705.1587025890003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Knappskog</v>
      </c>
      <c r="C22" s="3">
        <f t="shared" ca="1" si="14"/>
        <v>5.0559289999999999</v>
      </c>
      <c r="D22" s="4">
        <f t="shared" ca="1" si="15"/>
        <v>60.382877999999998</v>
      </c>
      <c r="E22" s="5">
        <f t="shared" ca="1" si="18"/>
        <v>561.31429350899998</v>
      </c>
      <c r="F22" s="5">
        <f t="shared" ca="1" si="18"/>
        <v>6703.7674984380001</v>
      </c>
      <c r="G22" s="3" t="str">
        <f t="shared" ca="1" si="2"/>
        <v>Ytrebygda</v>
      </c>
      <c r="H22" s="6">
        <f t="shared" ca="1" si="16"/>
        <v>5.2586760000000004</v>
      </c>
      <c r="I22" s="63">
        <f t="shared" ca="1" si="17"/>
        <v>60.290962</v>
      </c>
      <c r="J22" s="8">
        <f t="shared" ca="1" si="19"/>
        <v>583.82346819600002</v>
      </c>
      <c r="K22" s="8">
        <f t="shared" ca="1" si="19"/>
        <v>6693.5628922020005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Brattholmen</v>
      </c>
      <c r="C23" s="3">
        <f t="shared" ca="1" si="14"/>
        <v>5.1522740000000002</v>
      </c>
      <c r="D23" s="4">
        <f t="shared" ca="1" si="15"/>
        <v>60.354616</v>
      </c>
      <c r="E23" s="5">
        <f t="shared" ca="1" si="18"/>
        <v>572.01061175400002</v>
      </c>
      <c r="F23" s="5">
        <f t="shared" ca="1" si="18"/>
        <v>6700.629822936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48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Straume</v>
      </c>
      <c r="C24" s="3">
        <f t="shared" ca="1" si="14"/>
        <v>5.1213329999999999</v>
      </c>
      <c r="D24" s="4">
        <f t="shared" ca="1" si="15"/>
        <v>60.356560999999999</v>
      </c>
      <c r="E24" s="5">
        <f t="shared" ca="1" si="18"/>
        <v>568.57551099299997</v>
      </c>
      <c r="F24" s="5">
        <f t="shared" ca="1" si="18"/>
        <v>6700.8457587809999</v>
      </c>
      <c r="G24" s="3" t="str">
        <f t="shared" ca="1" si="2"/>
        <v>Bergenhus</v>
      </c>
      <c r="H24" s="6">
        <f t="shared" ca="1" si="16"/>
        <v>5.3261630000000002</v>
      </c>
      <c r="I24" s="63">
        <f t="shared" ca="1" si="17"/>
        <v>60.395409000000001</v>
      </c>
      <c r="J24" s="8">
        <f t="shared" ca="1" si="19"/>
        <v>591.31594242300002</v>
      </c>
      <c r="K24" s="8">
        <f t="shared" ca="1" si="19"/>
        <v>6705.1587025890003</v>
      </c>
      <c r="L24" s="2" t="s">
        <v>17</v>
      </c>
      <c r="M24" s="3" cm="1">
        <f t="array" aca="1" ref="M24" ca="1">_xlfn.XLOOKUP(B24,$R$20:$R$47,_xlfn.XLOOKUP(G24,$S$19:$V$19,$S$20:$V$47))*2</f>
        <v>44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Brattholmen</v>
      </c>
      <c r="C25" s="3">
        <f t="shared" ca="1" si="14"/>
        <v>5.1522740000000002</v>
      </c>
      <c r="D25" s="4">
        <f t="shared" ca="1" si="15"/>
        <v>60.354616</v>
      </c>
      <c r="E25" s="5">
        <f t="shared" ca="1" si="18"/>
        <v>572.01061175400002</v>
      </c>
      <c r="F25" s="5">
        <f t="shared" ca="1" si="18"/>
        <v>6700.629822936</v>
      </c>
      <c r="G25" s="3" t="str">
        <f t="shared" ca="1" si="2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19"/>
        <v>584.50258365299999</v>
      </c>
      <c r="K25" s="8">
        <f t="shared" ca="1" si="19"/>
        <v>6703.3479500789999</v>
      </c>
      <c r="L25" s="2" t="s">
        <v>17</v>
      </c>
      <c r="M25" s="3" cm="1">
        <f t="array" aca="1" ref="M25" ca="1">_xlfn.XLOOKUP(B25,$R$20:$R$47,_xlfn.XLOOKUP(G25,$S$19:$V$19,$S$20:$V$47))*2</f>
        <v>34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Foldnes</v>
      </c>
      <c r="C26" s="3">
        <f t="shared" ca="1" si="14"/>
        <v>5.1065680000000002</v>
      </c>
      <c r="D26" s="4">
        <f t="shared" ca="1" si="15"/>
        <v>60.375988</v>
      </c>
      <c r="E26" s="5">
        <f t="shared" ca="1" si="18"/>
        <v>566.93628592800007</v>
      </c>
      <c r="F26" s="5">
        <f t="shared" ca="1" si="18"/>
        <v>6703.0025637480003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19"/>
        <v>594.22380445500005</v>
      </c>
      <c r="K26" s="8">
        <f t="shared" ca="1" si="19"/>
        <v>6701.6162445210002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Kårtveit</v>
      </c>
      <c r="C27" s="3">
        <f t="shared" ca="1" si="14"/>
        <v>4.9934529999999997</v>
      </c>
      <c r="D27" s="4">
        <f t="shared" ca="1" si="15"/>
        <v>60.388651000000003</v>
      </c>
      <c r="E27" s="5">
        <f t="shared" ca="1" si="18"/>
        <v>554.37814551299994</v>
      </c>
      <c r="F27" s="5">
        <f t="shared" ca="1" si="18"/>
        <v>6704.4084226710002</v>
      </c>
      <c r="G27" s="3" t="str">
        <f t="shared" ca="1" si="2"/>
        <v>Årstad</v>
      </c>
      <c r="H27" s="6">
        <f t="shared" ca="1" si="16"/>
        <v>5.3523550000000002</v>
      </c>
      <c r="I27" s="63">
        <f t="shared" ca="1" si="17"/>
        <v>60.363500999999999</v>
      </c>
      <c r="J27" s="8">
        <f t="shared" ca="1" si="19"/>
        <v>594.22380445500005</v>
      </c>
      <c r="K27" s="8">
        <f t="shared" ca="1" si="19"/>
        <v>6701.6162445210002</v>
      </c>
      <c r="L27" s="2" t="s">
        <v>17</v>
      </c>
      <c r="M27" s="3" cm="1">
        <f t="array" aca="1" ref="M27" ca="1">_xlfn.XLOOKUP(B27,$R$20:$R$47,_xlfn.XLOOKUP(G27,$S$19:$V$19,$S$20:$V$47))*2</f>
        <v>68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Spjeld</v>
      </c>
      <c r="C28" s="3">
        <f t="shared" ca="1" si="14"/>
        <v>5.0396080000000003</v>
      </c>
      <c r="D28" s="4">
        <f t="shared" ca="1" si="15"/>
        <v>60.390343000000001</v>
      </c>
      <c r="E28" s="5">
        <f t="shared" ca="1" si="18"/>
        <v>559.50231976800001</v>
      </c>
      <c r="F28" s="5">
        <f t="shared" ca="1" si="18"/>
        <v>6704.5962702030001</v>
      </c>
      <c r="G28" s="3" t="str">
        <f t="shared" ca="1" si="2"/>
        <v>Bergenhus</v>
      </c>
      <c r="H28" s="6">
        <f t="shared" ca="1" si="16"/>
        <v>5.3261630000000002</v>
      </c>
      <c r="I28" s="63">
        <f t="shared" ca="1" si="17"/>
        <v>60.395409000000001</v>
      </c>
      <c r="J28" s="8">
        <f t="shared" ca="1" si="19"/>
        <v>591.31594242300002</v>
      </c>
      <c r="K28" s="8">
        <f t="shared" ca="1" si="19"/>
        <v>6705.1587025890003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Knappskog</v>
      </c>
      <c r="C29" s="3">
        <f t="shared" ca="1" si="14"/>
        <v>5.0559289999999999</v>
      </c>
      <c r="D29" s="4">
        <f t="shared" ca="1" si="15"/>
        <v>60.382877999999998</v>
      </c>
      <c r="E29" s="5">
        <f t="shared" ca="1" si="18"/>
        <v>561.31429350899998</v>
      </c>
      <c r="F29" s="5">
        <f t="shared" ca="1" si="18"/>
        <v>6703.7674984380001</v>
      </c>
      <c r="G29" s="3" t="str">
        <f t="shared" ca="1" si="2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19"/>
        <v>583.82346819600002</v>
      </c>
      <c r="K29" s="8">
        <f t="shared" ca="1" si="19"/>
        <v>6693.5628922020005</v>
      </c>
      <c r="L29" s="2" t="s">
        <v>17</v>
      </c>
      <c r="M29" s="3" cm="1">
        <f t="array" aca="1" ref="M29" ca="1">_xlfn.XLOOKUP(B29,$R$20:$R$47,_xlfn.XLOOKUP(G29,$S$19:$V$19,$S$20:$V$47))*2</f>
        <v>50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Knappskog</v>
      </c>
      <c r="C30" s="3">
        <f t="shared" ca="1" si="14"/>
        <v>5.0559289999999999</v>
      </c>
      <c r="D30" s="4">
        <f t="shared" ca="1" si="15"/>
        <v>60.382877999999998</v>
      </c>
      <c r="E30" s="5">
        <f t="shared" ca="1" si="18"/>
        <v>561.31429350899998</v>
      </c>
      <c r="F30" s="5">
        <f t="shared" ca="1" si="18"/>
        <v>6703.7674984380001</v>
      </c>
      <c r="G30" s="3" t="str">
        <f t="shared" ca="1" si="2"/>
        <v>Bergenhus</v>
      </c>
      <c r="H30" s="6">
        <f t="shared" ca="1" si="16"/>
        <v>5.3261630000000002</v>
      </c>
      <c r="I30" s="63">
        <f t="shared" ca="1" si="17"/>
        <v>60.395409000000001</v>
      </c>
      <c r="J30" s="8">
        <f t="shared" ca="1" si="19"/>
        <v>591.31594242300002</v>
      </c>
      <c r="K30" s="8">
        <f t="shared" ca="1" si="19"/>
        <v>6705.1587025890003</v>
      </c>
      <c r="L30" s="2" t="s">
        <v>17</v>
      </c>
      <c r="M30" s="3" cm="1">
        <f t="array" aca="1" ref="M30" ca="1">_xlfn.XLOOKUP(B30,$R$20:$R$47,_xlfn.XLOOKUP(G30,$S$19:$V$19,$S$20:$V$47))*2</f>
        <v>54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Foldnes</v>
      </c>
      <c r="C31" s="3">
        <f t="shared" ca="1" si="14"/>
        <v>5.1065680000000002</v>
      </c>
      <c r="D31" s="4">
        <f t="shared" ca="1" si="15"/>
        <v>60.375988</v>
      </c>
      <c r="E31" s="5">
        <f t="shared" ca="1" si="18"/>
        <v>566.93628592800007</v>
      </c>
      <c r="F31" s="5">
        <f t="shared" ca="1" si="18"/>
        <v>6703.0025637480003</v>
      </c>
      <c r="G31" s="3" t="str">
        <f t="shared" ca="1" si="2"/>
        <v>Ytrebygda</v>
      </c>
      <c r="H31" s="6">
        <f t="shared" ca="1" si="16"/>
        <v>5.2586760000000004</v>
      </c>
      <c r="I31" s="63">
        <f t="shared" ca="1" si="17"/>
        <v>60.290962</v>
      </c>
      <c r="J31" s="8">
        <f t="shared" ca="1" si="19"/>
        <v>583.82346819600002</v>
      </c>
      <c r="K31" s="8">
        <f t="shared" ca="1" si="19"/>
        <v>6693.5628922020005</v>
      </c>
      <c r="L31" s="2" t="s">
        <v>17</v>
      </c>
      <c r="M31" s="3" cm="1">
        <f t="array" aca="1" ref="M31" ca="1">_xlfn.XLOOKUP(B31,$R$20:$R$47,_xlfn.XLOOKUP(G31,$S$19:$V$19,$S$20:$V$47))*2</f>
        <v>48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Telavåg</v>
      </c>
      <c r="C32" s="3">
        <f t="shared" ca="1" si="14"/>
        <v>4.9820219999999997</v>
      </c>
      <c r="D32" s="4">
        <f t="shared" ca="1" si="15"/>
        <v>60.261564</v>
      </c>
      <c r="E32" s="5">
        <f t="shared" ca="1" si="18"/>
        <v>553.10906446199999</v>
      </c>
      <c r="F32" s="5">
        <f t="shared" ca="1" si="18"/>
        <v>6690.2990968439999</v>
      </c>
      <c r="G32" s="3" t="str">
        <f t="shared" ca="1" si="2"/>
        <v>Årstad</v>
      </c>
      <c r="H32" s="6">
        <f t="shared" ca="1" si="16"/>
        <v>5.3523550000000002</v>
      </c>
      <c r="I32" s="63">
        <f t="shared" ca="1" si="17"/>
        <v>60.363500999999999</v>
      </c>
      <c r="J32" s="8">
        <f t="shared" ca="1" si="19"/>
        <v>594.22380445500005</v>
      </c>
      <c r="K32" s="8">
        <f t="shared" ca="1" si="19"/>
        <v>6701.6162445210002</v>
      </c>
      <c r="L32" s="2" t="s">
        <v>17</v>
      </c>
      <c r="M32" s="3" cm="1">
        <f t="array" aca="1" ref="M32" ca="1">_xlfn.XLOOKUP(B32,$R$20:$R$47,_xlfn.XLOOKUP(G32,$S$19:$V$19,$S$20:$V$47))*2</f>
        <v>96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Knarrevik</v>
      </c>
      <c r="C33" s="3">
        <f t="shared" ca="1" si="14"/>
        <v>5.1530250000000004</v>
      </c>
      <c r="D33" s="4">
        <f t="shared" ca="1" si="15"/>
        <v>60.368082999999999</v>
      </c>
      <c r="E33" s="5">
        <f t="shared" ca="1" si="18"/>
        <v>572.0939885250001</v>
      </c>
      <c r="F33" s="5">
        <f t="shared" ca="1" si="18"/>
        <v>6702.1249427430002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19"/>
        <v>594.22380445500005</v>
      </c>
      <c r="K33" s="8">
        <f t="shared" ca="1" si="19"/>
        <v>6701.6162445210002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Knappskog</v>
      </c>
      <c r="C34" s="3">
        <f t="shared" ca="1" si="14"/>
        <v>5.0559289999999999</v>
      </c>
      <c r="D34" s="4">
        <f t="shared" ca="1" si="15"/>
        <v>60.382877999999998</v>
      </c>
      <c r="E34" s="5">
        <f t="shared" ref="E34:F42" ca="1" si="23">C34*111.021</f>
        <v>561.31429350899998</v>
      </c>
      <c r="F34" s="5">
        <f t="shared" ca="1" si="23"/>
        <v>6703.7674984380001</v>
      </c>
      <c r="G34" s="3" t="str">
        <f t="shared" ca="1" si="2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2" ca="1" si="24">H34*111.021</f>
        <v>591.31594242300002</v>
      </c>
      <c r="K34" s="8">
        <f t="shared" ca="1" si="24"/>
        <v>6705.1587025890003</v>
      </c>
      <c r="L34" s="2" t="s">
        <v>17</v>
      </c>
      <c r="M34" s="3" cm="1">
        <f t="array" aca="1" ref="M34" ca="1">_xlfn.XLOOKUP(B34,$R$20:$R$47,_xlfn.XLOOKUP(G34,$S$19:$V$19,$S$20:$V$47))*2</f>
        <v>54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Brattholmen</v>
      </c>
      <c r="C35" s="3">
        <f t="shared" ca="1" si="14"/>
        <v>5.1522740000000002</v>
      </c>
      <c r="D35" s="4">
        <f t="shared" ca="1" si="15"/>
        <v>60.354616</v>
      </c>
      <c r="E35" s="5">
        <f t="shared" ca="1" si="23"/>
        <v>572.01061175400002</v>
      </c>
      <c r="F35" s="5">
        <f t="shared" ca="1" si="23"/>
        <v>6700.629822936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24"/>
        <v>594.22380445500005</v>
      </c>
      <c r="K35" s="8">
        <f t="shared" ca="1" si="24"/>
        <v>6701.6162445210002</v>
      </c>
      <c r="L35" s="2" t="s">
        <v>17</v>
      </c>
      <c r="M35" s="3" cm="1">
        <f t="array" aca="1" ref="M35" ca="1">_xlfn.XLOOKUP(B35,$R$20:$R$47,_xlfn.XLOOKUP(G35,$S$19:$V$19,$S$20:$V$47))*2</f>
        <v>50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Spjeld</v>
      </c>
      <c r="C36" s="3">
        <f t="shared" ca="1" si="14"/>
        <v>5.0396080000000003</v>
      </c>
      <c r="D36" s="4">
        <f t="shared" ca="1" si="15"/>
        <v>60.390343000000001</v>
      </c>
      <c r="E36" s="5">
        <f t="shared" ca="1" si="23"/>
        <v>559.50231976800001</v>
      </c>
      <c r="F36" s="5">
        <f t="shared" ca="1" si="23"/>
        <v>6704.5962702030001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24"/>
        <v>591.31594242300002</v>
      </c>
      <c r="K36" s="8">
        <f t="shared" ca="1" si="24"/>
        <v>6705.1587025890003</v>
      </c>
      <c r="L36" s="2" t="s">
        <v>17</v>
      </c>
      <c r="M36" s="3" cm="1">
        <f t="array" aca="1" ref="M36" ca="1">_xlfn.XLOOKUP(B36,$R$20:$R$47,_xlfn.XLOOKUP(G36,$S$19:$V$19,$S$20:$V$47))*2</f>
        <v>56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Knarrevik</v>
      </c>
      <c r="C37" s="3">
        <f t="shared" ca="1" si="14"/>
        <v>5.1530250000000004</v>
      </c>
      <c r="D37" s="4">
        <f t="shared" ca="1" si="15"/>
        <v>60.368082999999999</v>
      </c>
      <c r="E37" s="5">
        <f t="shared" ca="1" si="23"/>
        <v>572.0939885250001</v>
      </c>
      <c r="F37" s="5">
        <f t="shared" ca="1" si="23"/>
        <v>6702.1249427430002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24"/>
        <v>584.50258365299999</v>
      </c>
      <c r="K37" s="8">
        <f t="shared" ca="1" si="24"/>
        <v>6703.3479500789999</v>
      </c>
      <c r="L37" s="2" t="s">
        <v>17</v>
      </c>
      <c r="M37" s="3" cm="1">
        <f t="array" aca="1" ref="M37" ca="1">_xlfn.XLOOKUP(B37,$R$20:$R$47,_xlfn.XLOOKUP(G37,$S$19:$V$19,$S$20:$V$47))*2</f>
        <v>22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Telavåg</v>
      </c>
      <c r="C38" s="3">
        <f t="shared" ca="1" si="14"/>
        <v>4.9820219999999997</v>
      </c>
      <c r="D38" s="4">
        <f t="shared" ca="1" si="15"/>
        <v>60.261564</v>
      </c>
      <c r="E38" s="5">
        <f t="shared" ca="1" si="23"/>
        <v>553.10906446199999</v>
      </c>
      <c r="F38" s="5">
        <f t="shared" ca="1" si="23"/>
        <v>6690.2990968439999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24"/>
        <v>594.22380445500005</v>
      </c>
      <c r="K38" s="8">
        <f t="shared" ca="1" si="24"/>
        <v>6701.6162445210002</v>
      </c>
      <c r="L38" s="2" t="s">
        <v>17</v>
      </c>
      <c r="M38" s="3" cm="1">
        <f t="array" aca="1" ref="M38" ca="1">_xlfn.XLOOKUP(B38,$R$20:$R$47,_xlfn.XLOOKUP(G38,$S$19:$V$19,$S$20:$V$47))*2</f>
        <v>96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Knappskog</v>
      </c>
      <c r="C39" s="3">
        <f t="shared" ca="1" si="14"/>
        <v>5.0559289999999999</v>
      </c>
      <c r="D39" s="4">
        <f t="shared" ca="1" si="15"/>
        <v>60.382877999999998</v>
      </c>
      <c r="E39" s="5">
        <f t="shared" ca="1" si="23"/>
        <v>561.31429350899998</v>
      </c>
      <c r="F39" s="5">
        <f t="shared" ca="1" si="23"/>
        <v>6703.7674984380001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24"/>
        <v>583.82346819600002</v>
      </c>
      <c r="K39" s="8">
        <f t="shared" ca="1" si="24"/>
        <v>6693.5628922020005</v>
      </c>
      <c r="L39" s="2" t="s">
        <v>17</v>
      </c>
      <c r="M39" s="3" cm="1">
        <f t="array" aca="1" ref="M39" ca="1">_xlfn.XLOOKUP(B39,$R$20:$R$47,_xlfn.XLOOKUP(G39,$S$19:$V$19,$S$20:$V$47))*2</f>
        <v>50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Knappskog</v>
      </c>
      <c r="C40" s="3">
        <f t="shared" ca="1" si="14"/>
        <v>5.0559289999999999</v>
      </c>
      <c r="D40" s="4">
        <f t="shared" ca="1" si="15"/>
        <v>60.382877999999998</v>
      </c>
      <c r="E40" s="5">
        <f t="shared" ca="1" si="23"/>
        <v>561.31429350899998</v>
      </c>
      <c r="F40" s="5">
        <f t="shared" ca="1" si="23"/>
        <v>6703.7674984380001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24"/>
        <v>591.31594242300002</v>
      </c>
      <c r="K40" s="8">
        <f t="shared" ca="1" si="24"/>
        <v>6705.1587025890003</v>
      </c>
      <c r="L40" s="2" t="s">
        <v>17</v>
      </c>
      <c r="M40" s="3" cm="1">
        <f t="array" aca="1" ref="M40" ca="1">_xlfn.XLOOKUP(B40,$R$20:$R$47,_xlfn.XLOOKUP(G40,$S$19:$V$19,$S$20:$V$47))*2</f>
        <v>54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Brattholmen</v>
      </c>
      <c r="C41" s="3">
        <f t="shared" ca="1" si="14"/>
        <v>5.1522740000000002</v>
      </c>
      <c r="D41" s="4">
        <f t="shared" ca="1" si="15"/>
        <v>60.354616</v>
      </c>
      <c r="E41" s="5">
        <f t="shared" ca="1" si="23"/>
        <v>572.01061175400002</v>
      </c>
      <c r="F41" s="5">
        <f t="shared" ca="1" si="23"/>
        <v>6700.629822936</v>
      </c>
      <c r="G41" s="3" t="str">
        <f t="shared" ca="1" si="2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24"/>
        <v>591.31594242300002</v>
      </c>
      <c r="K41" s="8">
        <f t="shared" ca="1" si="24"/>
        <v>6705.1587025890003</v>
      </c>
      <c r="L41" s="2" t="s">
        <v>17</v>
      </c>
      <c r="M41" s="3" cm="1">
        <f t="array" aca="1" ref="M41" ca="1">_xlfn.XLOOKUP(B41,$R$20:$R$47,_xlfn.XLOOKUP(G41,$S$19:$V$19,$S$20:$V$47))*2</f>
        <v>48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Straume</v>
      </c>
      <c r="C42" s="3">
        <f t="shared" ca="1" si="14"/>
        <v>5.1213329999999999</v>
      </c>
      <c r="D42" s="4">
        <f t="shared" ca="1" si="15"/>
        <v>60.356560999999999</v>
      </c>
      <c r="E42" s="5">
        <f t="shared" ca="1" si="23"/>
        <v>568.57551099299997</v>
      </c>
      <c r="F42" s="5">
        <f t="shared" ca="1" si="23"/>
        <v>6700.8457587809999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24"/>
        <v>584.50258365299999</v>
      </c>
      <c r="K42" s="8">
        <f t="shared" ca="1" si="24"/>
        <v>6703.3479500789999</v>
      </c>
      <c r="L42" s="2" t="s">
        <v>17</v>
      </c>
      <c r="M42" s="3" cm="1">
        <f t="array" aca="1" ref="M42" ca="1">_xlfn.XLOOKUP(B42,$R$20:$R$47,_xlfn.XLOOKUP(G42,$S$19:$V$19,$S$20:$V$47))*2</f>
        <v>30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Telavåg</v>
      </c>
      <c r="C43" s="3">
        <f t="shared" ref="C43:C44" ca="1" si="25">_xlfn.XLOOKUP(B43,$W$3:$W$12,$X$3:$X$12,0)</f>
        <v>4.9820219999999997</v>
      </c>
      <c r="D43" s="4">
        <f t="shared" ref="D43:D44" ca="1" si="26">_xlfn.XLOOKUP(B43,$W$3:$W$12,$Y$3:$Y$12,0)</f>
        <v>60.261564</v>
      </c>
      <c r="E43" s="5">
        <f t="shared" ref="E43:E44" ca="1" si="27">C43*111.021</f>
        <v>553.10906446199999</v>
      </c>
      <c r="F43" s="5">
        <f t="shared" ref="F43:F44" ca="1" si="28">D43*111.021</f>
        <v>6690.2990968439999</v>
      </c>
      <c r="G43" s="3" t="str">
        <f t="shared" ca="1" si="2"/>
        <v>Årstad</v>
      </c>
      <c r="H43" s="6">
        <f t="shared" ref="H43:H44" ca="1" si="29">_xlfn.XLOOKUP(G43,$Z$3:$Z$6,$AA$3:$AA$6,0)</f>
        <v>5.3523550000000002</v>
      </c>
      <c r="I43" s="63">
        <f t="shared" ref="I43:I44" ca="1" si="30">_xlfn.XLOOKUP(G43,$Z$3:$Z$6,$AB$3:$AB$6,0)</f>
        <v>60.363500999999999</v>
      </c>
      <c r="J43" s="8">
        <f t="shared" ref="J43:J44" ca="1" si="31">H43*111.021</f>
        <v>594.22380445500005</v>
      </c>
      <c r="K43" s="8">
        <f t="shared" ref="K43:K44" ca="1" si="32">I43*111.021</f>
        <v>6701.6162445210002</v>
      </c>
      <c r="L43" s="2" t="s">
        <v>17</v>
      </c>
      <c r="M43" s="3" cm="1">
        <f t="array" aca="1" ref="M43" ca="1">_xlfn.XLOOKUP(B43,$R$20:$R$47,_xlfn.XLOOKUP(G43,$S$19:$V$19,$S$20:$V$47))*2</f>
        <v>96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Bildøyna</v>
      </c>
      <c r="C44" s="3">
        <f t="shared" ca="1" si="25"/>
        <v>5.1060850000000002</v>
      </c>
      <c r="D44" s="4">
        <f t="shared" ca="1" si="26"/>
        <v>60.354084999999998</v>
      </c>
      <c r="E44" s="5">
        <f t="shared" ca="1" si="27"/>
        <v>566.88266278499998</v>
      </c>
      <c r="F44" s="5">
        <f t="shared" ca="1" si="28"/>
        <v>6700.5708707849999</v>
      </c>
      <c r="G44" s="3" t="str">
        <f t="shared" ca="1" si="2"/>
        <v>Årstad</v>
      </c>
      <c r="H44" s="6">
        <f t="shared" ca="1" si="29"/>
        <v>5.3523550000000002</v>
      </c>
      <c r="I44" s="63">
        <f t="shared" ca="1" si="30"/>
        <v>60.363500999999999</v>
      </c>
      <c r="J44" s="8">
        <f t="shared" ca="1" si="31"/>
        <v>594.22380445500005</v>
      </c>
      <c r="K44" s="8">
        <f t="shared" ca="1" si="32"/>
        <v>6701.6162445210002</v>
      </c>
      <c r="L44" s="2" t="s">
        <v>17</v>
      </c>
      <c r="M44" s="3" cm="1">
        <f t="array" aca="1" ref="M44" ca="1">_xlfn.XLOOKUP(B44,$R$20:$R$47,_xlfn.XLOOKUP(G44,$S$19:$V$19,$S$20:$V$47))*2</f>
        <v>46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Brattholmen</v>
      </c>
      <c r="C45" s="3">
        <f t="shared" ref="C45:C46" ca="1" si="33">_xlfn.XLOOKUP(B45,$W$3:$W$12,$X$3:$X$12,0)</f>
        <v>5.1522740000000002</v>
      </c>
      <c r="D45" s="4">
        <f t="shared" ref="D45:D46" ca="1" si="34">_xlfn.XLOOKUP(B45,$W$3:$W$12,$Y$3:$Y$12,0)</f>
        <v>60.354616</v>
      </c>
      <c r="E45" s="5">
        <f t="shared" ref="E45:E46" ca="1" si="35">C45*111.021</f>
        <v>572.01061175400002</v>
      </c>
      <c r="F45" s="5">
        <f t="shared" ref="F45:F46" ca="1" si="36">D45*111.021</f>
        <v>6700.629822936</v>
      </c>
      <c r="G45" s="3" t="str">
        <f t="shared" ca="1" si="2"/>
        <v>Årstad</v>
      </c>
      <c r="H45" s="6">
        <f t="shared" ref="H45:H46" ca="1" si="37">_xlfn.XLOOKUP(G45,$Z$3:$Z$6,$AA$3:$AA$6,0)</f>
        <v>5.3523550000000002</v>
      </c>
      <c r="I45" s="63">
        <f t="shared" ref="I45:I46" ca="1" si="38">_xlfn.XLOOKUP(G45,$Z$3:$Z$6,$AB$3:$AB$6,0)</f>
        <v>60.363500999999999</v>
      </c>
      <c r="J45" s="8">
        <f t="shared" ref="J45:J46" ca="1" si="39">H45*111.021</f>
        <v>594.22380445500005</v>
      </c>
      <c r="K45" s="8">
        <f t="shared" ref="K45:K46" ca="1" si="40">I45*111.021</f>
        <v>6701.6162445210002</v>
      </c>
      <c r="L45" s="2" t="s">
        <v>17</v>
      </c>
      <c r="M45" s="3" cm="1">
        <f t="array" aca="1" ref="M45" ca="1">_xlfn.XLOOKUP(B45,$R$20:$R$47,_xlfn.XLOOKUP(G45,$S$19:$V$19,$S$20:$V$47))*2</f>
        <v>50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Brattholmen</v>
      </c>
      <c r="C46" s="3">
        <f t="shared" ca="1" si="33"/>
        <v>5.1522740000000002</v>
      </c>
      <c r="D46" s="4">
        <f t="shared" ca="1" si="34"/>
        <v>60.354616</v>
      </c>
      <c r="E46" s="5">
        <f t="shared" ca="1" si="35"/>
        <v>572.01061175400002</v>
      </c>
      <c r="F46" s="5">
        <f t="shared" ca="1" si="36"/>
        <v>6700.629822936</v>
      </c>
      <c r="G46" s="3" t="str">
        <f t="shared" ca="1" si="2"/>
        <v>Ytrebygda</v>
      </c>
      <c r="H46" s="6">
        <f t="shared" ca="1" si="37"/>
        <v>5.2586760000000004</v>
      </c>
      <c r="I46" s="63">
        <f t="shared" ca="1" si="38"/>
        <v>60.290962</v>
      </c>
      <c r="J46" s="8">
        <f t="shared" ca="1" si="39"/>
        <v>583.82346819600002</v>
      </c>
      <c r="K46" s="8">
        <f t="shared" ca="1" si="40"/>
        <v>6693.5628922020005</v>
      </c>
      <c r="L46" s="2" t="s">
        <v>17</v>
      </c>
      <c r="M46" s="3" cm="1">
        <f t="array" aca="1" ref="M46" ca="1">_xlfn.XLOOKUP(B46,$R$20:$R$47,_xlfn.XLOOKUP(G46,$S$19:$V$19,$S$20:$V$47))*2</f>
        <v>42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42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60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Spjeld</v>
      </c>
      <c r="C4" s="3">
        <f ca="1">_xlfn.XLOOKUP(B4,$W$3:$W$12,$X$3:$X$12,0)</f>
        <v>5.0396080000000003</v>
      </c>
      <c r="D4" s="4">
        <f ca="1">_xlfn.XLOOKUP(B4,$W$3:$W$12,$Y$3:$Y$12,0)</f>
        <v>60.390343000000001</v>
      </c>
      <c r="E4" s="5">
        <f t="shared" ca="1" si="1"/>
        <v>559.50231976800001</v>
      </c>
      <c r="F4" s="5">
        <f t="shared" ca="1" si="1"/>
        <v>6704.5962702030001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Straume</v>
      </c>
      <c r="C8" s="3">
        <f t="shared" ref="C8:C42" ca="1" si="10">_xlfn.XLOOKUP(B8,$W$3:$W$12,$X$3:$X$12,0)</f>
        <v>5.1213329999999999</v>
      </c>
      <c r="D8" s="4">
        <f t="shared" ref="D8:D31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Årstad</v>
      </c>
      <c r="H8" s="6">
        <f t="shared" ref="H8:H42" ca="1" si="12">_xlfn.XLOOKUP(G8,$Z$3:$Z$6,$AA$3:$AA$6,0)</f>
        <v>5.3523550000000002</v>
      </c>
      <c r="I8" s="63">
        <f t="shared" ref="I8:I31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Kolltveit</v>
      </c>
      <c r="C9" s="3">
        <f ca="1">_xlfn.XLOOKUP(B9,$W$3:$W$12,$X$3:$X$12,0)</f>
        <v>5.0878129999999997</v>
      </c>
      <c r="D9" s="4">
        <f ca="1">_xlfn.XLOOKUP(B9,$W$3:$W$12,$Y$3:$Y$12,0)</f>
        <v>60.352223000000002</v>
      </c>
      <c r="E9" s="5">
        <f t="shared" ref="E9:E11" ca="1" si="14">C9*111.021</f>
        <v>564.85408707299996</v>
      </c>
      <c r="F9" s="5">
        <f t="shared" ref="F9:F11" ca="1" si="15">D9*111.021</f>
        <v>6700.3641496830005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ref="J9:J11" ca="1" si="16">H9*111.021</f>
        <v>584.50258365299999</v>
      </c>
      <c r="K9" s="8">
        <f t="shared" ref="K9:K11" ca="1" si="17">I9*111.021</f>
        <v>6703.3479500789999</v>
      </c>
      <c r="L9" s="2" t="s">
        <v>88</v>
      </c>
      <c r="M9" s="3" cm="1">
        <f t="array" aca="1" ref="M9" ca="1">_xlfn.XLOOKUP(B9,$R$20:$R$47,_xlfn.XLOOKUP(G9,$S$19:$V$19,$S$20:$V$47))*2</f>
        <v>38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Straume</v>
      </c>
      <c r="C10" s="3">
        <f t="shared" ref="C10:C11" ca="1" si="18">_xlfn.XLOOKUP(B10,$W$3:$W$12,$X$3:$X$12,0)</f>
        <v>5.1213329999999999</v>
      </c>
      <c r="D10" s="4">
        <f t="shared" ref="D10:D11" ca="1" si="19">_xlfn.XLOOKUP(B10,$W$3:$W$12,$Y$3:$Y$12,0)</f>
        <v>60.356560999999999</v>
      </c>
      <c r="E10" s="5">
        <f t="shared" ca="1" si="14"/>
        <v>568.57551099299997</v>
      </c>
      <c r="F10" s="5">
        <f t="shared" ca="1" si="15"/>
        <v>6700.8457587809999</v>
      </c>
      <c r="G10" s="3" t="str">
        <f t="shared" ca="1" si="2"/>
        <v>Ytrebygda</v>
      </c>
      <c r="H10" s="6">
        <f t="shared" ref="H10:H11" ca="1" si="20">_xlfn.XLOOKUP(G10,$Z$3:$Z$6,$AA$3:$AA$6,0)</f>
        <v>5.2586760000000004</v>
      </c>
      <c r="I10" s="63">
        <f t="shared" ref="I10:I11" ca="1" si="21">_xlfn.XLOOKUP(G10,$Z$3:$Z$6,$AB$3:$AB$6,0)</f>
        <v>60.290962</v>
      </c>
      <c r="J10" s="8">
        <f t="shared" ca="1" si="16"/>
        <v>583.82346819600002</v>
      </c>
      <c r="K10" s="8">
        <f t="shared" ca="1" si="17"/>
        <v>6693.5628922020005</v>
      </c>
      <c r="L10" s="2" t="s">
        <v>89</v>
      </c>
      <c r="M10" s="3" cm="1">
        <f t="array" aca="1" ref="M10" ca="1">_xlfn.XLOOKUP(B10,$R$20:$R$47,_xlfn.XLOOKUP(G10,$S$19:$V$19,$S$20:$V$47))*2</f>
        <v>38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Spjeld</v>
      </c>
      <c r="C11" s="3">
        <f t="shared" ca="1" si="18"/>
        <v>5.0396080000000003</v>
      </c>
      <c r="D11" s="4">
        <f t="shared" ca="1" si="19"/>
        <v>60.390343000000001</v>
      </c>
      <c r="E11" s="5">
        <f t="shared" ca="1" si="14"/>
        <v>559.50231976800001</v>
      </c>
      <c r="F11" s="5">
        <f t="shared" ca="1" si="15"/>
        <v>6704.5962702030001</v>
      </c>
      <c r="G11" s="3" t="str">
        <f t="shared" ca="1" si="2"/>
        <v>Ytrebygda</v>
      </c>
      <c r="H11" s="6">
        <f t="shared" ca="1" si="20"/>
        <v>5.2586760000000004</v>
      </c>
      <c r="I11" s="63">
        <f t="shared" ca="1" si="21"/>
        <v>60.290962</v>
      </c>
      <c r="J11" s="8">
        <f t="shared" ca="1" si="16"/>
        <v>583.82346819600002</v>
      </c>
      <c r="K11" s="8">
        <f t="shared" ca="1" si="17"/>
        <v>6693.5628922020005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Bildøyna</v>
      </c>
      <c r="C12" s="3">
        <f t="shared" ca="1" si="10"/>
        <v>5.1060850000000002</v>
      </c>
      <c r="D12" s="4">
        <f t="shared" ca="1" si="11"/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2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2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0"/>
        <v>Kårtveit</v>
      </c>
      <c r="C14" s="3">
        <f t="shared" ca="1" si="10"/>
        <v>4.9934529999999997</v>
      </c>
      <c r="D14" s="4">
        <f t="shared" ca="1" si="11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2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.25" x14ac:dyDescent="0.2">
      <c r="A15" s="2" t="s">
        <v>26</v>
      </c>
      <c r="B15" s="3" t="str">
        <f t="shared" ca="1" si="0"/>
        <v>Knappskog</v>
      </c>
      <c r="C15" s="3">
        <f t="shared" ca="1" si="10"/>
        <v>5.0559289999999999</v>
      </c>
      <c r="D15" s="4">
        <f t="shared" ca="1" si="11"/>
        <v>60.382877999999998</v>
      </c>
      <c r="E15" s="5">
        <f t="shared" ca="1" si="1"/>
        <v>561.31429350899998</v>
      </c>
      <c r="F15" s="5">
        <f t="shared" ca="1" si="1"/>
        <v>6703.7674984380001</v>
      </c>
      <c r="G15" s="3" t="str">
        <f t="shared" ca="1" si="2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0"/>
        <v>Spjeld</v>
      </c>
      <c r="C16" s="3">
        <f t="shared" ca="1" si="10"/>
        <v>5.0396080000000003</v>
      </c>
      <c r="D16" s="4">
        <f t="shared" ca="1" si="11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2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0"/>
        <v>Straume</v>
      </c>
      <c r="C17" s="3">
        <f t="shared" ca="1" si="10"/>
        <v>5.1213329999999999</v>
      </c>
      <c r="D17" s="4">
        <f t="shared" ca="1" si="11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2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0"/>
        <v>Kårtveit</v>
      </c>
      <c r="C18" s="3">
        <f t="shared" ca="1" si="10"/>
        <v>4.9934529999999997</v>
      </c>
      <c r="D18" s="4">
        <f t="shared" ca="1" si="11"/>
        <v>60.388651000000003</v>
      </c>
      <c r="E18" s="5">
        <f t="shared" ref="E18:F33" ca="1" si="22">C18*111.021</f>
        <v>554.37814551299994</v>
      </c>
      <c r="F18" s="5">
        <f t="shared" ca="1" si="22"/>
        <v>6704.4084226710002</v>
      </c>
      <c r="G18" s="3" t="str">
        <f t="shared" ca="1" si="2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3" ca="1" si="23">H18*111.021</f>
        <v>584.50258365299999</v>
      </c>
      <c r="K18" s="8">
        <f t="shared" ca="1" si="23"/>
        <v>6703.3479500789999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0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22"/>
        <v>572.01061175400002</v>
      </c>
      <c r="F19" s="5">
        <f t="shared" ca="1" si="22"/>
        <v>6700.629822936</v>
      </c>
      <c r="G19" s="3" t="str">
        <f t="shared" ca="1" si="2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23"/>
        <v>583.82346819600002</v>
      </c>
      <c r="K19" s="8">
        <f t="shared" ca="1" si="23"/>
        <v>6693.5628922020005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Straume</v>
      </c>
      <c r="C20" s="3">
        <f t="shared" ca="1" si="10"/>
        <v>5.1213329999999999</v>
      </c>
      <c r="D20" s="4">
        <f t="shared" ca="1" si="11"/>
        <v>60.356560999999999</v>
      </c>
      <c r="E20" s="5">
        <f t="shared" ca="1" si="22"/>
        <v>568.57551099299997</v>
      </c>
      <c r="F20" s="5">
        <f t="shared" ca="1" si="22"/>
        <v>6700.8457587809999</v>
      </c>
      <c r="G20" s="3" t="str">
        <f t="shared" ca="1" si="2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23"/>
        <v>594.22380445500005</v>
      </c>
      <c r="K20" s="8">
        <f t="shared" ca="1" si="23"/>
        <v>6701.6162445210002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Spjeld</v>
      </c>
      <c r="C21" s="3">
        <f t="shared" ca="1" si="10"/>
        <v>5.0396080000000003</v>
      </c>
      <c r="D21" s="4">
        <f t="shared" ca="1" si="11"/>
        <v>60.390343000000001</v>
      </c>
      <c r="E21" s="5">
        <f t="shared" ca="1" si="22"/>
        <v>559.50231976800001</v>
      </c>
      <c r="F21" s="5">
        <f t="shared" ca="1" si="22"/>
        <v>6704.5962702030001</v>
      </c>
      <c r="G21" s="3" t="str">
        <f t="shared" ca="1" si="2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23"/>
        <v>584.50258365299999</v>
      </c>
      <c r="K21" s="8">
        <f t="shared" ca="1" si="23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Knarrevik</v>
      </c>
      <c r="C22" s="3">
        <f t="shared" ca="1" si="10"/>
        <v>5.1530250000000004</v>
      </c>
      <c r="D22" s="4">
        <f t="shared" ca="1" si="11"/>
        <v>60.368082999999999</v>
      </c>
      <c r="E22" s="5">
        <f t="shared" ca="1" si="22"/>
        <v>572.0939885250001</v>
      </c>
      <c r="F22" s="5">
        <f t="shared" ca="1" si="22"/>
        <v>6702.1249427430002</v>
      </c>
      <c r="G22" s="3" t="str">
        <f t="shared" ca="1" si="2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23"/>
        <v>591.31594242300002</v>
      </c>
      <c r="K22" s="8">
        <f t="shared" ca="1" si="23"/>
        <v>6705.1587025890003</v>
      </c>
      <c r="L22" s="2" t="s">
        <v>17</v>
      </c>
      <c r="M22" s="3" cm="1">
        <f t="array" aca="1" ref="M22" ca="1">_xlfn.XLOOKUP(B22,$R$20:$R$47,_xlfn.XLOOKUP(G22,$S$19:$V$19,$S$20:$V$47))*2</f>
        <v>36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Straume</v>
      </c>
      <c r="C23" s="3">
        <f t="shared" ca="1" si="10"/>
        <v>5.1213329999999999</v>
      </c>
      <c r="D23" s="4">
        <f t="shared" ca="1" si="11"/>
        <v>60.356560999999999</v>
      </c>
      <c r="E23" s="5">
        <f t="shared" ca="1" si="22"/>
        <v>568.57551099299997</v>
      </c>
      <c r="F23" s="5">
        <f t="shared" ca="1" si="22"/>
        <v>6700.8457587809999</v>
      </c>
      <c r="G23" s="3" t="str">
        <f t="shared" ca="1" si="2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23"/>
        <v>591.31594242300002</v>
      </c>
      <c r="K23" s="8">
        <f t="shared" ca="1" si="23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Kolltveit</v>
      </c>
      <c r="C24" s="3">
        <f t="shared" ca="1" si="10"/>
        <v>5.0878129999999997</v>
      </c>
      <c r="D24" s="4">
        <f t="shared" ca="1" si="11"/>
        <v>60.352223000000002</v>
      </c>
      <c r="E24" s="5">
        <f t="shared" ca="1" si="22"/>
        <v>564.85408707299996</v>
      </c>
      <c r="F24" s="5">
        <f t="shared" ca="1" si="22"/>
        <v>6700.3641496830005</v>
      </c>
      <c r="G24" s="3" t="str">
        <f t="shared" ca="1" si="2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23"/>
        <v>591.31594242300002</v>
      </c>
      <c r="K24" s="8">
        <f t="shared" ca="1" si="23"/>
        <v>6705.1587025890003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Knarrevik</v>
      </c>
      <c r="C25" s="3">
        <f t="shared" ca="1" si="10"/>
        <v>5.1530250000000004</v>
      </c>
      <c r="D25" s="4">
        <f t="shared" ca="1" si="11"/>
        <v>60.368082999999999</v>
      </c>
      <c r="E25" s="5">
        <f t="shared" ca="1" si="22"/>
        <v>572.0939885250001</v>
      </c>
      <c r="F25" s="5">
        <f t="shared" ca="1" si="22"/>
        <v>6702.1249427430002</v>
      </c>
      <c r="G25" s="3" t="str">
        <f t="shared" ca="1" si="2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23"/>
        <v>584.50258365299999</v>
      </c>
      <c r="K25" s="8">
        <f t="shared" ca="1" si="23"/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Kårtveit</v>
      </c>
      <c r="C26" s="3">
        <f t="shared" ca="1" si="10"/>
        <v>4.9934529999999997</v>
      </c>
      <c r="D26" s="4">
        <f t="shared" ca="1" si="11"/>
        <v>60.388651000000003</v>
      </c>
      <c r="E26" s="5">
        <f t="shared" ca="1" si="22"/>
        <v>554.37814551299994</v>
      </c>
      <c r="F26" s="5">
        <f t="shared" ca="1" si="22"/>
        <v>6704.4084226710002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Brattholmen</v>
      </c>
      <c r="C27" s="3">
        <f t="shared" ca="1" si="10"/>
        <v>5.1522740000000002</v>
      </c>
      <c r="D27" s="4">
        <f t="shared" ca="1" si="11"/>
        <v>60.354616</v>
      </c>
      <c r="E27" s="5">
        <f t="shared" ca="1" si="22"/>
        <v>572.01061175400002</v>
      </c>
      <c r="F27" s="5">
        <f t="shared" ca="1" si="22"/>
        <v>6700.629822936</v>
      </c>
      <c r="G27" s="3" t="str">
        <f t="shared" ca="1" si="2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23"/>
        <v>583.82346819600002</v>
      </c>
      <c r="K27" s="8">
        <f t="shared" ca="1" si="23"/>
        <v>6693.5628922020005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Brattholmen</v>
      </c>
      <c r="C28" s="3">
        <f t="shared" ca="1" si="10"/>
        <v>5.1522740000000002</v>
      </c>
      <c r="D28" s="4">
        <f t="shared" ca="1" si="11"/>
        <v>60.354616</v>
      </c>
      <c r="E28" s="5">
        <f t="shared" ca="1" si="22"/>
        <v>572.01061175400002</v>
      </c>
      <c r="F28" s="5">
        <f t="shared" ca="1" si="22"/>
        <v>6700.629822936</v>
      </c>
      <c r="G28" s="3" t="str">
        <f t="shared" ca="1" si="2"/>
        <v>Bergenhus</v>
      </c>
      <c r="H28" s="6">
        <f t="shared" ca="1" si="12"/>
        <v>5.3261630000000002</v>
      </c>
      <c r="I28" s="63">
        <f t="shared" ca="1" si="13"/>
        <v>60.395409000000001</v>
      </c>
      <c r="J28" s="8">
        <f t="shared" ca="1" si="23"/>
        <v>591.31594242300002</v>
      </c>
      <c r="K28" s="8">
        <f t="shared" ca="1" si="23"/>
        <v>6705.1587025890003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Knappskog</v>
      </c>
      <c r="C29" s="3">
        <f t="shared" ca="1" si="10"/>
        <v>5.0559289999999999</v>
      </c>
      <c r="D29" s="4">
        <f t="shared" ca="1" si="11"/>
        <v>60.382877999999998</v>
      </c>
      <c r="E29" s="5">
        <f t="shared" ca="1" si="22"/>
        <v>561.31429350899998</v>
      </c>
      <c r="F29" s="5">
        <f t="shared" ca="1" si="22"/>
        <v>6703.7674984380001</v>
      </c>
      <c r="G29" s="3" t="str">
        <f t="shared" ca="1" si="2"/>
        <v>Bergenhus</v>
      </c>
      <c r="H29" s="6">
        <f t="shared" ca="1" si="12"/>
        <v>5.3261630000000002</v>
      </c>
      <c r="I29" s="63">
        <f t="shared" ca="1" si="13"/>
        <v>60.395409000000001</v>
      </c>
      <c r="J29" s="8">
        <f t="shared" ca="1" si="23"/>
        <v>591.31594242300002</v>
      </c>
      <c r="K29" s="8">
        <f t="shared" ca="1" si="23"/>
        <v>6705.1587025890003</v>
      </c>
      <c r="L29" s="2" t="s">
        <v>17</v>
      </c>
      <c r="M29" s="3" cm="1">
        <f t="array" aca="1" ref="M29" ca="1">_xlfn.XLOOKUP(B29,$R$20:$R$47,_xlfn.XLOOKUP(G29,$S$19:$V$19,$S$20:$V$47))*2</f>
        <v>54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Knarrevik</v>
      </c>
      <c r="C30" s="3">
        <f t="shared" ca="1" si="10"/>
        <v>5.1530250000000004</v>
      </c>
      <c r="D30" s="4">
        <f t="shared" ca="1" si="11"/>
        <v>60.368082999999999</v>
      </c>
      <c r="E30" s="5">
        <f t="shared" ca="1" si="22"/>
        <v>572.0939885250001</v>
      </c>
      <c r="F30" s="5">
        <f t="shared" ca="1" si="22"/>
        <v>6702.1249427430002</v>
      </c>
      <c r="G30" s="3" t="str">
        <f t="shared" ca="1" si="2"/>
        <v>Laksevåg</v>
      </c>
      <c r="H30" s="6">
        <f t="shared" ca="1" si="12"/>
        <v>5.2647930000000001</v>
      </c>
      <c r="I30" s="63">
        <f t="shared" ca="1" si="13"/>
        <v>60.379098999999997</v>
      </c>
      <c r="J30" s="8">
        <f t="shared" ca="1" si="23"/>
        <v>584.50258365299999</v>
      </c>
      <c r="K30" s="8">
        <f t="shared" ca="1" si="23"/>
        <v>6703.3479500789999</v>
      </c>
      <c r="L30" s="2" t="s">
        <v>17</v>
      </c>
      <c r="M30" s="3" cm="1">
        <f t="array" aca="1" ref="M30" ca="1">_xlfn.XLOOKUP(B30,$R$20:$R$47,_xlfn.XLOOKUP(G30,$S$19:$V$19,$S$20:$V$47))*2</f>
        <v>22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Straume</v>
      </c>
      <c r="C31" s="3">
        <f t="shared" ca="1" si="10"/>
        <v>5.1213329999999999</v>
      </c>
      <c r="D31" s="4">
        <f t="shared" ca="1" si="11"/>
        <v>60.356560999999999</v>
      </c>
      <c r="E31" s="5">
        <f t="shared" ca="1" si="22"/>
        <v>568.57551099299997</v>
      </c>
      <c r="F31" s="5">
        <f t="shared" ca="1" si="22"/>
        <v>6700.8457587809999</v>
      </c>
      <c r="G31" s="3" t="str">
        <f t="shared" ca="1" si="2"/>
        <v>Ytrebygda</v>
      </c>
      <c r="H31" s="6">
        <f t="shared" ca="1" si="12"/>
        <v>5.2586760000000004</v>
      </c>
      <c r="I31" s="63">
        <f t="shared" ca="1" si="13"/>
        <v>60.290962</v>
      </c>
      <c r="J31" s="8">
        <f t="shared" ca="1" si="23"/>
        <v>583.82346819600002</v>
      </c>
      <c r="K31" s="8">
        <f t="shared" ca="1" si="23"/>
        <v>6693.5628922020005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Telavåg</v>
      </c>
      <c r="C32" s="3">
        <f t="shared" ca="1" si="10"/>
        <v>4.9820219999999997</v>
      </c>
      <c r="D32" s="4">
        <f t="shared" ref="D32:D42" ca="1" si="27">_xlfn.XLOOKUP(B32,$W$3:$W$12,$Y$3:$Y$12,0)</f>
        <v>60.261564</v>
      </c>
      <c r="E32" s="5">
        <f t="shared" ca="1" si="22"/>
        <v>553.10906446199999</v>
      </c>
      <c r="F32" s="5">
        <f t="shared" ca="1" si="22"/>
        <v>6690.2990968439999</v>
      </c>
      <c r="G32" s="3" t="str">
        <f t="shared" ca="1" si="2"/>
        <v>Årstad</v>
      </c>
      <c r="H32" s="6">
        <f t="shared" ca="1" si="12"/>
        <v>5.3523550000000002</v>
      </c>
      <c r="I32" s="63">
        <f t="shared" ref="I32:I42" ca="1" si="28">_xlfn.XLOOKUP(G32,$Z$3:$Z$6,$AB$3:$AB$6,0)</f>
        <v>60.363500999999999</v>
      </c>
      <c r="J32" s="8">
        <f t="shared" ca="1" si="23"/>
        <v>594.22380445500005</v>
      </c>
      <c r="K32" s="8">
        <f t="shared" ca="1" si="23"/>
        <v>6701.6162445210002</v>
      </c>
      <c r="L32" s="2" t="s">
        <v>17</v>
      </c>
      <c r="M32" s="3" cm="1">
        <f t="array" aca="1" ref="M32" ca="1">_xlfn.XLOOKUP(B32,$R$20:$R$47,_xlfn.XLOOKUP(G32,$S$19:$V$19,$S$20:$V$47))*2</f>
        <v>96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Straume</v>
      </c>
      <c r="C33" s="3">
        <f t="shared" ca="1" si="10"/>
        <v>5.1213329999999999</v>
      </c>
      <c r="D33" s="4">
        <f t="shared" ca="1" si="27"/>
        <v>60.356560999999999</v>
      </c>
      <c r="E33" s="5">
        <f t="shared" ca="1" si="22"/>
        <v>568.57551099299997</v>
      </c>
      <c r="F33" s="5">
        <f t="shared" ca="1" si="22"/>
        <v>6700.8457587809999</v>
      </c>
      <c r="G33" s="3" t="str">
        <f t="shared" ca="1" si="2"/>
        <v>Bergenhus</v>
      </c>
      <c r="H33" s="6">
        <f t="shared" ca="1" si="12"/>
        <v>5.3261630000000002</v>
      </c>
      <c r="I33" s="63">
        <f t="shared" ca="1" si="28"/>
        <v>60.395409000000001</v>
      </c>
      <c r="J33" s="8">
        <f t="shared" ca="1" si="23"/>
        <v>591.31594242300002</v>
      </c>
      <c r="K33" s="8">
        <f t="shared" ca="1" si="23"/>
        <v>6705.1587025890003</v>
      </c>
      <c r="L33" s="2" t="s">
        <v>17</v>
      </c>
      <c r="M33" s="3" cm="1">
        <f t="array" aca="1" ref="M33" ca="1">_xlfn.XLOOKUP(B33,$R$20:$R$47,_xlfn.XLOOKUP(G33,$S$19:$V$19,$S$20:$V$47))*2</f>
        <v>44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Telavåg</v>
      </c>
      <c r="C34" s="3">
        <f t="shared" ca="1" si="10"/>
        <v>4.9820219999999997</v>
      </c>
      <c r="D34" s="4">
        <f t="shared" ca="1" si="27"/>
        <v>60.261564</v>
      </c>
      <c r="E34" s="5">
        <f t="shared" ref="E34:E42" ca="1" si="29">C34*111.021</f>
        <v>553.10906446199999</v>
      </c>
      <c r="F34" s="5">
        <f t="shared" ref="F34:F42" ca="1" si="30">D34*111.021</f>
        <v>6690.2990968439999</v>
      </c>
      <c r="G34" s="3" t="str">
        <f t="shared" ca="1" si="2"/>
        <v>Årstad</v>
      </c>
      <c r="H34" s="6">
        <f t="shared" ca="1" si="12"/>
        <v>5.3523550000000002</v>
      </c>
      <c r="I34" s="63">
        <f t="shared" ca="1" si="28"/>
        <v>60.363500999999999</v>
      </c>
      <c r="J34" s="8">
        <f t="shared" ref="J34:J42" ca="1" si="31">H34*111.021</f>
        <v>594.22380445500005</v>
      </c>
      <c r="K34" s="8">
        <f t="shared" ref="K34:K42" ca="1" si="32">I34*111.021</f>
        <v>6701.6162445210002</v>
      </c>
      <c r="L34" s="2" t="s">
        <v>17</v>
      </c>
      <c r="M34" s="3" cm="1">
        <f t="array" aca="1" ref="M34" ca="1">_xlfn.XLOOKUP(B34,$R$20:$R$47,_xlfn.XLOOKUP(G34,$S$19:$V$19,$S$20:$V$47))*2</f>
        <v>96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Kolltveit</v>
      </c>
      <c r="C35" s="3">
        <f t="shared" ca="1" si="10"/>
        <v>5.0878129999999997</v>
      </c>
      <c r="D35" s="4">
        <f t="shared" ca="1" si="27"/>
        <v>60.352223000000002</v>
      </c>
      <c r="E35" s="5">
        <f t="shared" ca="1" si="29"/>
        <v>564.85408707299996</v>
      </c>
      <c r="F35" s="5">
        <f t="shared" ca="1" si="30"/>
        <v>6700.3641496830005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52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Foldnes</v>
      </c>
      <c r="C36" s="3">
        <f t="shared" ca="1" si="10"/>
        <v>5.1065680000000002</v>
      </c>
      <c r="D36" s="4">
        <f t="shared" ca="1" si="27"/>
        <v>60.375988</v>
      </c>
      <c r="E36" s="5">
        <f t="shared" ca="1" si="29"/>
        <v>566.93628592800007</v>
      </c>
      <c r="F36" s="5">
        <f t="shared" ca="1" si="30"/>
        <v>6703.0025637480003</v>
      </c>
      <c r="G36" s="3" t="str">
        <f t="shared" ca="1" si="2"/>
        <v>Bergenhus</v>
      </c>
      <c r="H36" s="6">
        <f t="shared" ca="1" si="12"/>
        <v>5.3261630000000002</v>
      </c>
      <c r="I36" s="63">
        <f t="shared" ca="1" si="28"/>
        <v>60.395409000000001</v>
      </c>
      <c r="J36" s="8">
        <f t="shared" ca="1" si="31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54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Bildøyna</v>
      </c>
      <c r="C37" s="3">
        <f t="shared" ca="1" si="10"/>
        <v>5.1060850000000002</v>
      </c>
      <c r="D37" s="4">
        <f t="shared" ca="1" si="27"/>
        <v>60.354084999999998</v>
      </c>
      <c r="E37" s="5">
        <f t="shared" ca="1" si="29"/>
        <v>566.88266278499998</v>
      </c>
      <c r="F37" s="5">
        <f t="shared" ca="1" si="30"/>
        <v>6700.5708707849999</v>
      </c>
      <c r="G37" s="3" t="str">
        <f t="shared" ca="1" si="2"/>
        <v>Årstad</v>
      </c>
      <c r="H37" s="6">
        <f t="shared" ca="1" si="12"/>
        <v>5.3523550000000002</v>
      </c>
      <c r="I37" s="63">
        <f t="shared" ca="1" si="28"/>
        <v>60.363500999999999</v>
      </c>
      <c r="J37" s="8">
        <f t="shared" ca="1" si="31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46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Knarrevik</v>
      </c>
      <c r="C38" s="3">
        <f t="shared" ca="1" si="10"/>
        <v>5.1530250000000004</v>
      </c>
      <c r="D38" s="4">
        <f t="shared" ca="1" si="27"/>
        <v>60.368082999999999</v>
      </c>
      <c r="E38" s="5">
        <f t="shared" ca="1" si="29"/>
        <v>572.0939885250001</v>
      </c>
      <c r="F38" s="5">
        <f t="shared" ca="1" si="30"/>
        <v>6702.1249427430002</v>
      </c>
      <c r="G38" s="3" t="str">
        <f t="shared" ca="1" si="2"/>
        <v>Ytrebygda</v>
      </c>
      <c r="H38" s="6">
        <f t="shared" ca="1" si="12"/>
        <v>5.2586760000000004</v>
      </c>
      <c r="I38" s="63">
        <f t="shared" ca="1" si="28"/>
        <v>60.290962</v>
      </c>
      <c r="J38" s="8">
        <f t="shared" ca="1" si="31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30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Kårtveit</v>
      </c>
      <c r="C39" s="3">
        <f t="shared" ca="1" si="10"/>
        <v>4.9934529999999997</v>
      </c>
      <c r="D39" s="4">
        <f t="shared" ca="1" si="27"/>
        <v>60.388651000000003</v>
      </c>
      <c r="E39" s="5">
        <f t="shared" ca="1" si="29"/>
        <v>554.37814551299994</v>
      </c>
      <c r="F39" s="5">
        <f t="shared" ca="1" si="30"/>
        <v>6704.4084226710002</v>
      </c>
      <c r="G39" s="3" t="str">
        <f t="shared" ca="1" si="2"/>
        <v>Ytrebygda</v>
      </c>
      <c r="H39" s="6">
        <f t="shared" ca="1" si="12"/>
        <v>5.2586760000000004</v>
      </c>
      <c r="I39" s="63">
        <f t="shared" ca="1" si="28"/>
        <v>60.290962</v>
      </c>
      <c r="J39" s="8">
        <f t="shared" ca="1" si="31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60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Knappskog</v>
      </c>
      <c r="C40" s="3">
        <f t="shared" ca="1" si="10"/>
        <v>5.0559289999999999</v>
      </c>
      <c r="D40" s="4">
        <f t="shared" ca="1" si="27"/>
        <v>60.382877999999998</v>
      </c>
      <c r="E40" s="5">
        <f t="shared" ca="1" si="29"/>
        <v>561.31429350899998</v>
      </c>
      <c r="F40" s="5">
        <f t="shared" ca="1" si="30"/>
        <v>6703.7674984380001</v>
      </c>
      <c r="G40" s="3" t="str">
        <f t="shared" ca="1" si="2"/>
        <v>Årstad</v>
      </c>
      <c r="H40" s="6">
        <f t="shared" ca="1" si="12"/>
        <v>5.3523550000000002</v>
      </c>
      <c r="I40" s="63">
        <f t="shared" ca="1" si="28"/>
        <v>60.363500999999999</v>
      </c>
      <c r="J40" s="8">
        <f t="shared" ca="1" si="31"/>
        <v>594.22380445500005</v>
      </c>
      <c r="K40" s="8">
        <f t="shared" ca="1" si="32"/>
        <v>6701.6162445210002</v>
      </c>
      <c r="L40" s="2" t="s">
        <v>17</v>
      </c>
      <c r="M40" s="3" cm="1">
        <f t="array" aca="1" ref="M40" ca="1">_xlfn.XLOOKUP(B40,$R$20:$R$47,_xlfn.XLOOKUP(G40,$S$19:$V$19,$S$20:$V$47))*2</f>
        <v>58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Brattholmen</v>
      </c>
      <c r="C41" s="3">
        <f t="shared" ca="1" si="10"/>
        <v>5.1522740000000002</v>
      </c>
      <c r="D41" s="4">
        <f t="shared" ca="1" si="27"/>
        <v>60.354616</v>
      </c>
      <c r="E41" s="5">
        <f t="shared" ca="1" si="29"/>
        <v>572.01061175400002</v>
      </c>
      <c r="F41" s="5">
        <f t="shared" ca="1" si="30"/>
        <v>6700.629822936</v>
      </c>
      <c r="G41" s="3" t="str">
        <f t="shared" ca="1" si="2"/>
        <v>Bergenhus</v>
      </c>
      <c r="H41" s="6">
        <f t="shared" ca="1" si="12"/>
        <v>5.3261630000000002</v>
      </c>
      <c r="I41" s="63">
        <f t="shared" ca="1" si="28"/>
        <v>60.395409000000001</v>
      </c>
      <c r="J41" s="8">
        <f t="shared" ca="1" si="31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48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Kolltveit</v>
      </c>
      <c r="C42" s="3">
        <f t="shared" ca="1" si="10"/>
        <v>5.0878129999999997</v>
      </c>
      <c r="D42" s="4">
        <f t="shared" ca="1" si="27"/>
        <v>60.352223000000002</v>
      </c>
      <c r="E42" s="5">
        <f t="shared" ca="1" si="29"/>
        <v>564.85408707299996</v>
      </c>
      <c r="F42" s="5">
        <f t="shared" ca="1" si="30"/>
        <v>6700.3641496830005</v>
      </c>
      <c r="G42" s="3" t="str">
        <f t="shared" ca="1" si="2"/>
        <v>Bergenhus</v>
      </c>
      <c r="H42" s="6">
        <f t="shared" ca="1" si="12"/>
        <v>5.3261630000000002</v>
      </c>
      <c r="I42" s="63">
        <f t="shared" ca="1" si="28"/>
        <v>60.395409000000001</v>
      </c>
      <c r="J42" s="8">
        <f t="shared" ca="1" si="31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52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94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Straume</v>
      </c>
      <c r="C8" s="3">
        <f t="shared" ref="C8:C31" ca="1" si="10">_xlfn.XLOOKUP(B8,$W$3:$W$12,$X$3:$X$12,0)</f>
        <v>5.1213329999999999</v>
      </c>
      <c r="D8" s="4">
        <f t="shared" ref="D8:D27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Årstad</v>
      </c>
      <c r="H8" s="6">
        <f t="shared" ref="H8:H31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Knappskog</v>
      </c>
      <c r="C9" s="3">
        <f t="shared" ca="1" si="10"/>
        <v>5.0559289999999999</v>
      </c>
      <c r="D9" s="4">
        <f t="shared" ca="1" si="11"/>
        <v>60.382877999999998</v>
      </c>
      <c r="E9" s="5">
        <f t="shared" ca="1" si="1"/>
        <v>561.31429350899998</v>
      </c>
      <c r="F9" s="5">
        <f t="shared" ca="1" si="1"/>
        <v>6703.7674984380001</v>
      </c>
      <c r="G9" s="3" t="str">
        <f t="shared" ref="G9:G31" ca="1" si="14">INDEX($Z$3:$Z$6,RANDBETWEEN(1,ROWS($Z$3:$Z$6)),1)</f>
        <v>Ytrebygda</v>
      </c>
      <c r="H9" s="6">
        <f t="shared" ca="1" si="12"/>
        <v>5.2586760000000004</v>
      </c>
      <c r="I9" s="63">
        <f t="shared" ca="1" si="13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Spjeld</v>
      </c>
      <c r="C10" s="3">
        <f t="shared" ca="1" si="10"/>
        <v>5.0396080000000003</v>
      </c>
      <c r="D10" s="4">
        <f t="shared" ca="1" si="11"/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14"/>
        <v>Laksevåg</v>
      </c>
      <c r="H10" s="6">
        <f t="shared" ca="1" si="12"/>
        <v>5.2647930000000001</v>
      </c>
      <c r="I10" s="63">
        <f t="shared" ca="1" si="13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Knappskog</v>
      </c>
      <c r="C11" s="3">
        <f t="shared" ca="1" si="10"/>
        <v>5.0559289999999999</v>
      </c>
      <c r="D11" s="4">
        <f t="shared" ca="1" si="11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14"/>
        <v>Laksevåg</v>
      </c>
      <c r="H11" s="6">
        <f t="shared" ca="1" si="12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Knappskog</v>
      </c>
      <c r="C12" s="3">
        <f t="shared" ca="1" si="10"/>
        <v>5.0559289999999999</v>
      </c>
      <c r="D12" s="4">
        <f t="shared" ca="1" si="11"/>
        <v>60.382877999999998</v>
      </c>
      <c r="E12" s="5">
        <f t="shared" ca="1" si="1"/>
        <v>561.31429350899998</v>
      </c>
      <c r="F12" s="5">
        <f t="shared" ca="1" si="1"/>
        <v>6703.7674984380001</v>
      </c>
      <c r="G12" s="3" t="str">
        <f t="shared" ca="1" si="14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5"/>
        <v>Bildøyna</v>
      </c>
      <c r="C14" s="3">
        <f t="shared" ca="1" si="10"/>
        <v>5.1060850000000002</v>
      </c>
      <c r="D14" s="4">
        <f t="shared" ca="1" si="11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15"/>
        <v>Straume</v>
      </c>
      <c r="C15" s="3">
        <f t="shared" ca="1" si="10"/>
        <v>5.1213329999999999</v>
      </c>
      <c r="D15" s="4">
        <f t="shared" ca="1" si="11"/>
        <v>60.356560999999999</v>
      </c>
      <c r="E15" s="5">
        <f t="shared" ca="1" si="1"/>
        <v>568.57551099299997</v>
      </c>
      <c r="F15" s="5">
        <f t="shared" ca="1" si="1"/>
        <v>6700.8457587809999</v>
      </c>
      <c r="G15" s="3" t="str">
        <f t="shared" ca="1" si="14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15"/>
        <v>Spjeld</v>
      </c>
      <c r="C16" s="3">
        <f t="shared" ca="1" si="10"/>
        <v>5.0396080000000003</v>
      </c>
      <c r="D16" s="4">
        <f t="shared" ca="1" si="11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15"/>
        <v>Bildøyna</v>
      </c>
      <c r="C17" s="3">
        <f t="shared" ca="1" si="10"/>
        <v>5.1060850000000002</v>
      </c>
      <c r="D17" s="4">
        <f t="shared" ca="1" si="11"/>
        <v>60.354084999999998</v>
      </c>
      <c r="E17" s="5">
        <f t="shared" ca="1" si="1"/>
        <v>566.88266278499998</v>
      </c>
      <c r="F17" s="5">
        <f t="shared" ca="1" si="1"/>
        <v>6700.5708707849999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15"/>
        <v>Spjeld</v>
      </c>
      <c r="C18" s="3">
        <f t="shared" ca="1" si="10"/>
        <v>5.0396080000000003</v>
      </c>
      <c r="D18" s="4">
        <f t="shared" ca="1" si="11"/>
        <v>60.390343000000001</v>
      </c>
      <c r="E18" s="5">
        <f t="shared" ref="E18:F31" ca="1" si="16">C18*111.021</f>
        <v>559.50231976800001</v>
      </c>
      <c r="F18" s="5">
        <f t="shared" ca="1" si="16"/>
        <v>6704.5962702030001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15"/>
        <v>Knarrevik</v>
      </c>
      <c r="C19" s="3">
        <f t="shared" ca="1" si="10"/>
        <v>5.1530250000000004</v>
      </c>
      <c r="D19" s="4">
        <f t="shared" ca="1" si="11"/>
        <v>60.368082999999999</v>
      </c>
      <c r="E19" s="5">
        <f t="shared" ca="1" si="16"/>
        <v>572.0939885250001</v>
      </c>
      <c r="F19" s="5">
        <f t="shared" ca="1" si="16"/>
        <v>6702.1249427430002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Kolltveit</v>
      </c>
      <c r="C20" s="3">
        <f t="shared" ca="1" si="10"/>
        <v>5.0878129999999997</v>
      </c>
      <c r="D20" s="4">
        <f t="shared" ca="1" si="11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Kolltveit</v>
      </c>
      <c r="C21" s="3">
        <f t="shared" ca="1" si="10"/>
        <v>5.0878129999999997</v>
      </c>
      <c r="D21" s="4">
        <f t="shared" ca="1" si="11"/>
        <v>60.352223000000002</v>
      </c>
      <c r="E21" s="5">
        <f t="shared" ca="1" si="16"/>
        <v>564.85408707299996</v>
      </c>
      <c r="F21" s="5">
        <f t="shared" ca="1" si="16"/>
        <v>6700.3641496830005</v>
      </c>
      <c r="G21" s="3" t="str">
        <f t="shared" ca="1" si="14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Spjeld</v>
      </c>
      <c r="C22" s="3">
        <f t="shared" ca="1" si="10"/>
        <v>5.0396080000000003</v>
      </c>
      <c r="D22" s="4">
        <f t="shared" ca="1" si="11"/>
        <v>60.390343000000001</v>
      </c>
      <c r="E22" s="5">
        <f t="shared" ca="1" si="16"/>
        <v>559.50231976800001</v>
      </c>
      <c r="F22" s="5">
        <f t="shared" ca="1" si="16"/>
        <v>6704.5962702030001</v>
      </c>
      <c r="G22" s="3" t="str">
        <f t="shared" ca="1" si="14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Bildøyna</v>
      </c>
      <c r="C23" s="3">
        <f t="shared" ca="1" si="10"/>
        <v>5.1060850000000002</v>
      </c>
      <c r="D23" s="4">
        <f t="shared" ca="1" si="11"/>
        <v>60.354084999999998</v>
      </c>
      <c r="E23" s="5">
        <f t="shared" ca="1" si="16"/>
        <v>566.88266278499998</v>
      </c>
      <c r="F23" s="5">
        <f t="shared" ca="1" si="16"/>
        <v>6700.5708707849999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Bildøyna</v>
      </c>
      <c r="C24" s="3">
        <f t="shared" ca="1" si="10"/>
        <v>5.1060850000000002</v>
      </c>
      <c r="D24" s="4">
        <f t="shared" ca="1" si="11"/>
        <v>60.354084999999998</v>
      </c>
      <c r="E24" s="5">
        <f t="shared" ca="1" si="16"/>
        <v>566.88266278499998</v>
      </c>
      <c r="F24" s="5">
        <f t="shared" ca="1" si="16"/>
        <v>6700.5708707849999</v>
      </c>
      <c r="G24" s="3" t="str">
        <f t="shared" ca="1" si="14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Brattholmen</v>
      </c>
      <c r="C25" s="3">
        <f t="shared" ca="1" si="10"/>
        <v>5.1522740000000002</v>
      </c>
      <c r="D25" s="4">
        <f t="shared" ca="1" si="11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4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Brattholmen</v>
      </c>
      <c r="C26" s="3">
        <f t="shared" ca="1" si="10"/>
        <v>5.1522740000000002</v>
      </c>
      <c r="D26" s="4">
        <f t="shared" ca="1" si="11"/>
        <v>60.354616</v>
      </c>
      <c r="E26" s="5">
        <f t="shared" ca="1" si="16"/>
        <v>572.01061175400002</v>
      </c>
      <c r="F26" s="5">
        <f t="shared" ca="1" si="16"/>
        <v>6700.629822936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Foldnes</v>
      </c>
      <c r="C28" s="3">
        <f t="shared" ca="1" si="10"/>
        <v>5.1065680000000002</v>
      </c>
      <c r="D28" s="4">
        <f t="shared" ref="D28:D31" ca="1" si="21">_xlfn.XLOOKUP(B28,$W$3:$W$12,$Y$3:$Y$12,0)</f>
        <v>60.375988</v>
      </c>
      <c r="E28" s="5">
        <f t="shared" ca="1" si="16"/>
        <v>566.93628592800007</v>
      </c>
      <c r="F28" s="5">
        <f t="shared" ca="1" si="16"/>
        <v>6703.0025637480003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Bildøyna</v>
      </c>
      <c r="C29" s="3">
        <f t="shared" ca="1" si="10"/>
        <v>5.1060850000000002</v>
      </c>
      <c r="D29" s="4">
        <f t="shared" ca="1" si="21"/>
        <v>60.354084999999998</v>
      </c>
      <c r="E29" s="5">
        <f t="shared" ca="1" si="16"/>
        <v>566.88266278499998</v>
      </c>
      <c r="F29" s="5">
        <f t="shared" ca="1" si="16"/>
        <v>6700.5708707849999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Bildøyna</v>
      </c>
      <c r="C30" s="3">
        <f t="shared" ca="1" si="10"/>
        <v>5.1060850000000002</v>
      </c>
      <c r="D30" s="4">
        <f t="shared" ca="1" si="21"/>
        <v>60.354084999999998</v>
      </c>
      <c r="E30" s="5">
        <f t="shared" ca="1" si="16"/>
        <v>566.88266278499998</v>
      </c>
      <c r="F30" s="5">
        <f t="shared" ca="1" si="16"/>
        <v>6700.5708707849999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44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Knarrevik</v>
      </c>
      <c r="C31" s="3">
        <f t="shared" ca="1" si="10"/>
        <v>5.1530250000000004</v>
      </c>
      <c r="D31" s="4">
        <f t="shared" ca="1" si="21"/>
        <v>60.368082999999999</v>
      </c>
      <c r="E31" s="5">
        <f t="shared" ca="1" si="16"/>
        <v>572.0939885250001</v>
      </c>
      <c r="F31" s="5">
        <f t="shared" ca="1" si="16"/>
        <v>6702.1249427430002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4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.25" x14ac:dyDescent="0.2">
      <c r="A15" s="2" t="s">
        <v>26</v>
      </c>
      <c r="B15" s="3" t="str">
        <f t="shared" ca="1" si="14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14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4.25" x14ac:dyDescent="0.2">
      <c r="A17" s="2" t="s">
        <v>26</v>
      </c>
      <c r="B17" s="3" t="str">
        <f t="shared" ca="1" si="14"/>
        <v>Spjeld</v>
      </c>
      <c r="C17" s="3">
        <f t="shared" ca="1" si="4"/>
        <v>5.0396080000000003</v>
      </c>
      <c r="D17" s="4">
        <f t="shared" ca="1" si="5"/>
        <v>60.390343000000001</v>
      </c>
      <c r="E17" s="5">
        <f t="shared" ca="1" si="0"/>
        <v>559.50231976800001</v>
      </c>
      <c r="F17" s="5">
        <f t="shared" ca="1" si="0"/>
        <v>6704.5962702030001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14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7" ca="1" si="16">C18*111.021</f>
        <v>554.37814551299994</v>
      </c>
      <c r="F18" s="5">
        <f t="shared" ca="1" si="16"/>
        <v>6704.4084226710002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68</v>
      </c>
    </row>
    <row r="19" spans="1:26" ht="15" x14ac:dyDescent="0.25">
      <c r="A19" s="2" t="s">
        <v>26</v>
      </c>
      <c r="B19" s="3" t="str">
        <f t="shared" ca="1" si="14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6"/>
        <v>559.50231976800001</v>
      </c>
      <c r="F19" s="5">
        <f t="shared" ca="1" si="16"/>
        <v>6704.5962702030001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Spjeld</v>
      </c>
      <c r="C20" s="3">
        <f t="shared" ca="1" si="4"/>
        <v>5.0396080000000003</v>
      </c>
      <c r="D20" s="4">
        <f t="shared" ca="1" si="5"/>
        <v>60.390343000000001</v>
      </c>
      <c r="E20" s="5">
        <f t="shared" ca="1" si="16"/>
        <v>559.50231976800001</v>
      </c>
      <c r="F20" s="5">
        <f t="shared" ca="1" si="16"/>
        <v>6704.5962702030001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Foldnes</v>
      </c>
      <c r="C21" s="3">
        <f t="shared" ca="1" si="4"/>
        <v>5.1065680000000002</v>
      </c>
      <c r="D21" s="4">
        <f t="shared" ca="1" si="5"/>
        <v>60.375988</v>
      </c>
      <c r="E21" s="5">
        <f t="shared" ca="1" si="16"/>
        <v>566.93628592800007</v>
      </c>
      <c r="F21" s="5">
        <f t="shared" ca="1" si="16"/>
        <v>6703.0025637480003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40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Knarrevik</v>
      </c>
      <c r="C22" s="3">
        <f t="shared" ca="1" si="4"/>
        <v>5.1530250000000004</v>
      </c>
      <c r="D22" s="4">
        <f t="shared" ca="1" si="5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22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Telavåg</v>
      </c>
      <c r="C23" s="3">
        <f t="shared" ca="1" si="4"/>
        <v>4.9820219999999997</v>
      </c>
      <c r="D23" s="4">
        <f t="shared" ca="1" si="5"/>
        <v>60.261564</v>
      </c>
      <c r="E23" s="5">
        <f t="shared" ca="1" si="16"/>
        <v>553.10906446199999</v>
      </c>
      <c r="F23" s="5">
        <f t="shared" ca="1" si="16"/>
        <v>6690.2990968439999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80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Kolltveit</v>
      </c>
      <c r="C24" s="3">
        <f t="shared" ca="1" si="4"/>
        <v>5.0878129999999997</v>
      </c>
      <c r="D24" s="4">
        <f t="shared" ca="1" si="5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Straume</v>
      </c>
      <c r="C25" s="3">
        <f t="shared" ca="1" si="4"/>
        <v>5.1213329999999999</v>
      </c>
      <c r="D25" s="4">
        <f t="shared" ca="1" si="5"/>
        <v>60.356560999999999</v>
      </c>
      <c r="E25" s="5">
        <f t="shared" ca="1" si="16"/>
        <v>568.57551099299997</v>
      </c>
      <c r="F25" s="5">
        <f t="shared" ca="1" si="16"/>
        <v>6700.8457587809999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Telavåg</v>
      </c>
      <c r="C26" s="3">
        <f t="shared" ca="1" si="4"/>
        <v>4.9820219999999997</v>
      </c>
      <c r="D26" s="4">
        <f t="shared" ca="1" si="5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5"/>
        <v>Bergenhus</v>
      </c>
      <c r="H26" s="6">
        <f t="shared" ca="1" si="6"/>
        <v>5.3261630000000002</v>
      </c>
      <c r="I26" s="63">
        <f t="shared" ca="1" si="7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94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Kolltveit</v>
      </c>
      <c r="C27" s="3">
        <f t="shared" ca="1" si="4"/>
        <v>5.0878129999999997</v>
      </c>
      <c r="D27" s="4">
        <f t="shared" ref="D27" ca="1" si="21">_xlfn.XLOOKUP(B27,$W$3:$W$12,$Y$3:$Y$12,0)</f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4" ca="1" si="10">C18*111.021</f>
        <v>572.01061175400002</v>
      </c>
      <c r="F18" s="5">
        <f t="shared" ca="1" si="10"/>
        <v>6700.629822936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34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0"/>
        <v>561.31429350899998</v>
      </c>
      <c r="F19" s="5">
        <f t="shared" ca="1" si="10"/>
        <v>6703.7674984380001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Knarrevik</v>
      </c>
      <c r="C20" s="3">
        <f t="shared" ca="1" si="4"/>
        <v>5.1530250000000004</v>
      </c>
      <c r="D20" s="4">
        <f t="shared" ref="D20:D26" ca="1" si="12">_xlfn.XLOOKUP(B20,$W$3:$W$12,$Y$3:$Y$12,0)</f>
        <v>60.368082999999999</v>
      </c>
      <c r="E20" s="5">
        <f t="shared" ca="1" si="10"/>
        <v>572.0939885250001</v>
      </c>
      <c r="F20" s="5">
        <f t="shared" ca="1" si="10"/>
        <v>6702.1249427430002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36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Knappskog</v>
      </c>
      <c r="C21" s="3">
        <f t="shared" ca="1" si="4"/>
        <v>5.0559289999999999</v>
      </c>
      <c r="D21" s="4">
        <f t="shared" ca="1" si="12"/>
        <v>60.382877999999998</v>
      </c>
      <c r="E21" s="5">
        <f t="shared" ca="1" si="10"/>
        <v>561.31429350899998</v>
      </c>
      <c r="F21" s="5">
        <f t="shared" ca="1" si="10"/>
        <v>6703.7674984380001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Brattholmen</v>
      </c>
      <c r="C22" s="3">
        <f t="shared" ca="1" si="4"/>
        <v>5.1522740000000002</v>
      </c>
      <c r="D22" s="4">
        <f t="shared" ca="1" si="12"/>
        <v>60.354616</v>
      </c>
      <c r="E22" s="5">
        <f t="shared" ca="1" si="10"/>
        <v>572.01061175400002</v>
      </c>
      <c r="F22" s="5">
        <f t="shared" ca="1" si="10"/>
        <v>6700.629822936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Knarrevik</v>
      </c>
      <c r="C23" s="3">
        <f t="shared" ca="1" si="4"/>
        <v>5.1530250000000004</v>
      </c>
      <c r="D23" s="4">
        <f t="shared" ca="1" si="12"/>
        <v>60.368082999999999</v>
      </c>
      <c r="E23" s="5">
        <f t="shared" ca="1" si="10"/>
        <v>572.0939885250001</v>
      </c>
      <c r="F23" s="5">
        <f t="shared" ca="1" si="10"/>
        <v>6702.1249427430002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Straume</v>
      </c>
      <c r="C24" s="3">
        <f t="shared" ca="1" si="4"/>
        <v>5.1213329999999999</v>
      </c>
      <c r="D24" s="4">
        <f t="shared" ca="1" si="12"/>
        <v>60.356560999999999</v>
      </c>
      <c r="E24" s="5">
        <f t="shared" ca="1" si="10"/>
        <v>568.57551099299997</v>
      </c>
      <c r="F24" s="5">
        <f t="shared" ca="1" si="10"/>
        <v>6700.8457587809999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44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Spjeld</v>
      </c>
      <c r="C25" s="3">
        <f t="shared" ca="1" si="4"/>
        <v>5.0396080000000003</v>
      </c>
      <c r="D25" s="4">
        <f t="shared" ca="1" si="12"/>
        <v>60.390343000000001</v>
      </c>
      <c r="E25" s="5">
        <f t="shared" ref="E25:E26" ca="1" si="14">C25*111.021</f>
        <v>559.50231976800001</v>
      </c>
      <c r="F25" s="5">
        <f t="shared" ref="F25:F26" ca="1" si="15">D25*111.021</f>
        <v>6704.5962702030001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Telavåg</v>
      </c>
      <c r="C26" s="3">
        <f t="shared" ca="1" si="4"/>
        <v>4.9820219999999997</v>
      </c>
      <c r="D26" s="4">
        <f t="shared" ca="1" si="12"/>
        <v>60.261564</v>
      </c>
      <c r="E26" s="5">
        <f t="shared" ca="1" si="14"/>
        <v>553.10906446199999</v>
      </c>
      <c r="F26" s="5">
        <f t="shared" ca="1" si="15"/>
        <v>6690.2990968439999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96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Bildøyna</v>
      </c>
      <c r="C7" s="3">
        <f t="shared" ca="1" si="4"/>
        <v>5.1060850000000002</v>
      </c>
      <c r="D7" s="4">
        <f t="shared" ca="1" si="5"/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ref="D17:D19" ca="1" si="10">_xlfn.XLOOKUP(B17,$W$3:$W$12,$Y$3:$Y$12,0)</f>
        <v>60.388651000000003</v>
      </c>
      <c r="E17" s="5">
        <f t="shared" ref="E17:E19" ca="1" si="11">C17*111.021</f>
        <v>554.37814551299994</v>
      </c>
      <c r="F17" s="5">
        <f t="shared" ref="F17:F19" ca="1" si="12">D17*111.021</f>
        <v>6704.4084226710002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66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10"/>
        <v>60.354616</v>
      </c>
      <c r="E18" s="5">
        <f t="shared" ca="1" si="11"/>
        <v>572.01061175400002</v>
      </c>
      <c r="F18" s="5">
        <f t="shared" ca="1" si="12"/>
        <v>6700.629822936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10"/>
        <v>60.382877999999998</v>
      </c>
      <c r="E19" s="5">
        <f t="shared" ca="1" si="11"/>
        <v>561.31429350899998</v>
      </c>
      <c r="F19" s="5">
        <f t="shared" ca="1" si="12"/>
        <v>6703.7674984380001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Brattholmen</v>
      </c>
      <c r="C7" s="3">
        <f t="shared" ref="C7:C16" ca="1" si="13">_xlfn.XLOOKUP(B7,$W$3:$W$12,$X$3:$X$12,0)</f>
        <v>5.1522740000000002</v>
      </c>
      <c r="D7" s="4">
        <f t="shared" ref="D7:D13" ca="1" si="14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Knappskog</v>
      </c>
      <c r="C9" s="3">
        <f t="shared" ca="1" si="13"/>
        <v>5.0559289999999999</v>
      </c>
      <c r="D9" s="4">
        <f t="shared" ca="1" si="14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Straume</v>
      </c>
      <c r="C11" s="3">
        <f t="shared" ca="1" si="13"/>
        <v>5.1213329999999999</v>
      </c>
      <c r="D11" s="4">
        <f t="shared" ca="1" si="14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Telavåg</v>
      </c>
      <c r="C12" s="3">
        <f t="shared" ca="1" si="13"/>
        <v>4.9820219999999997</v>
      </c>
      <c r="D12" s="4">
        <f t="shared" ca="1" si="14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Knarrevik</v>
      </c>
      <c r="C13" s="3">
        <f t="shared" ca="1" si="13"/>
        <v>5.1530250000000004</v>
      </c>
      <c r="D13" s="4">
        <f t="shared" ca="1" si="14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2"/>
        <v>Kolltveit</v>
      </c>
      <c r="C14" s="3">
        <f t="shared" ca="1" si="13"/>
        <v>5.0878129999999997</v>
      </c>
      <c r="D14" s="4">
        <f t="shared" ref="D14:D16" ca="1" si="18">_xlfn.XLOOKUP(B14,$W$3:$W$12,$Y$3:$Y$12,0)</f>
        <v>60.352223000000002</v>
      </c>
      <c r="E14" s="5">
        <f t="shared" ref="E14:E16" ca="1" si="19">C14*111.021</f>
        <v>564.85408707299996</v>
      </c>
      <c r="F14" s="5">
        <f t="shared" ref="F14:F16" ca="1" si="20">D14*111.021</f>
        <v>6700.3641496830005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2"/>
        <v>Brattholmen</v>
      </c>
      <c r="C15" s="3">
        <f t="shared" ca="1" si="13"/>
        <v>5.1522740000000002</v>
      </c>
      <c r="D15" s="4">
        <f t="shared" ca="1" si="18"/>
        <v>60.354616</v>
      </c>
      <c r="E15" s="5">
        <f t="shared" ca="1" si="19"/>
        <v>572.01061175400002</v>
      </c>
      <c r="F15" s="5">
        <f t="shared" ca="1" si="20"/>
        <v>6700.629822936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34</v>
      </c>
    </row>
    <row r="16" spans="1:28" ht="14.25" x14ac:dyDescent="0.2">
      <c r="A16" s="2" t="s">
        <v>26</v>
      </c>
      <c r="B16" s="3" t="str">
        <f t="shared" ca="1" si="12"/>
        <v>Spjeld</v>
      </c>
      <c r="C16" s="3">
        <f t="shared" ca="1" si="13"/>
        <v>5.0396080000000003</v>
      </c>
      <c r="D16" s="4">
        <f t="shared" ca="1" si="18"/>
        <v>60.390343000000001</v>
      </c>
      <c r="E16" s="5">
        <f t="shared" ca="1" si="19"/>
        <v>559.50231976800001</v>
      </c>
      <c r="F16" s="5">
        <f t="shared" ca="1" si="20"/>
        <v>6704.5962702030001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Knarrevik</v>
      </c>
      <c r="C5" s="3">
        <f t="shared" ref="C5:C13" ca="1" si="9">_xlfn.XLOOKUP(B5,$W$3:$W$12,$X$3:$X$12,0)</f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Foldnes</v>
      </c>
      <c r="C6" s="3">
        <f t="shared" ca="1" si="9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Straume</v>
      </c>
      <c r="C7" s="3">
        <f t="shared" ca="1" si="9"/>
        <v>5.1213329999999999</v>
      </c>
      <c r="D7" s="4">
        <f t="shared" ref="D7:D11" ca="1" si="12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9"/>
        <v>5.0878129999999997</v>
      </c>
      <c r="D9" s="4">
        <f t="shared" ca="1" si="12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9"/>
        <v>5.1065680000000002</v>
      </c>
      <c r="D10" s="4">
        <f t="shared" ca="1" si="12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9"/>
        <v>4.9934529999999997</v>
      </c>
      <c r="D11" s="4">
        <f t="shared" ca="1" si="12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9"/>
        <v>4.9934529999999997</v>
      </c>
      <c r="D12" s="4">
        <f t="shared" ref="D12:D13" ca="1" si="13">_xlfn.XLOOKUP(B12,$W$3:$W$12,$Y$3:$Y$12,0)</f>
        <v>60.388651000000003</v>
      </c>
      <c r="E12" s="5">
        <f t="shared" ref="E12:E13" ca="1" si="14">C12*111.021</f>
        <v>554.37814551299994</v>
      </c>
      <c r="F12" s="5">
        <f t="shared" ref="F12:F13" ca="1" si="15">D12*111.021</f>
        <v>6704.4084226710002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9"/>
        <v>5.1530250000000004</v>
      </c>
      <c r="D13" s="4">
        <f t="shared" ca="1" si="13"/>
        <v>60.368082999999999</v>
      </c>
      <c r="E13" s="5">
        <f t="shared" ca="1" si="14"/>
        <v>572.0939885250001</v>
      </c>
      <c r="F13" s="5">
        <f t="shared" ca="1" si="15"/>
        <v>6702.1249427430002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22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Kolltveit</v>
      </c>
      <c r="C4" s="3">
        <f t="shared" ref="C4:C11" ca="1" si="5">_xlfn.XLOOKUP(B4,$W$3:$W$12,$X$3:$X$12,0)</f>
        <v>5.0878129999999997</v>
      </c>
      <c r="D4" s="4">
        <f t="shared" ca="1" si="2"/>
        <v>60.352223000000002</v>
      </c>
      <c r="E4" s="5">
        <f t="shared" ca="1" si="0"/>
        <v>564.85408707299996</v>
      </c>
      <c r="F4" s="5">
        <f t="shared" ca="1" si="0"/>
        <v>6700.3641496830005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36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Bildøyna</v>
      </c>
      <c r="C6" s="3">
        <f t="shared" ca="1" si="5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44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Kolltveit</v>
      </c>
      <c r="C7" s="3">
        <f t="shared" ca="1" si="5"/>
        <v>5.0878129999999997</v>
      </c>
      <c r="D7" s="4">
        <f t="shared" ref="D7:D11" ca="1" si="8">_xlfn.XLOOKUP(B7,$W$3:$W$12,$Y$3:$Y$12,0)</f>
        <v>60.352223000000002</v>
      </c>
      <c r="E7" s="5">
        <f t="shared" ref="E7:E11" ca="1" si="9">C7*111.021</f>
        <v>564.85408707299996</v>
      </c>
      <c r="F7" s="5">
        <f t="shared" ref="F7:F11" ca="1" si="10">D7*111.021</f>
        <v>6700.3641496830005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Straume</v>
      </c>
      <c r="C8" s="3">
        <f t="shared" ca="1" si="5"/>
        <v>5.1213329999999999</v>
      </c>
      <c r="D8" s="4">
        <f t="shared" ca="1" si="8"/>
        <v>60.356560999999999</v>
      </c>
      <c r="E8" s="5">
        <f t="shared" ca="1" si="9"/>
        <v>568.57551099299997</v>
      </c>
      <c r="F8" s="5">
        <f t="shared" ca="1" si="10"/>
        <v>6700.8457587809999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Knappskog</v>
      </c>
      <c r="C10" s="3">
        <f t="shared" ca="1" si="5"/>
        <v>5.0559289999999999</v>
      </c>
      <c r="D10" s="4">
        <f t="shared" ca="1" si="8"/>
        <v>60.382877999999998</v>
      </c>
      <c r="E10" s="5">
        <f t="shared" ca="1" si="9"/>
        <v>561.31429350899998</v>
      </c>
      <c r="F10" s="5">
        <f t="shared" ca="1" si="10"/>
        <v>6703.7674984380001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Knappskog</v>
      </c>
      <c r="C11" s="3">
        <f t="shared" ca="1" si="5"/>
        <v>5.0559289999999999</v>
      </c>
      <c r="D11" s="4">
        <f t="shared" ca="1" si="8"/>
        <v>60.382877999999998</v>
      </c>
      <c r="E11" s="5">
        <f t="shared" ca="1" si="9"/>
        <v>561.31429350899998</v>
      </c>
      <c r="F11" s="5">
        <f t="shared" ca="1" si="10"/>
        <v>6703.7674984380001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Spjeld</v>
      </c>
      <c r="C5" s="3">
        <f t="shared" ca="1" si="7"/>
        <v>5.0396080000000003</v>
      </c>
      <c r="D5" s="4">
        <f t="shared" ca="1" si="2"/>
        <v>60.390343000000001</v>
      </c>
      <c r="E5" s="5">
        <f t="shared" ref="E5:F5" ca="1" si="12">C5*111.021</f>
        <v>559.50231976800001</v>
      </c>
      <c r="F5" s="5">
        <f t="shared" ca="1" si="12"/>
        <v>6704.5962702030001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Kårtveit</v>
      </c>
      <c r="C6" s="3">
        <f t="shared" ca="1" si="7"/>
        <v>4.9934529999999997</v>
      </c>
      <c r="D6" s="4">
        <f ca="1">_xlfn.XLOOKUP(B6,$W$3:$W$12,$Y$3:$Y$12,0)</f>
        <v>60.388651000000003</v>
      </c>
      <c r="E6" s="5">
        <f t="shared" ref="E6:F6" ca="1" si="14">C6*111.021</f>
        <v>554.37814551299994</v>
      </c>
      <c r="F6" s="5">
        <f t="shared" ca="1" si="14"/>
        <v>6704.4084226710002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66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2022-12-07T07:16:37Z</dcterms:modified>
</cp:coreProperties>
</file>