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\"/>
    </mc:Choice>
  </mc:AlternateContent>
  <xr:revisionPtr revIDLastSave="0" documentId="13_ncr:1_{88B1CE8A-32AA-46A8-90DB-0296D5CD90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2" sheetId="16" r:id="rId1"/>
    <sheet name="Large1" sheetId="15" r:id="rId2"/>
    <sheet name="Medium5" sheetId="14" r:id="rId3"/>
    <sheet name="Medium4" sheetId="13" r:id="rId4"/>
    <sheet name="Medium3" sheetId="12" r:id="rId5"/>
    <sheet name="Medium2" sheetId="11" r:id="rId6"/>
    <sheet name="Medium1" sheetId="10" r:id="rId7"/>
    <sheet name="Small5" sheetId="9" r:id="rId8"/>
    <sheet name="Small4" sheetId="8" r:id="rId9"/>
    <sheet name="Small3" sheetId="1" r:id="rId10"/>
    <sheet name="Results" sheetId="2" r:id="rId11"/>
    <sheet name="Reisetider" sheetId="3" r:id="rId12"/>
    <sheet name="Koordinater" sheetId="4" r:id="rId1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6" l="1"/>
  <c r="C3" i="16" s="1"/>
  <c r="E3" i="16" s="1"/>
  <c r="B4" i="16"/>
  <c r="C4" i="16" s="1"/>
  <c r="B5" i="16"/>
  <c r="C5" i="16" s="1"/>
  <c r="E5" i="16" s="1"/>
  <c r="B6" i="16"/>
  <c r="C6" i="16" s="1"/>
  <c r="B7" i="16"/>
  <c r="C7" i="16" s="1"/>
  <c r="E7" i="16" s="1"/>
  <c r="B8" i="16"/>
  <c r="C8" i="16" s="1"/>
  <c r="B9" i="16"/>
  <c r="D9" i="16" s="1"/>
  <c r="B10" i="16"/>
  <c r="C10" i="16" s="1"/>
  <c r="B11" i="16"/>
  <c r="C11" i="16" s="1"/>
  <c r="E11" i="16" s="1"/>
  <c r="B12" i="16"/>
  <c r="C12" i="16" s="1"/>
  <c r="B13" i="16"/>
  <c r="D13" i="16" s="1"/>
  <c r="B14" i="16"/>
  <c r="C14" i="16" s="1"/>
  <c r="B15" i="16"/>
  <c r="C15" i="16" s="1"/>
  <c r="E15" i="16" s="1"/>
  <c r="B16" i="16"/>
  <c r="D16" i="16" s="1"/>
  <c r="B17" i="16"/>
  <c r="C17" i="16" s="1"/>
  <c r="E17" i="16" s="1"/>
  <c r="B18" i="16"/>
  <c r="D18" i="16" s="1"/>
  <c r="B19" i="16"/>
  <c r="C19" i="16" s="1"/>
  <c r="E19" i="16" s="1"/>
  <c r="B20" i="16"/>
  <c r="C20" i="16" s="1"/>
  <c r="B21" i="16"/>
  <c r="C21" i="16" s="1"/>
  <c r="B22" i="16"/>
  <c r="C22" i="16" s="1"/>
  <c r="B23" i="16"/>
  <c r="C23" i="16" s="1"/>
  <c r="B24" i="16"/>
  <c r="C24" i="16" s="1"/>
  <c r="B25" i="16"/>
  <c r="D25" i="16" s="1"/>
  <c r="B26" i="16"/>
  <c r="D26" i="16" s="1"/>
  <c r="B27" i="16"/>
  <c r="C27" i="16" s="1"/>
  <c r="B28" i="16"/>
  <c r="C28" i="16" s="1"/>
  <c r="B29" i="16"/>
  <c r="D29" i="16" s="1"/>
  <c r="F29" i="16" s="1"/>
  <c r="B30" i="16"/>
  <c r="C30" i="16" s="1"/>
  <c r="E30" i="16" s="1"/>
  <c r="B31" i="16"/>
  <c r="C31" i="16" s="1"/>
  <c r="B32" i="16"/>
  <c r="D32" i="16" s="1"/>
  <c r="B33" i="16"/>
  <c r="D33" i="16" s="1"/>
  <c r="B34" i="16"/>
  <c r="C34" i="16" s="1"/>
  <c r="B35" i="16"/>
  <c r="C35" i="16" s="1"/>
  <c r="E35" i="16" s="1"/>
  <c r="B36" i="16"/>
  <c r="C36" i="16" s="1"/>
  <c r="B37" i="16"/>
  <c r="C37" i="16" s="1"/>
  <c r="E37" i="16" s="1"/>
  <c r="B38" i="16"/>
  <c r="C38" i="16" s="1"/>
  <c r="E38" i="16" s="1"/>
  <c r="B39" i="16"/>
  <c r="C39" i="16" s="1"/>
  <c r="B40" i="16"/>
  <c r="C40" i="16" s="1"/>
  <c r="B41" i="16"/>
  <c r="D41" i="16" s="1"/>
  <c r="B42" i="16"/>
  <c r="C42" i="16" s="1"/>
  <c r="B43" i="16"/>
  <c r="C43" i="16" s="1"/>
  <c r="E43" i="16" s="1"/>
  <c r="B44" i="16"/>
  <c r="C44" i="16" s="1"/>
  <c r="B45" i="16"/>
  <c r="D45" i="16" s="1"/>
  <c r="B46" i="16"/>
  <c r="C46" i="16" s="1"/>
  <c r="E46" i="16" s="1"/>
  <c r="B2" i="16"/>
  <c r="D2" i="16" s="1"/>
  <c r="R13" i="16"/>
  <c r="R12" i="16"/>
  <c r="G45" i="16"/>
  <c r="H45" i="16" s="1"/>
  <c r="J45" i="16" s="1"/>
  <c r="G46" i="16"/>
  <c r="H46" i="16" s="1"/>
  <c r="J46" i="16" s="1"/>
  <c r="G43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V41" i="16"/>
  <c r="U41" i="16"/>
  <c r="T41" i="16"/>
  <c r="G41" i="16"/>
  <c r="V40" i="16"/>
  <c r="U40" i="16"/>
  <c r="T40" i="16"/>
  <c r="G40" i="16"/>
  <c r="I40" i="16" s="1"/>
  <c r="K40" i="16" s="1"/>
  <c r="V39" i="16"/>
  <c r="U39" i="16"/>
  <c r="T39" i="16"/>
  <c r="G39" i="16"/>
  <c r="I39" i="16" s="1"/>
  <c r="K39" i="16" s="1"/>
  <c r="V38" i="16"/>
  <c r="U38" i="16"/>
  <c r="T38" i="16"/>
  <c r="G38" i="16"/>
  <c r="I38" i="16" s="1"/>
  <c r="K38" i="16" s="1"/>
  <c r="V37" i="16"/>
  <c r="U37" i="16"/>
  <c r="T37" i="16"/>
  <c r="G37" i="16"/>
  <c r="I37" i="16" s="1"/>
  <c r="K37" i="16" s="1"/>
  <c r="V36" i="16"/>
  <c r="U36" i="16"/>
  <c r="T36" i="16"/>
  <c r="G36" i="16"/>
  <c r="I36" i="16" s="1"/>
  <c r="K36" i="16" s="1"/>
  <c r="V35" i="16"/>
  <c r="U35" i="16"/>
  <c r="T35" i="16"/>
  <c r="G35" i="16"/>
  <c r="H35" i="16" s="1"/>
  <c r="J35" i="16" s="1"/>
  <c r="V34" i="16"/>
  <c r="U34" i="16"/>
  <c r="T34" i="16"/>
  <c r="G34" i="16"/>
  <c r="H34" i="16" s="1"/>
  <c r="J34" i="16" s="1"/>
  <c r="V33" i="16"/>
  <c r="U33" i="16"/>
  <c r="T33" i="16"/>
  <c r="G33" i="16"/>
  <c r="V32" i="16"/>
  <c r="U32" i="16"/>
  <c r="T32" i="16"/>
  <c r="G32" i="16"/>
  <c r="I32" i="16" s="1"/>
  <c r="K32" i="16" s="1"/>
  <c r="V31" i="16"/>
  <c r="U31" i="16"/>
  <c r="T31" i="16"/>
  <c r="G31" i="16"/>
  <c r="I31" i="16" s="1"/>
  <c r="K31" i="16" s="1"/>
  <c r="V30" i="16"/>
  <c r="U30" i="16"/>
  <c r="T30" i="16"/>
  <c r="G30" i="16"/>
  <c r="I30" i="16" s="1"/>
  <c r="K30" i="16" s="1"/>
  <c r="V29" i="16"/>
  <c r="U29" i="16"/>
  <c r="T29" i="16"/>
  <c r="G29" i="16"/>
  <c r="I29" i="16" s="1"/>
  <c r="K29" i="16" s="1"/>
  <c r="V28" i="16"/>
  <c r="U28" i="16"/>
  <c r="T28" i="16"/>
  <c r="G28" i="16"/>
  <c r="I28" i="16" s="1"/>
  <c r="K28" i="16" s="1"/>
  <c r="V27" i="16"/>
  <c r="U27" i="16"/>
  <c r="T27" i="16"/>
  <c r="G27" i="16"/>
  <c r="H27" i="16" s="1"/>
  <c r="J27" i="16" s="1"/>
  <c r="V26" i="16"/>
  <c r="U26" i="16"/>
  <c r="T26" i="16"/>
  <c r="G26" i="16"/>
  <c r="H26" i="16" s="1"/>
  <c r="J26" i="16" s="1"/>
  <c r="V25" i="16"/>
  <c r="U25" i="16"/>
  <c r="T25" i="16"/>
  <c r="G25" i="16"/>
  <c r="G24" i="16"/>
  <c r="I24" i="16" s="1"/>
  <c r="K24" i="16" s="1"/>
  <c r="G23" i="16"/>
  <c r="H23" i="16" s="1"/>
  <c r="J23" i="16" s="1"/>
  <c r="G22" i="16"/>
  <c r="I22" i="16" s="1"/>
  <c r="K22" i="16" s="1"/>
  <c r="G21" i="16"/>
  <c r="H21" i="16" s="1"/>
  <c r="J21" i="16" s="1"/>
  <c r="G20" i="16"/>
  <c r="I20" i="16" s="1"/>
  <c r="K20" i="16" s="1"/>
  <c r="G19" i="16"/>
  <c r="H19" i="16" s="1"/>
  <c r="J19" i="16" s="1"/>
  <c r="G18" i="16"/>
  <c r="I18" i="16" s="1"/>
  <c r="K18" i="16" s="1"/>
  <c r="G17" i="16"/>
  <c r="H17" i="16" s="1"/>
  <c r="J17" i="16" s="1"/>
  <c r="G16" i="16"/>
  <c r="I16" i="16" s="1"/>
  <c r="K16" i="16" s="1"/>
  <c r="G15" i="16"/>
  <c r="H15" i="16" s="1"/>
  <c r="J15" i="16" s="1"/>
  <c r="G14" i="16"/>
  <c r="I14" i="16" s="1"/>
  <c r="K14" i="16" s="1"/>
  <c r="G13" i="16"/>
  <c r="H13" i="16" s="1"/>
  <c r="J13" i="16" s="1"/>
  <c r="G12" i="16"/>
  <c r="I12" i="16" s="1"/>
  <c r="K12" i="16" s="1"/>
  <c r="G11" i="16"/>
  <c r="H11" i="16" s="1"/>
  <c r="J11" i="16" s="1"/>
  <c r="G10" i="16"/>
  <c r="I10" i="16" s="1"/>
  <c r="K10" i="16" s="1"/>
  <c r="G9" i="16"/>
  <c r="H9" i="16" s="1"/>
  <c r="J9" i="16" s="1"/>
  <c r="G8" i="16"/>
  <c r="I8" i="16" s="1"/>
  <c r="K8" i="16" s="1"/>
  <c r="G7" i="16"/>
  <c r="H7" i="16" s="1"/>
  <c r="J7" i="16" s="1"/>
  <c r="G6" i="16"/>
  <c r="I6" i="16" s="1"/>
  <c r="K6" i="16" s="1"/>
  <c r="G5" i="16"/>
  <c r="H5" i="16" s="1"/>
  <c r="J5" i="16" s="1"/>
  <c r="G4" i="16"/>
  <c r="I4" i="16" s="1"/>
  <c r="K4" i="16" s="1"/>
  <c r="G3" i="16"/>
  <c r="H3" i="16" s="1"/>
  <c r="J3" i="16" s="1"/>
  <c r="G2" i="16"/>
  <c r="I2" i="16" s="1"/>
  <c r="K2" i="16" s="1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33" i="16" l="1"/>
  <c r="D14" i="16"/>
  <c r="C45" i="16"/>
  <c r="E45" i="16" s="1"/>
  <c r="M43" i="16" a="1"/>
  <c r="M43" i="16" s="1"/>
  <c r="D22" i="16"/>
  <c r="D37" i="16"/>
  <c r="C26" i="16"/>
  <c r="D46" i="16"/>
  <c r="F46" i="16" s="1"/>
  <c r="C13" i="16"/>
  <c r="E13" i="16" s="1"/>
  <c r="D44" i="16"/>
  <c r="F44" i="16" s="1"/>
  <c r="D31" i="16"/>
  <c r="F31" i="16" s="1"/>
  <c r="D30" i="16"/>
  <c r="C18" i="16"/>
  <c r="E18" i="16" s="1"/>
  <c r="D15" i="16"/>
  <c r="F15" i="16" s="1"/>
  <c r="D39" i="16"/>
  <c r="F39" i="16" s="1"/>
  <c r="C32" i="16"/>
  <c r="E32" i="16" s="1"/>
  <c r="C25" i="16"/>
  <c r="E25" i="16" s="1"/>
  <c r="D17" i="16"/>
  <c r="F17" i="16" s="1"/>
  <c r="D10" i="16"/>
  <c r="F10" i="16" s="1"/>
  <c r="D38" i="16"/>
  <c r="F38" i="16" s="1"/>
  <c r="D23" i="16"/>
  <c r="C16" i="16"/>
  <c r="C9" i="16"/>
  <c r="E9" i="16" s="1"/>
  <c r="D7" i="16"/>
  <c r="D35" i="16"/>
  <c r="C29" i="16"/>
  <c r="E29" i="16" s="1"/>
  <c r="D21" i="16"/>
  <c r="F21" i="16" s="1"/>
  <c r="D42" i="16"/>
  <c r="F42" i="16" s="1"/>
  <c r="D34" i="16"/>
  <c r="F34" i="16" s="1"/>
  <c r="D28" i="16"/>
  <c r="F28" i="16" s="1"/>
  <c r="D5" i="16"/>
  <c r="F5" i="16" s="1"/>
  <c r="D19" i="16"/>
  <c r="F19" i="16" s="1"/>
  <c r="C41" i="16"/>
  <c r="E41" i="16" s="1"/>
  <c r="D12" i="16"/>
  <c r="F12" i="16" s="1"/>
  <c r="D6" i="16"/>
  <c r="F6" i="16" s="1"/>
  <c r="D43" i="16"/>
  <c r="F43" i="16" s="1"/>
  <c r="D27" i="16"/>
  <c r="D11" i="16"/>
  <c r="F11" i="16" s="1"/>
  <c r="C2" i="16"/>
  <c r="D36" i="16"/>
  <c r="D20" i="16"/>
  <c r="D4" i="16"/>
  <c r="F4" i="16" s="1"/>
  <c r="D3" i="16"/>
  <c r="F3" i="16" s="1"/>
  <c r="D40" i="16"/>
  <c r="D24" i="16"/>
  <c r="F24" i="16" s="1"/>
  <c r="D8" i="16"/>
  <c r="F8" i="16" s="1"/>
  <c r="M44" i="16" a="1"/>
  <c r="M44" i="16" s="1"/>
  <c r="E44" i="16"/>
  <c r="M22" i="16" a="1"/>
  <c r="M22" i="16" s="1"/>
  <c r="M31" i="16" a="1"/>
  <c r="M31" i="16" s="1"/>
  <c r="I45" i="16"/>
  <c r="K45" i="16" s="1"/>
  <c r="M46" i="16" a="1"/>
  <c r="M46" i="16" s="1"/>
  <c r="I43" i="16"/>
  <c r="K43" i="16" s="1"/>
  <c r="I46" i="16"/>
  <c r="K46" i="16" s="1"/>
  <c r="H43" i="16"/>
  <c r="J43" i="16" s="1"/>
  <c r="M45" i="16" a="1"/>
  <c r="M45" i="16" s="1"/>
  <c r="F45" i="16"/>
  <c r="H44" i="16"/>
  <c r="J44" i="16" s="1"/>
  <c r="M23" i="16" a="1"/>
  <c r="M23" i="16" s="1"/>
  <c r="M4" i="16" a="1"/>
  <c r="M4" i="16" s="1"/>
  <c r="M8" i="16" a="1"/>
  <c r="M8" i="16" s="1"/>
  <c r="M12" i="16" a="1"/>
  <c r="M12" i="16" s="1"/>
  <c r="M42" i="16" a="1"/>
  <c r="M42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14" i="16" a="1"/>
  <c r="M14" i="16" s="1"/>
  <c r="M33" i="16" a="1"/>
  <c r="M33" i="16" s="1"/>
  <c r="F37" i="16"/>
  <c r="H42" i="16"/>
  <c r="J42" i="16" s="1"/>
  <c r="I3" i="16"/>
  <c r="K3" i="16" s="1"/>
  <c r="I21" i="16"/>
  <c r="K21" i="16" s="1"/>
  <c r="I26" i="16"/>
  <c r="K26" i="16" s="1"/>
  <c r="F30" i="16"/>
  <c r="I34" i="16"/>
  <c r="K34" i="16" s="1"/>
  <c r="I7" i="16"/>
  <c r="K7" i="16" s="1"/>
  <c r="M34" i="16" a="1"/>
  <c r="M34" i="16" s="1"/>
  <c r="I5" i="16"/>
  <c r="K5" i="16" s="1"/>
  <c r="M30" i="16" a="1"/>
  <c r="M30" i="16" s="1"/>
  <c r="I13" i="16"/>
  <c r="K13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E36" i="16"/>
  <c r="F36" i="16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E28" i="16"/>
  <c r="M28" i="16" a="1"/>
  <c r="M28" i="16" s="1"/>
  <c r="M41" i="16" a="1"/>
  <c r="M41" i="16" s="1"/>
  <c r="H41" i="16"/>
  <c r="J41" i="16" s="1"/>
  <c r="I41" i="16"/>
  <c r="K41" i="16" s="1"/>
  <c r="E21" i="16"/>
  <c r="E23" i="16"/>
  <c r="E27" i="16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M3" i="16" a="1"/>
  <c r="M3" i="16" s="1"/>
  <c r="H4" i="16"/>
  <c r="J4" i="16" s="1"/>
  <c r="M5" i="16" a="1"/>
  <c r="M5" i="16" s="1"/>
  <c r="H6" i="16"/>
  <c r="J6" i="16" s="1"/>
  <c r="F7" i="16"/>
  <c r="M7" i="16" a="1"/>
  <c r="M7" i="16" s="1"/>
  <c r="H8" i="16"/>
  <c r="J8" i="16" s="1"/>
  <c r="F9" i="16"/>
  <c r="M9" i="16" a="1"/>
  <c r="M9" i="16" s="1"/>
  <c r="H10" i="16"/>
  <c r="J10" i="16" s="1"/>
  <c r="M11" i="16" a="1"/>
  <c r="M11" i="16" s="1"/>
  <c r="H12" i="16"/>
  <c r="J12" i="16" s="1"/>
  <c r="F13" i="16"/>
  <c r="M13" i="16" a="1"/>
  <c r="M13" i="16" s="1"/>
  <c r="H14" i="16"/>
  <c r="J14" i="16" s="1"/>
  <c r="M15" i="16" a="1"/>
  <c r="M15" i="16" s="1"/>
  <c r="H16" i="16"/>
  <c r="J16" i="16" s="1"/>
  <c r="M17" i="16" a="1"/>
  <c r="M17" i="16" s="1"/>
  <c r="H18" i="16"/>
  <c r="J18" i="16" s="1"/>
  <c r="M19" i="16" a="1"/>
  <c r="M19" i="16" s="1"/>
  <c r="H20" i="16"/>
  <c r="J20" i="16" s="1"/>
  <c r="H22" i="16"/>
  <c r="J22" i="16" s="1"/>
  <c r="F23" i="16"/>
  <c r="H24" i="16"/>
  <c r="J24" i="16" s="1"/>
  <c r="E26" i="16"/>
  <c r="F27" i="16"/>
  <c r="H31" i="16"/>
  <c r="J31" i="16" s="1"/>
  <c r="E34" i="16"/>
  <c r="F35" i="16"/>
  <c r="M35" i="16" a="1"/>
  <c r="M35" i="16" s="1"/>
  <c r="H39" i="16"/>
  <c r="J39" i="16" s="1"/>
  <c r="E42" i="16"/>
  <c r="F26" i="16"/>
  <c r="H30" i="16"/>
  <c r="J30" i="16" s="1"/>
  <c r="E33" i="16"/>
  <c r="H38" i="16"/>
  <c r="J38" i="16" s="1"/>
  <c r="F25" i="16"/>
  <c r="H29" i="16"/>
  <c r="J29" i="16" s="1"/>
  <c r="F33" i="16"/>
  <c r="H37" i="16"/>
  <c r="J37" i="16" s="1"/>
  <c r="E40" i="16"/>
  <c r="F41" i="16"/>
  <c r="E2" i="16"/>
  <c r="E4" i="16"/>
  <c r="E6" i="16"/>
  <c r="E8" i="16"/>
  <c r="E10" i="16"/>
  <c r="E12" i="16"/>
  <c r="E14" i="16"/>
  <c r="E16" i="16"/>
  <c r="E20" i="16"/>
  <c r="E22" i="16"/>
  <c r="E24" i="16"/>
  <c r="H28" i="16"/>
  <c r="J28" i="16" s="1"/>
  <c r="E31" i="16"/>
  <c r="F32" i="16"/>
  <c r="H36" i="16"/>
  <c r="J36" i="16" s="1"/>
  <c r="E39" i="16"/>
  <c r="F40" i="16"/>
  <c r="F2" i="16"/>
  <c r="F14" i="16"/>
  <c r="F16" i="16"/>
  <c r="F18" i="16"/>
  <c r="F20" i="16"/>
  <c r="F22" i="16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<sst xmlns="http://schemas.openxmlformats.org/spreadsheetml/2006/main" count="1324" uniqueCount="92">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</sst>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abSelected="1" topLeftCell="A12" workbookViewId="0">
      <selection activeCell="B2" sqref="B2:D4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Brattholmen</v>
      </c>
      <c r="C2" s="3">
        <f ca="1">_xlfn.XLOOKUP(B2,$W$3:$W$26,$X$3:$X$26,0)</f>
        <v>5.1522740000000002</v>
      </c>
      <c r="D2" s="4">
        <f ca="1">_xlfn.XLOOKUP(B2,$W$3:$W$26,$Y$3:$Y$26,0)</f>
        <v>60.354616</v>
      </c>
      <c r="E2" s="5">
        <f t="shared" ref="E2:F17" ca="1" si="0">C2*111.021</f>
        <v>572.01061175400002</v>
      </c>
      <c r="F2" s="5">
        <f t="shared" ca="1" si="0"/>
        <v>6700.629822936</v>
      </c>
      <c r="G2" s="3" t="str">
        <f t="shared" ref="G2:G46" ca="1" si="1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2">H2*111.021</f>
        <v>584.50258365299999</v>
      </c>
      <c r="K2" s="8">
        <f t="shared" ca="1" si="2"/>
        <v>6703.3479500789999</v>
      </c>
      <c r="L2" s="2" t="s">
        <v>17</v>
      </c>
      <c r="M2" s="3" cm="1">
        <f t="array" aca="1" ref="M2" ca="1">_xlfn.XLOOKUP(B2,$R$20:$R$47,_xlfn.XLOOKUP(G2,$S$19:$V$19,$S$20:$V$47))*2</f>
        <v>34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46" ca="1" si="3">INDEX($W$3:$W$26,RANDBETWEEN(1,ROWS($W$3:$W$26)),1)</f>
        <v>Rongøy</v>
      </c>
      <c r="C3" s="3">
        <f t="shared" ref="C3:C46" ca="1" si="4">_xlfn.XLOOKUP(B3,$W$3:$W$26,$X$3:$X$26,0)</f>
        <v>4.9155160000000002</v>
      </c>
      <c r="D3" s="4">
        <f t="shared" ref="D3:D46" ca="1" si="5">_xlfn.XLOOKUP(B3,$W$3:$W$26,$Y$3:$Y$26,0)</f>
        <v>60.507615999999999</v>
      </c>
      <c r="E3" s="5">
        <f t="shared" ca="1" si="0"/>
        <v>545.72550183600003</v>
      </c>
      <c r="F3" s="5">
        <f t="shared" ca="1" si="0"/>
        <v>6717.6160359360001</v>
      </c>
      <c r="G3" s="3" t="str">
        <f t="shared" ca="1" si="1"/>
        <v>Årstad</v>
      </c>
      <c r="H3" s="6">
        <f t="shared" ref="H3" ca="1" si="6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2"/>
        <v>594.22380445500005</v>
      </c>
      <c r="K3" s="8">
        <f t="shared" ca="1" si="2"/>
        <v>6701.6162445210002</v>
      </c>
      <c r="L3" s="2" t="s">
        <v>17</v>
      </c>
      <c r="M3" s="3" cm="1">
        <f t="array" aca="1" ref="M3" ca="1">_xlfn.XLOOKUP(B3,$R$20:$R$47,_xlfn.XLOOKUP(G3,$S$19:$V$19,$S$20:$V$47))*2</f>
        <v>90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Telavåg</v>
      </c>
      <c r="C4" s="3">
        <f t="shared" ca="1" si="4"/>
        <v>4.9820219999999997</v>
      </c>
      <c r="D4" s="4">
        <f t="shared" ca="1" si="5"/>
        <v>60.261564</v>
      </c>
      <c r="E4" s="5">
        <f t="shared" ca="1" si="0"/>
        <v>553.10906446199999</v>
      </c>
      <c r="F4" s="5">
        <f t="shared" ca="1" si="0"/>
        <v>6690.2990968439999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_xlfn.XLOOKUP(B4,$R$20:$R$47,_xlfn.XLOOKUP(G4,$S$19:$V$19,$S$20:$V$47))*2</f>
        <v>94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Skogsvåg</v>
      </c>
      <c r="C5" s="3">
        <f t="shared" ca="1" si="4"/>
        <v>5.0971859999999998</v>
      </c>
      <c r="D5" s="4">
        <f t="shared" ca="1" si="5"/>
        <v>60.25994</v>
      </c>
      <c r="E5" s="5">
        <f t="shared" ca="1" si="0"/>
        <v>565.89468690599995</v>
      </c>
      <c r="F5" s="5">
        <f t="shared" ca="1" si="0"/>
        <v>6690.1187987399999</v>
      </c>
      <c r="G5" s="3" t="str">
        <f t="shared" ca="1" si="1"/>
        <v>Ytrebygda</v>
      </c>
      <c r="H5" s="6">
        <f t="shared" ref="H5:H6" ca="1" si="7">_xlfn.XLOOKUP(G5,$Z$3:$Z$6,$AA$3:$AA$6,0)</f>
        <v>5.2586760000000004</v>
      </c>
      <c r="I5" s="63">
        <f t="shared" ref="I5:I6" ca="1" si="8">_xlfn.XLOOKUP(G5,$Z$3:$Z$6,$AB$3:$AB$6,0)</f>
        <v>60.290962</v>
      </c>
      <c r="J5" s="8">
        <f t="shared" ca="1" si="2"/>
        <v>583.82346819600002</v>
      </c>
      <c r="K5" s="8">
        <f t="shared" ca="1" si="2"/>
        <v>6693.5628922020005</v>
      </c>
      <c r="L5" s="2" t="s">
        <v>24</v>
      </c>
      <c r="M5" s="3" cm="1">
        <f t="array" aca="1" ref="M5" ca="1">_xlfn.XLOOKUP(B5,$R$20:$R$47,_xlfn.XLOOKUP(G5,$S$19:$V$19,$S$20:$V$47))*2</f>
        <v>74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Hellesøy</v>
      </c>
      <c r="C6" s="3">
        <f t="shared" ca="1" si="4"/>
        <v>4.7908670000000004</v>
      </c>
      <c r="D6" s="4">
        <f t="shared" ca="1" si="5"/>
        <v>60.661020999999998</v>
      </c>
      <c r="E6" s="5">
        <f t="shared" ca="1" si="0"/>
        <v>531.88684520700008</v>
      </c>
      <c r="F6" s="5">
        <f t="shared" ca="1" si="0"/>
        <v>6734.6472124410002</v>
      </c>
      <c r="G6" s="3" t="str">
        <f t="shared" ca="1" si="1"/>
        <v>Ytrebygda</v>
      </c>
      <c r="H6" s="6">
        <f t="shared" ca="1" si="7"/>
        <v>5.2586760000000004</v>
      </c>
      <c r="I6" s="63">
        <f t="shared" ca="1" si="8"/>
        <v>60.290962</v>
      </c>
      <c r="J6" s="8">
        <f t="shared" ca="1" si="2"/>
        <v>583.82346819600002</v>
      </c>
      <c r="K6" s="8">
        <f t="shared" ca="1" si="2"/>
        <v>6693.5628922020005</v>
      </c>
      <c r="L6" s="2" t="s">
        <v>29</v>
      </c>
      <c r="M6" s="3" cm="1">
        <f t="array" aca="1" ref="M6" ca="1">_xlfn.XLOOKUP(B6,$R$20:$R$47,_xlfn.XLOOKUP(G6,$S$19:$V$19,$S$20:$V$47))*2</f>
        <v>130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2"/>
        <v>594.22380445500005</v>
      </c>
      <c r="K7" s="8">
        <f t="shared" ca="1" si="2"/>
        <v>6701.6162445210002</v>
      </c>
      <c r="L7" s="2" t="s">
        <v>31</v>
      </c>
      <c r="M7" s="3" cm="1">
        <f t="array" aca="1" ref="M7" ca="1">_xlfn.XLOOKUP(B7,$R$20:$R$47,_xlfn.XLOOKUP(G7,$S$19:$V$19,$S$20:$V$47))*2</f>
        <v>56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Landro</v>
      </c>
      <c r="C8" s="3">
        <f t="shared" ca="1" si="4"/>
        <v>4.9672090000000004</v>
      </c>
      <c r="D8" s="4">
        <f t="shared" ca="1" si="5"/>
        <v>60.423364999999997</v>
      </c>
      <c r="E8" s="5">
        <f t="shared" ca="1" si="0"/>
        <v>551.464510389</v>
      </c>
      <c r="F8" s="5">
        <f t="shared" ca="1" si="0"/>
        <v>6708.2624056649993</v>
      </c>
      <c r="G8" s="3" t="str">
        <f t="shared" ca="1" si="1"/>
        <v>Ytrebygda</v>
      </c>
      <c r="H8" s="6">
        <f t="shared" ref="H8" ca="1" si="9">_xlfn.XLOOKUP(G8,$Z$3:$Z$6,$AA$3:$AA$6,0)</f>
        <v>5.2586760000000004</v>
      </c>
      <c r="I8" s="63">
        <f t="shared" ref="I8" ca="1" si="10">_xlfn.XLOOKUP(G8,$Z$3:$Z$6,$AB$3:$AB$6,0)</f>
        <v>60.290962</v>
      </c>
      <c r="J8" s="8">
        <f t="shared" ca="1" si="2"/>
        <v>583.82346819600002</v>
      </c>
      <c r="K8" s="8">
        <f t="shared" ca="1" si="2"/>
        <v>6693.5628922020005</v>
      </c>
      <c r="L8" s="2" t="s">
        <v>87</v>
      </c>
      <c r="M8" s="3" cm="1">
        <f t="array" aca="1" ref="M8" ca="1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2"/>
        <v>584.50258365299999</v>
      </c>
      <c r="K9" s="8">
        <f t="shared" ca="1" si="2"/>
        <v>6703.3479500789999</v>
      </c>
      <c r="L9" s="2" t="s">
        <v>88</v>
      </c>
      <c r="M9" s="3" cm="1">
        <f t="array" aca="1" ref="M9" ca="1">_xlfn.XLOOKUP(B9,$R$20:$R$47,_xlfn.XLOOKUP(G9,$S$19:$V$19,$S$20:$V$47))*2</f>
        <v>34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Ebbesvika</v>
      </c>
      <c r="C10" s="3">
        <f t="shared" ca="1" si="4"/>
        <v>5.1401279999999998</v>
      </c>
      <c r="D10" s="4">
        <f t="shared" ca="1" si="5"/>
        <v>60.336067999999997</v>
      </c>
      <c r="E10" s="5">
        <f t="shared" ca="1" si="0"/>
        <v>570.662150688</v>
      </c>
      <c r="F10" s="5">
        <f t="shared" ca="1" si="0"/>
        <v>6698.5706054279999</v>
      </c>
      <c r="G10" s="3" t="str">
        <f t="shared" ca="1" si="1"/>
        <v>Årstad</v>
      </c>
      <c r="H10" s="6">
        <f t="shared" ref="H10:H42" ca="1" si="11">_xlfn.XLOOKUP(G10,$Z$3:$Z$6,$AA$3:$AA$6,0)</f>
        <v>5.3523550000000002</v>
      </c>
      <c r="I10" s="63">
        <f t="shared" ref="I10:I42" ca="1" si="12">_xlfn.XLOOKUP(G10,$Z$3:$Z$6,$AB$3:$AB$6,0)</f>
        <v>60.363500999999999</v>
      </c>
      <c r="J10" s="8">
        <f t="shared" ca="1" si="2"/>
        <v>594.22380445500005</v>
      </c>
      <c r="K10" s="8">
        <f t="shared" ca="1" si="2"/>
        <v>6701.6162445210002</v>
      </c>
      <c r="L10" s="2" t="s">
        <v>89</v>
      </c>
      <c r="M10" s="3" cm="1">
        <f t="array" aca="1" ref="M10" ca="1">_xlfn.XLOOKUP(B10,$R$20:$R$47,_xlfn.XLOOKUP(G10,$S$19:$V$19,$S$20:$V$47))*2</f>
        <v>56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"/>
        <v>Laksevåg</v>
      </c>
      <c r="H11" s="6">
        <f t="shared" ca="1" si="11"/>
        <v>5.2647930000000001</v>
      </c>
      <c r="I11" s="63">
        <f t="shared" ca="1" si="12"/>
        <v>60.379098999999997</v>
      </c>
      <c r="J11" s="8">
        <f t="shared" ca="1" si="2"/>
        <v>584.50258365299999</v>
      </c>
      <c r="K11" s="8">
        <f t="shared" ca="1" si="2"/>
        <v>6703.3479500789999</v>
      </c>
      <c r="L11" s="2" t="s">
        <v>90</v>
      </c>
      <c r="M11" s="3" cm="1">
        <f t="array" aca="1" ref="M11" ca="1">_xlfn.XLOOKUP(B11,$R$20:$R$47,_xlfn.XLOOKUP(G11,$S$19:$V$19,$S$20:$V$47))*2</f>
        <v>30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3"/>
        <v>Ebbesvika</v>
      </c>
      <c r="C12" s="3">
        <f t="shared" ca="1" si="4"/>
        <v>5.1401279999999998</v>
      </c>
      <c r="D12" s="4">
        <f t="shared" ca="1" si="5"/>
        <v>60.336067999999997</v>
      </c>
      <c r="E12" s="5">
        <f t="shared" ca="1" si="0"/>
        <v>570.662150688</v>
      </c>
      <c r="F12" s="5">
        <f t="shared" ca="1" si="0"/>
        <v>6698.5706054279999</v>
      </c>
      <c r="G12" s="3" t="str">
        <f t="shared" ca="1" si="1"/>
        <v>Laksevåg</v>
      </c>
      <c r="H12" s="6">
        <f t="shared" ca="1" si="11"/>
        <v>5.2647930000000001</v>
      </c>
      <c r="I12" s="63">
        <f t="shared" ca="1" si="12"/>
        <v>60.379098999999997</v>
      </c>
      <c r="J12" s="8">
        <f t="shared" ca="1" si="2"/>
        <v>584.50258365299999</v>
      </c>
      <c r="K12" s="8">
        <f t="shared" ca="1" si="2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3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1"/>
        <v>Laksevåg</v>
      </c>
      <c r="H13" s="6">
        <f t="shared" ca="1" si="11"/>
        <v>5.2647930000000001</v>
      </c>
      <c r="I13" s="63">
        <f t="shared" ca="1" si="12"/>
        <v>60.379098999999997</v>
      </c>
      <c r="J13" s="8">
        <f t="shared" ca="1" si="2"/>
        <v>584.50258365299999</v>
      </c>
      <c r="K13" s="8">
        <f t="shared" ca="1" si="2"/>
        <v>6703.3479500789999</v>
      </c>
      <c r="L13" s="2" t="s">
        <v>17</v>
      </c>
      <c r="M13" s="3" cm="1">
        <f t="array" aca="1" ref="M13" ca="1">_xlfn.XLOOKUP(B13,$R$20:$R$47,_xlfn.XLOOKUP(G13,$S$19:$V$19,$S$20:$V$47))*2</f>
        <v>34</v>
      </c>
      <c r="R13">
        <f>COUNTIF(A:A,S13)</f>
        <v>35</v>
      </c>
      <c r="S13" t="s">
        <v>26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Solsvik</v>
      </c>
      <c r="C14" s="3">
        <f t="shared" ca="1" si="4"/>
        <v>4.9664089999999996</v>
      </c>
      <c r="D14" s="4">
        <f t="shared" ca="1" si="5"/>
        <v>60.431001999999999</v>
      </c>
      <c r="E14" s="5">
        <f t="shared" ca="1" si="0"/>
        <v>551.37569358899998</v>
      </c>
      <c r="F14" s="5">
        <f t="shared" ca="1" si="0"/>
        <v>6709.1102730419998</v>
      </c>
      <c r="G14" s="3" t="str">
        <f t="shared" ca="1" si="1"/>
        <v>Ytrebygda</v>
      </c>
      <c r="H14" s="6">
        <f t="shared" ca="1" si="11"/>
        <v>5.2586760000000004</v>
      </c>
      <c r="I14" s="63">
        <f t="shared" ca="1" si="12"/>
        <v>60.290962</v>
      </c>
      <c r="J14" s="8">
        <f t="shared" ca="1" si="2"/>
        <v>583.82346819600002</v>
      </c>
      <c r="K14" s="8">
        <f t="shared" ca="1" si="2"/>
        <v>6693.5628922020005</v>
      </c>
      <c r="L14" s="2" t="s">
        <v>17</v>
      </c>
      <c r="M14" s="3" cm="1">
        <f t="array" aca="1" ref="M14" ca="1">_xlfn.XLOOKUP(B14,$R$20:$R$47,_xlfn.XLOOKUP(G14,$S$19:$V$19,$S$20:$V$47))*2</f>
        <v>72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1"/>
        <v>Laksevåg</v>
      </c>
      <c r="H15" s="6">
        <f t="shared" ca="1" si="11"/>
        <v>5.2647930000000001</v>
      </c>
      <c r="I15" s="63">
        <f t="shared" ca="1" si="12"/>
        <v>60.379098999999997</v>
      </c>
      <c r="J15" s="8">
        <f t="shared" ca="1" si="2"/>
        <v>584.50258365299999</v>
      </c>
      <c r="K15" s="8">
        <f t="shared" ca="1" si="2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Hammersland</v>
      </c>
      <c r="C16" s="3">
        <f t="shared" ca="1" si="4"/>
        <v>5.0687990000000003</v>
      </c>
      <c r="D16" s="4">
        <f t="shared" ca="1" si="5"/>
        <v>60.259569999999997</v>
      </c>
      <c r="E16" s="5">
        <f t="shared" ca="1" si="0"/>
        <v>562.743133779</v>
      </c>
      <c r="F16" s="5">
        <f t="shared" ca="1" si="0"/>
        <v>6690.07772097</v>
      </c>
      <c r="G16" s="3" t="str">
        <f t="shared" ca="1" si="1"/>
        <v>Laksevåg</v>
      </c>
      <c r="H16" s="6">
        <f t="shared" ca="1" si="11"/>
        <v>5.2647930000000001</v>
      </c>
      <c r="I16" s="63">
        <f t="shared" ca="1" si="12"/>
        <v>60.379098999999997</v>
      </c>
      <c r="J16" s="8">
        <f t="shared" ca="1" si="2"/>
        <v>584.50258365299999</v>
      </c>
      <c r="K16" s="8">
        <f t="shared" ca="1" si="2"/>
        <v>6703.3479500789999</v>
      </c>
      <c r="L16" s="2" t="s">
        <v>17</v>
      </c>
      <c r="M16" s="3" cm="1">
        <f t="array" aca="1" ref="M16" ca="1">_xlfn.XLOOKUP(B16,$R$20:$R$47,_xlfn.XLOOKUP(G16,$S$19:$V$19,$S$20:$V$47))*2</f>
        <v>0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1"/>
        <v>Årstad</v>
      </c>
      <c r="H17" s="6">
        <f t="shared" ca="1" si="11"/>
        <v>5.3523550000000002</v>
      </c>
      <c r="I17" s="63">
        <f t="shared" ca="1" si="12"/>
        <v>60.363500999999999</v>
      </c>
      <c r="J17" s="8">
        <f t="shared" ca="1" si="2"/>
        <v>594.22380445500005</v>
      </c>
      <c r="K17" s="8">
        <f t="shared" ca="1" si="2"/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Ebbesvika</v>
      </c>
      <c r="C18" s="3">
        <f t="shared" ca="1" si="4"/>
        <v>5.1401279999999998</v>
      </c>
      <c r="D18" s="4">
        <f t="shared" ca="1" si="5"/>
        <v>60.336067999999997</v>
      </c>
      <c r="E18" s="5">
        <f t="shared" ref="E18:F33" ca="1" si="13">C18*111.021</f>
        <v>570.662150688</v>
      </c>
      <c r="F18" s="5">
        <f t="shared" ca="1" si="13"/>
        <v>6698.5706054279999</v>
      </c>
      <c r="G18" s="3" t="str">
        <f t="shared" ca="1" si="1"/>
        <v>Laksevåg</v>
      </c>
      <c r="H18" s="6">
        <f t="shared" ca="1" si="11"/>
        <v>5.2647930000000001</v>
      </c>
      <c r="I18" s="63">
        <f t="shared" ca="1" si="12"/>
        <v>60.379098999999997</v>
      </c>
      <c r="J18" s="8">
        <f t="shared" ref="J18:K33" ca="1" si="14">H18*111.021</f>
        <v>584.50258365299999</v>
      </c>
      <c r="K18" s="8">
        <f t="shared" ca="1" si="14"/>
        <v>6703.3479500789999</v>
      </c>
      <c r="L18" s="2" t="s">
        <v>17</v>
      </c>
      <c r="M18" s="3" cm="1">
        <f t="array" aca="1" ref="M18" ca="1">_xlfn.XLOOKUP(B18,$R$20:$R$47,_xlfn.XLOOKUP(G18,$S$19:$V$19,$S$20:$V$47))*2</f>
        <v>40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3"/>
        <v>561.31429350899998</v>
      </c>
      <c r="F19" s="5">
        <f t="shared" ca="1" si="13"/>
        <v>6703.7674984380001</v>
      </c>
      <c r="G19" s="3" t="str">
        <f t="shared" ca="1" si="1"/>
        <v>Laksevåg</v>
      </c>
      <c r="H19" s="6">
        <f t="shared" ca="1" si="11"/>
        <v>5.2647930000000001</v>
      </c>
      <c r="I19" s="63">
        <f t="shared" ca="1" si="12"/>
        <v>60.379098999999997</v>
      </c>
      <c r="J19" s="8">
        <f t="shared" ca="1" si="14"/>
        <v>584.50258365299999</v>
      </c>
      <c r="K19" s="8">
        <f t="shared" ca="1" si="14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Landro</v>
      </c>
      <c r="C20" s="3">
        <f t="shared" ca="1" si="4"/>
        <v>4.9672090000000004</v>
      </c>
      <c r="D20" s="4">
        <f t="shared" ca="1" si="5"/>
        <v>60.423364999999997</v>
      </c>
      <c r="E20" s="5">
        <f t="shared" ca="1" si="13"/>
        <v>551.464510389</v>
      </c>
      <c r="F20" s="5">
        <f t="shared" ca="1" si="13"/>
        <v>6708.2624056649993</v>
      </c>
      <c r="G20" s="3" t="str">
        <f t="shared" ca="1" si="1"/>
        <v>Laksevåg</v>
      </c>
      <c r="H20" s="6">
        <f t="shared" ca="1" si="11"/>
        <v>5.2647930000000001</v>
      </c>
      <c r="I20" s="63">
        <f t="shared" ca="1" si="12"/>
        <v>60.379098999999997</v>
      </c>
      <c r="J20" s="8">
        <f t="shared" ca="1" si="14"/>
        <v>584.50258365299999</v>
      </c>
      <c r="K20" s="8">
        <f t="shared" ca="1" si="14"/>
        <v>6703.3479500789999</v>
      </c>
      <c r="L20" s="2" t="s">
        <v>17</v>
      </c>
      <c r="M20" s="3" cm="1">
        <f t="array" aca="1" ref="M20" ca="1">_xlfn.XLOOKUP(B20,$R$20:$R$47,_xlfn.XLOOKUP(G20,$S$19:$V$19,$S$20:$V$47))*2</f>
        <v>58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Straume</v>
      </c>
      <c r="C21" s="3">
        <f t="shared" ca="1" si="4"/>
        <v>5.1213329999999999</v>
      </c>
      <c r="D21" s="4">
        <f t="shared" ca="1" si="5"/>
        <v>60.356560999999999</v>
      </c>
      <c r="E21" s="5">
        <f t="shared" ca="1" si="13"/>
        <v>568.57551099299997</v>
      </c>
      <c r="F21" s="5">
        <f t="shared" ca="1" si="13"/>
        <v>6700.8457587809999</v>
      </c>
      <c r="G21" s="3" t="str">
        <f t="shared" ca="1" si="1"/>
        <v>Laksevåg</v>
      </c>
      <c r="H21" s="6">
        <f t="shared" ca="1" si="11"/>
        <v>5.2647930000000001</v>
      </c>
      <c r="I21" s="63">
        <f t="shared" ca="1" si="12"/>
        <v>60.379098999999997</v>
      </c>
      <c r="J21" s="8">
        <f t="shared" ca="1" si="14"/>
        <v>584.50258365299999</v>
      </c>
      <c r="K21" s="8">
        <f t="shared" ca="1" si="14"/>
        <v>6703.3479500789999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Brattholmen</v>
      </c>
      <c r="C22" s="3">
        <f t="shared" ca="1" si="4"/>
        <v>5.1522740000000002</v>
      </c>
      <c r="D22" s="4">
        <f t="shared" ca="1" si="5"/>
        <v>60.354616</v>
      </c>
      <c r="E22" s="5">
        <f t="shared" ca="1" si="13"/>
        <v>572.01061175400002</v>
      </c>
      <c r="F22" s="5">
        <f t="shared" ca="1" si="13"/>
        <v>6700.629822936</v>
      </c>
      <c r="G22" s="3" t="str">
        <f t="shared" ca="1" si="1"/>
        <v>Årstad</v>
      </c>
      <c r="H22" s="6">
        <f t="shared" ca="1" si="11"/>
        <v>5.3523550000000002</v>
      </c>
      <c r="I22" s="63">
        <f t="shared" ca="1" si="12"/>
        <v>60.363500999999999</v>
      </c>
      <c r="J22" s="8">
        <f t="shared" ca="1" si="14"/>
        <v>594.22380445500005</v>
      </c>
      <c r="K22" s="8">
        <f t="shared" ca="1" si="14"/>
        <v>6701.6162445210002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Rongøy</v>
      </c>
      <c r="C23" s="3">
        <f t="shared" ca="1" si="4"/>
        <v>4.9155160000000002</v>
      </c>
      <c r="D23" s="4">
        <f t="shared" ca="1" si="5"/>
        <v>60.507615999999999</v>
      </c>
      <c r="E23" s="5">
        <f t="shared" ca="1" si="13"/>
        <v>545.72550183600003</v>
      </c>
      <c r="F23" s="5">
        <f t="shared" ca="1" si="13"/>
        <v>6717.6160359360001</v>
      </c>
      <c r="G23" s="3" t="str">
        <f t="shared" ca="1" si="1"/>
        <v>Laksevåg</v>
      </c>
      <c r="H23" s="6">
        <f t="shared" ca="1" si="11"/>
        <v>5.2647930000000001</v>
      </c>
      <c r="I23" s="63">
        <f t="shared" ca="1" si="12"/>
        <v>60.379098999999997</v>
      </c>
      <c r="J23" s="8">
        <f t="shared" ca="1" si="14"/>
        <v>584.50258365299999</v>
      </c>
      <c r="K23" s="8">
        <f t="shared" ca="1" si="14"/>
        <v>6703.3479500789999</v>
      </c>
      <c r="L23" s="2" t="s">
        <v>17</v>
      </c>
      <c r="M23" s="3" cm="1">
        <f t="array" aca="1" ref="M23" ca="1">_xlfn.XLOOKUP(B23,$R$20:$R$47,_xlfn.XLOOKUP(G23,$S$19:$V$19,$S$20:$V$47))*2</f>
        <v>74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Rongøy</v>
      </c>
      <c r="C24" s="3">
        <f t="shared" ca="1" si="4"/>
        <v>4.9155160000000002</v>
      </c>
      <c r="D24" s="4">
        <f t="shared" ca="1" si="5"/>
        <v>60.507615999999999</v>
      </c>
      <c r="E24" s="5">
        <f t="shared" ca="1" si="13"/>
        <v>545.72550183600003</v>
      </c>
      <c r="F24" s="5">
        <f t="shared" ca="1" si="13"/>
        <v>6717.6160359360001</v>
      </c>
      <c r="G24" s="3" t="str">
        <f t="shared" ca="1" si="1"/>
        <v>Bergenhus</v>
      </c>
      <c r="H24" s="6">
        <f t="shared" ca="1" si="11"/>
        <v>5.3261630000000002</v>
      </c>
      <c r="I24" s="63">
        <f t="shared" ca="1" si="12"/>
        <v>60.395409000000001</v>
      </c>
      <c r="J24" s="8">
        <f t="shared" ca="1" si="14"/>
        <v>591.31594242300002</v>
      </c>
      <c r="K24" s="8">
        <f t="shared" ca="1" si="14"/>
        <v>6705.1587025890003</v>
      </c>
      <c r="L24" s="2" t="s">
        <v>17</v>
      </c>
      <c r="M24" s="3" cm="1">
        <f t="array" aca="1" ref="M24" ca="1">_xlfn.XLOOKUP(B24,$R$20:$R$47,_xlfn.XLOOKUP(G24,$S$19:$V$19,$S$20:$V$47))*2</f>
        <v>88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Vågo</v>
      </c>
      <c r="C25" s="3">
        <f t="shared" ca="1" si="4"/>
        <v>5.1245659999999997</v>
      </c>
      <c r="D25" s="4">
        <f t="shared" ca="1" si="5"/>
        <v>60.388821</v>
      </c>
      <c r="E25" s="5">
        <f t="shared" ca="1" si="13"/>
        <v>568.93444188599995</v>
      </c>
      <c r="F25" s="5">
        <f t="shared" ca="1" si="13"/>
        <v>6704.4272962410005</v>
      </c>
      <c r="G25" s="3" t="str">
        <f t="shared" ca="1" si="1"/>
        <v>Årstad</v>
      </c>
      <c r="H25" s="6">
        <f t="shared" ca="1" si="11"/>
        <v>5.3523550000000002</v>
      </c>
      <c r="I25" s="63">
        <f t="shared" ca="1" si="12"/>
        <v>60.363500999999999</v>
      </c>
      <c r="J25" s="8">
        <f t="shared" ca="1" si="14"/>
        <v>594.22380445500005</v>
      </c>
      <c r="K25" s="8">
        <f t="shared" ca="1" si="14"/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15">S25+7</f>
        <v>27</v>
      </c>
      <c r="U25" s="23">
        <f t="shared" ref="U25:U47" si="16">S25+4</f>
        <v>24</v>
      </c>
      <c r="V25" s="24">
        <f t="shared" ref="V25:V47" si="17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Vorland</v>
      </c>
      <c r="C26" s="3">
        <f t="shared" ca="1" si="4"/>
        <v>5.0677450000000004</v>
      </c>
      <c r="D26" s="4">
        <f t="shared" ca="1" si="5"/>
        <v>60.227445000000003</v>
      </c>
      <c r="E26" s="5">
        <f t="shared" ca="1" si="13"/>
        <v>562.62611764500002</v>
      </c>
      <c r="F26" s="5">
        <f t="shared" ca="1" si="13"/>
        <v>6686.5111713450005</v>
      </c>
      <c r="G26" s="3" t="str">
        <f t="shared" ca="1" si="1"/>
        <v>Laksevåg</v>
      </c>
      <c r="H26" s="6">
        <f t="shared" ca="1" si="11"/>
        <v>5.2647930000000001</v>
      </c>
      <c r="I26" s="63">
        <f t="shared" ca="1" si="12"/>
        <v>60.379098999999997</v>
      </c>
      <c r="J26" s="8">
        <f t="shared" ca="1" si="14"/>
        <v>584.50258365299999</v>
      </c>
      <c r="K26" s="8">
        <f t="shared" ca="1" si="14"/>
        <v>6703.3479500789999</v>
      </c>
      <c r="L26" s="2" t="s">
        <v>17</v>
      </c>
      <c r="M26" s="3" cm="1">
        <f t="array" aca="1" ref="M26" ca="1">_xlfn.XLOOKUP(B26,$R$20:$R$47,_xlfn.XLOOKUP(G26,$S$19:$V$19,$S$20:$V$47))*2</f>
        <v>72</v>
      </c>
      <c r="R26" s="58" t="s">
        <v>46</v>
      </c>
      <c r="S26" s="15">
        <v>21</v>
      </c>
      <c r="T26" s="24">
        <f t="shared" si="15"/>
        <v>28</v>
      </c>
      <c r="U26" s="17">
        <f t="shared" si="16"/>
        <v>25</v>
      </c>
      <c r="V26" s="18">
        <f t="shared" si="17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Vågo</v>
      </c>
      <c r="C27" s="3">
        <f t="shared" ca="1" si="4"/>
        <v>5.1245659999999997</v>
      </c>
      <c r="D27" s="4">
        <f t="shared" ca="1" si="5"/>
        <v>60.388821</v>
      </c>
      <c r="E27" s="5">
        <f t="shared" ca="1" si="13"/>
        <v>568.93444188599995</v>
      </c>
      <c r="F27" s="5">
        <f t="shared" ca="1" si="13"/>
        <v>6704.4272962410005</v>
      </c>
      <c r="G27" s="3" t="str">
        <f t="shared" ca="1" si="1"/>
        <v>Årstad</v>
      </c>
      <c r="H27" s="6">
        <f t="shared" ca="1" si="11"/>
        <v>5.3523550000000002</v>
      </c>
      <c r="I27" s="63">
        <f t="shared" ca="1" si="12"/>
        <v>60.363500999999999</v>
      </c>
      <c r="J27" s="8">
        <f t="shared" ca="1" si="14"/>
        <v>594.22380445500005</v>
      </c>
      <c r="K27" s="8">
        <f t="shared" ca="1" si="14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15"/>
        <v>24</v>
      </c>
      <c r="U27" s="15">
        <f t="shared" si="16"/>
        <v>21</v>
      </c>
      <c r="V27" s="17">
        <f t="shared" si="17"/>
        <v>25</v>
      </c>
    </row>
    <row r="28" spans="1:26" ht="15" x14ac:dyDescent="0.25">
      <c r="A28" s="2" t="s">
        <v>26</v>
      </c>
      <c r="B28" s="3" t="str">
        <f t="shared" ca="1" si="3"/>
        <v>Rongøy</v>
      </c>
      <c r="C28" s="3">
        <f t="shared" ca="1" si="4"/>
        <v>4.9155160000000002</v>
      </c>
      <c r="D28" s="4">
        <f t="shared" ca="1" si="5"/>
        <v>60.507615999999999</v>
      </c>
      <c r="E28" s="5">
        <f t="shared" ca="1" si="13"/>
        <v>545.72550183600003</v>
      </c>
      <c r="F28" s="5">
        <f t="shared" ca="1" si="13"/>
        <v>6717.6160359360001</v>
      </c>
      <c r="G28" s="3" t="str">
        <f t="shared" ca="1" si="1"/>
        <v>Bergenhus</v>
      </c>
      <c r="H28" s="6">
        <f t="shared" ca="1" si="11"/>
        <v>5.3261630000000002</v>
      </c>
      <c r="I28" s="63">
        <f t="shared" ca="1" si="12"/>
        <v>60.395409000000001</v>
      </c>
      <c r="J28" s="8">
        <f t="shared" ca="1" si="14"/>
        <v>591.31594242300002</v>
      </c>
      <c r="K28" s="8">
        <f t="shared" ca="1" si="14"/>
        <v>6705.1587025890003</v>
      </c>
      <c r="L28" s="2" t="s">
        <v>17</v>
      </c>
      <c r="M28" s="3" cm="1">
        <f t="array" aca="1" ref="M28" ca="1">_xlfn.XLOOKUP(B28,$R$20:$R$47,_xlfn.XLOOKUP(G28,$S$19:$V$19,$S$20:$V$47))*2</f>
        <v>88</v>
      </c>
      <c r="R28" s="58" t="s">
        <v>47</v>
      </c>
      <c r="S28" s="34">
        <v>15</v>
      </c>
      <c r="T28" s="35">
        <f t="shared" si="15"/>
        <v>22</v>
      </c>
      <c r="U28" s="19">
        <f t="shared" si="16"/>
        <v>19</v>
      </c>
      <c r="V28" s="21">
        <f t="shared" si="17"/>
        <v>23</v>
      </c>
    </row>
    <row r="29" spans="1:26" ht="15" x14ac:dyDescent="0.25">
      <c r="A29" s="2" t="s">
        <v>26</v>
      </c>
      <c r="B29" s="3" t="str">
        <f t="shared" ca="1" si="3"/>
        <v>Vorland</v>
      </c>
      <c r="C29" s="3">
        <f t="shared" ca="1" si="4"/>
        <v>5.0677450000000004</v>
      </c>
      <c r="D29" s="4">
        <f t="shared" ca="1" si="5"/>
        <v>60.227445000000003</v>
      </c>
      <c r="E29" s="5">
        <f t="shared" ca="1" si="13"/>
        <v>562.62611764500002</v>
      </c>
      <c r="F29" s="5">
        <f t="shared" ca="1" si="13"/>
        <v>6686.5111713450005</v>
      </c>
      <c r="G29" s="3" t="str">
        <f t="shared" ca="1" si="1"/>
        <v>Årstad</v>
      </c>
      <c r="H29" s="6">
        <f t="shared" ca="1" si="11"/>
        <v>5.3523550000000002</v>
      </c>
      <c r="I29" s="63">
        <f t="shared" ca="1" si="12"/>
        <v>60.363500999999999</v>
      </c>
      <c r="J29" s="8">
        <f t="shared" ca="1" si="14"/>
        <v>594.22380445500005</v>
      </c>
      <c r="K29" s="8">
        <f t="shared" ca="1" si="14"/>
        <v>6701.6162445210002</v>
      </c>
      <c r="L29" s="2" t="s">
        <v>17</v>
      </c>
      <c r="M29" s="3" cm="1">
        <f t="array" aca="1" ref="M29" ca="1">_xlfn.XLOOKUP(B29,$R$20:$R$47,_xlfn.XLOOKUP(G29,$S$19:$V$19,$S$20:$V$47))*2</f>
        <v>88</v>
      </c>
      <c r="R29" s="58" t="s">
        <v>48</v>
      </c>
      <c r="S29" s="59">
        <v>20</v>
      </c>
      <c r="T29" s="16">
        <f t="shared" si="15"/>
        <v>27</v>
      </c>
      <c r="U29" s="23">
        <f t="shared" si="16"/>
        <v>24</v>
      </c>
      <c r="V29" s="24">
        <f t="shared" si="17"/>
        <v>28</v>
      </c>
    </row>
    <row r="30" spans="1:26" ht="15" x14ac:dyDescent="0.25">
      <c r="A30" s="2" t="s">
        <v>26</v>
      </c>
      <c r="B30" s="3" t="str">
        <f t="shared" ca="1" si="3"/>
        <v>Blomøy</v>
      </c>
      <c r="C30" s="3">
        <f t="shared" ca="1" si="4"/>
        <v>4.8927480000000001</v>
      </c>
      <c r="D30" s="4">
        <f t="shared" ca="1" si="5"/>
        <v>60.538108000000001</v>
      </c>
      <c r="E30" s="5">
        <f t="shared" ca="1" si="13"/>
        <v>543.19777570799999</v>
      </c>
      <c r="F30" s="5">
        <f t="shared" ca="1" si="13"/>
        <v>6721.0012882680003</v>
      </c>
      <c r="G30" s="3" t="str">
        <f t="shared" ca="1" si="1"/>
        <v>Årstad</v>
      </c>
      <c r="H30" s="6">
        <f t="shared" ca="1" si="11"/>
        <v>5.3523550000000002</v>
      </c>
      <c r="I30" s="63">
        <f t="shared" ca="1" si="12"/>
        <v>60.363500999999999</v>
      </c>
      <c r="J30" s="8">
        <f t="shared" ca="1" si="14"/>
        <v>594.22380445500005</v>
      </c>
      <c r="K30" s="8">
        <f t="shared" ca="1" si="14"/>
        <v>6701.6162445210002</v>
      </c>
      <c r="L30" s="2" t="s">
        <v>17</v>
      </c>
      <c r="M30" s="3" cm="1">
        <f t="array" aca="1" ref="M30" ca="1">_xlfn.XLOOKUP(B30,$R$20:$R$47,_xlfn.XLOOKUP(G30,$S$19:$V$19,$S$20:$V$47))*2</f>
        <v>104</v>
      </c>
      <c r="R30" s="58" t="s">
        <v>34</v>
      </c>
      <c r="S30" s="34">
        <v>15</v>
      </c>
      <c r="T30" s="35">
        <f t="shared" si="15"/>
        <v>22</v>
      </c>
      <c r="U30" s="19">
        <f t="shared" si="16"/>
        <v>19</v>
      </c>
      <c r="V30" s="21">
        <f t="shared" si="17"/>
        <v>23</v>
      </c>
    </row>
    <row r="31" spans="1:26" ht="15" x14ac:dyDescent="0.25">
      <c r="A31" s="2" t="s">
        <v>26</v>
      </c>
      <c r="B31" s="3" t="str">
        <f t="shared" ca="1" si="3"/>
        <v>Arefjord</v>
      </c>
      <c r="C31" s="3">
        <f t="shared" ca="1" si="4"/>
        <v>5.1424630000000002</v>
      </c>
      <c r="D31" s="4">
        <f t="shared" ca="1" si="5"/>
        <v>60.358854999999998</v>
      </c>
      <c r="E31" s="5">
        <f t="shared" ca="1" si="13"/>
        <v>570.92138472300007</v>
      </c>
      <c r="F31" s="5">
        <f t="shared" ca="1" si="13"/>
        <v>6701.1004409549996</v>
      </c>
      <c r="G31" s="3" t="str">
        <f t="shared" ca="1" si="1"/>
        <v>Laksevåg</v>
      </c>
      <c r="H31" s="6">
        <f t="shared" ca="1" si="11"/>
        <v>5.2647930000000001</v>
      </c>
      <c r="I31" s="63">
        <f t="shared" ca="1" si="12"/>
        <v>60.379098999999997</v>
      </c>
      <c r="J31" s="8">
        <f t="shared" ca="1" si="14"/>
        <v>584.50258365299999</v>
      </c>
      <c r="K31" s="8">
        <f t="shared" ca="1" si="14"/>
        <v>6703.3479500789999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15"/>
        <v>28</v>
      </c>
      <c r="U31" s="17">
        <f t="shared" si="16"/>
        <v>25</v>
      </c>
      <c r="V31" s="18">
        <f t="shared" si="17"/>
        <v>29</v>
      </c>
    </row>
    <row r="32" spans="1:26" ht="15" x14ac:dyDescent="0.25">
      <c r="A32" s="2" t="s">
        <v>26</v>
      </c>
      <c r="B32" s="3" t="str">
        <f t="shared" ca="1" si="3"/>
        <v>Tofterøy</v>
      </c>
      <c r="C32" s="3">
        <f t="shared" ca="1" si="4"/>
        <v>5.0525099999999998</v>
      </c>
      <c r="D32" s="4">
        <f t="shared" ca="1" si="5"/>
        <v>60.185890000000001</v>
      </c>
      <c r="E32" s="5">
        <f t="shared" ca="1" si="13"/>
        <v>560.93471270999999</v>
      </c>
      <c r="F32" s="5">
        <f t="shared" ca="1" si="13"/>
        <v>6681.8976936899999</v>
      </c>
      <c r="G32" s="3" t="str">
        <f t="shared" ca="1" si="1"/>
        <v>Ytrebygda</v>
      </c>
      <c r="H32" s="6">
        <f t="shared" ca="1" si="11"/>
        <v>5.2586760000000004</v>
      </c>
      <c r="I32" s="63">
        <f t="shared" ca="1" si="12"/>
        <v>60.290962</v>
      </c>
      <c r="J32" s="8">
        <f t="shared" ca="1" si="14"/>
        <v>583.82346819600002</v>
      </c>
      <c r="K32" s="8">
        <f t="shared" ca="1" si="14"/>
        <v>6693.5628922020005</v>
      </c>
      <c r="L32" s="2" t="s">
        <v>17</v>
      </c>
      <c r="M32" s="3" cm="1">
        <f t="array" aca="1" ref="M32" ca="1">_xlfn.XLOOKUP(B32,$R$20:$R$47,_xlfn.XLOOKUP(G32,$S$19:$V$19,$S$20:$V$47))*2</f>
        <v>96</v>
      </c>
      <c r="R32" s="58" t="s">
        <v>49</v>
      </c>
      <c r="S32" s="18">
        <v>29</v>
      </c>
      <c r="T32" s="36">
        <f t="shared" si="15"/>
        <v>36</v>
      </c>
      <c r="U32" s="37">
        <f t="shared" si="16"/>
        <v>33</v>
      </c>
      <c r="V32" s="38">
        <f t="shared" si="17"/>
        <v>37</v>
      </c>
    </row>
    <row r="33" spans="1:22" ht="15" x14ac:dyDescent="0.25">
      <c r="A33" s="2" t="s">
        <v>26</v>
      </c>
      <c r="B33" s="3" t="str">
        <f t="shared" ca="1" si="3"/>
        <v>Spjeld</v>
      </c>
      <c r="C33" s="3">
        <f t="shared" ca="1" si="4"/>
        <v>5.0396080000000003</v>
      </c>
      <c r="D33" s="4">
        <f t="shared" ca="1" si="5"/>
        <v>60.390343000000001</v>
      </c>
      <c r="E33" s="5">
        <f t="shared" ca="1" si="13"/>
        <v>559.50231976800001</v>
      </c>
      <c r="F33" s="5">
        <f t="shared" ca="1" si="13"/>
        <v>6704.5962702030001</v>
      </c>
      <c r="G33" s="3" t="str">
        <f t="shared" ca="1" si="1"/>
        <v>Bergenhus</v>
      </c>
      <c r="H33" s="6">
        <f t="shared" ca="1" si="11"/>
        <v>5.3261630000000002</v>
      </c>
      <c r="I33" s="63">
        <f t="shared" ca="1" si="12"/>
        <v>60.395409000000001</v>
      </c>
      <c r="J33" s="8">
        <f t="shared" ca="1" si="14"/>
        <v>591.31594242300002</v>
      </c>
      <c r="K33" s="8">
        <f t="shared" ca="1" si="14"/>
        <v>6705.1587025890003</v>
      </c>
      <c r="L33" s="2" t="s">
        <v>17</v>
      </c>
      <c r="M33" s="3" cm="1">
        <f t="array" aca="1" ref="M33" ca="1">_xlfn.XLOOKUP(B33,$R$20:$R$47,_xlfn.XLOOKUP(G33,$S$19:$V$19,$S$20:$V$47))*2</f>
        <v>56</v>
      </c>
      <c r="R33" s="58" t="s">
        <v>35</v>
      </c>
      <c r="S33" s="39">
        <v>11</v>
      </c>
      <c r="T33" s="40">
        <f t="shared" si="15"/>
        <v>18</v>
      </c>
      <c r="U33" s="34">
        <f t="shared" si="16"/>
        <v>15</v>
      </c>
      <c r="V33" s="19">
        <f t="shared" si="17"/>
        <v>19</v>
      </c>
    </row>
    <row r="34" spans="1:22" ht="15" x14ac:dyDescent="0.25">
      <c r="A34" s="2" t="s">
        <v>26</v>
      </c>
      <c r="B34" s="3" t="str">
        <f t="shared" ca="1" si="3"/>
        <v>Landro</v>
      </c>
      <c r="C34" s="3">
        <f t="shared" ca="1" si="4"/>
        <v>4.9672090000000004</v>
      </c>
      <c r="D34" s="4">
        <f t="shared" ca="1" si="5"/>
        <v>60.423364999999997</v>
      </c>
      <c r="E34" s="5">
        <f t="shared" ref="E34:F42" ca="1" si="18">C34*111.021</f>
        <v>551.464510389</v>
      </c>
      <c r="F34" s="5">
        <f t="shared" ca="1" si="18"/>
        <v>6708.2624056649993</v>
      </c>
      <c r="G34" s="3" t="str">
        <f t="shared" ca="1" si="1"/>
        <v>Ytrebygda</v>
      </c>
      <c r="H34" s="6">
        <f t="shared" ca="1" si="11"/>
        <v>5.2586760000000004</v>
      </c>
      <c r="I34" s="63">
        <f t="shared" ca="1" si="12"/>
        <v>60.290962</v>
      </c>
      <c r="J34" s="8">
        <f t="shared" ref="J34:K42" ca="1" si="19">H34*111.021</f>
        <v>583.82346819600002</v>
      </c>
      <c r="K34" s="8">
        <f t="shared" ca="1" si="19"/>
        <v>6693.5628922020005</v>
      </c>
      <c r="L34" s="2" t="s">
        <v>17</v>
      </c>
      <c r="M34" s="3" cm="1">
        <f t="array" aca="1" ref="M34" ca="1">_xlfn.XLOOKUP(B34,$R$20:$R$47,_xlfn.XLOOKUP(G34,$S$19:$V$19,$S$20:$V$47))*2</f>
        <v>66</v>
      </c>
      <c r="R34" s="58" t="s">
        <v>50</v>
      </c>
      <c r="S34" s="41"/>
      <c r="T34" s="42">
        <f t="shared" si="15"/>
        <v>7</v>
      </c>
      <c r="U34" s="43">
        <f t="shared" si="16"/>
        <v>4</v>
      </c>
      <c r="V34" s="44">
        <f t="shared" si="17"/>
        <v>8</v>
      </c>
    </row>
    <row r="35" spans="1:22" ht="15" x14ac:dyDescent="0.25">
      <c r="A35" s="2" t="s">
        <v>26</v>
      </c>
      <c r="B35" s="3" t="str">
        <f t="shared" ca="1" si="3"/>
        <v>Foldnes</v>
      </c>
      <c r="C35" s="3">
        <f t="shared" ca="1" si="4"/>
        <v>5.1065680000000002</v>
      </c>
      <c r="D35" s="4">
        <f t="shared" ca="1" si="5"/>
        <v>60.375988</v>
      </c>
      <c r="E35" s="5">
        <f t="shared" ca="1" si="18"/>
        <v>566.93628592800007</v>
      </c>
      <c r="F35" s="5">
        <f t="shared" ca="1" si="18"/>
        <v>6703.0025637480003</v>
      </c>
      <c r="G35" s="3" t="str">
        <f t="shared" ca="1" si="1"/>
        <v>Bergenhus</v>
      </c>
      <c r="H35" s="6">
        <f t="shared" ca="1" si="11"/>
        <v>5.3261630000000002</v>
      </c>
      <c r="I35" s="63">
        <f t="shared" ca="1" si="12"/>
        <v>60.395409000000001</v>
      </c>
      <c r="J35" s="8">
        <f t="shared" ca="1" si="19"/>
        <v>591.31594242300002</v>
      </c>
      <c r="K35" s="8">
        <f t="shared" ca="1" si="19"/>
        <v>6705.1587025890003</v>
      </c>
      <c r="L35" s="2" t="s">
        <v>17</v>
      </c>
      <c r="M35" s="3" cm="1">
        <f t="array" aca="1" ref="M35" ca="1">_xlfn.XLOOKUP(B35,$R$20:$R$47,_xlfn.XLOOKUP(G35,$S$19:$V$19,$S$20:$V$47))*2</f>
        <v>54</v>
      </c>
      <c r="R35" s="58" t="s">
        <v>51</v>
      </c>
      <c r="S35" s="45">
        <v>14</v>
      </c>
      <c r="T35" s="15">
        <f t="shared" si="15"/>
        <v>21</v>
      </c>
      <c r="U35" s="40">
        <f t="shared" si="16"/>
        <v>18</v>
      </c>
      <c r="V35" s="35">
        <f t="shared" si="17"/>
        <v>22</v>
      </c>
    </row>
    <row r="36" spans="1:22" ht="15" x14ac:dyDescent="0.25">
      <c r="A36" s="2" t="s">
        <v>26</v>
      </c>
      <c r="B36" s="3" t="str">
        <f t="shared" ca="1" si="3"/>
        <v>Foldnes</v>
      </c>
      <c r="C36" s="3">
        <f t="shared" ca="1" si="4"/>
        <v>5.1065680000000002</v>
      </c>
      <c r="D36" s="4">
        <f t="shared" ca="1" si="5"/>
        <v>60.375988</v>
      </c>
      <c r="E36" s="5">
        <f t="shared" ca="1" si="18"/>
        <v>566.93628592800007</v>
      </c>
      <c r="F36" s="5">
        <f t="shared" ca="1" si="18"/>
        <v>6703.0025637480003</v>
      </c>
      <c r="G36" s="3" t="str">
        <f t="shared" ca="1" si="1"/>
        <v>Årstad</v>
      </c>
      <c r="H36" s="6">
        <f t="shared" ca="1" si="11"/>
        <v>5.3523550000000002</v>
      </c>
      <c r="I36" s="63">
        <f t="shared" ca="1" si="12"/>
        <v>60.363500999999999</v>
      </c>
      <c r="J36" s="8">
        <f t="shared" ca="1" si="19"/>
        <v>594.22380445500005</v>
      </c>
      <c r="K36" s="8">
        <f t="shared" ca="1" si="19"/>
        <v>6701.6162445210002</v>
      </c>
      <c r="L36" s="2" t="s">
        <v>17</v>
      </c>
      <c r="M36" s="3" cm="1">
        <f t="array" aca="1" ref="M36" ca="1">_xlfn.XLOOKUP(B36,$R$20:$R$47,_xlfn.XLOOKUP(G36,$S$19:$V$19,$S$20:$V$47))*2</f>
        <v>56</v>
      </c>
      <c r="R36" s="58" t="s">
        <v>52</v>
      </c>
      <c r="S36" s="37">
        <v>33</v>
      </c>
      <c r="T36" s="46">
        <f t="shared" si="15"/>
        <v>40</v>
      </c>
      <c r="U36" s="38">
        <f t="shared" si="16"/>
        <v>37</v>
      </c>
      <c r="V36" s="47">
        <f t="shared" si="17"/>
        <v>41</v>
      </c>
    </row>
    <row r="37" spans="1:22" ht="15" x14ac:dyDescent="0.25">
      <c r="A37" s="2" t="s">
        <v>26</v>
      </c>
      <c r="B37" s="3" t="str">
        <f t="shared" ca="1" si="3"/>
        <v>Knarrevik</v>
      </c>
      <c r="C37" s="3">
        <f t="shared" ca="1" si="4"/>
        <v>5.1530250000000004</v>
      </c>
      <c r="D37" s="4">
        <f t="shared" ca="1" si="5"/>
        <v>60.368082999999999</v>
      </c>
      <c r="E37" s="5">
        <f t="shared" ca="1" si="18"/>
        <v>572.0939885250001</v>
      </c>
      <c r="F37" s="5">
        <f t="shared" ca="1" si="18"/>
        <v>6702.1249427430002</v>
      </c>
      <c r="G37" s="3" t="str">
        <f t="shared" ca="1" si="1"/>
        <v>Laksevåg</v>
      </c>
      <c r="H37" s="6">
        <f t="shared" ca="1" si="11"/>
        <v>5.2647930000000001</v>
      </c>
      <c r="I37" s="63">
        <f t="shared" ca="1" si="12"/>
        <v>60.379098999999997</v>
      </c>
      <c r="J37" s="8">
        <f t="shared" ca="1" si="19"/>
        <v>584.50258365299999</v>
      </c>
      <c r="K37" s="8">
        <f t="shared" ca="1" si="19"/>
        <v>6703.3479500789999</v>
      </c>
      <c r="L37" s="2" t="s">
        <v>17</v>
      </c>
      <c r="M37" s="3" cm="1">
        <f t="array" aca="1" ref="M37" ca="1">_xlfn.XLOOKUP(B37,$R$20:$R$47,_xlfn.XLOOKUP(G37,$S$19:$V$19,$S$20:$V$47))*2</f>
        <v>22</v>
      </c>
      <c r="R37" s="58" t="s">
        <v>53</v>
      </c>
      <c r="S37" s="33">
        <v>17</v>
      </c>
      <c r="T37" s="23">
        <f t="shared" si="15"/>
        <v>24</v>
      </c>
      <c r="U37" s="15">
        <f t="shared" si="16"/>
        <v>21</v>
      </c>
      <c r="V37" s="17">
        <f t="shared" si="17"/>
        <v>25</v>
      </c>
    </row>
    <row r="38" spans="1:22" ht="15" x14ac:dyDescent="0.25">
      <c r="A38" s="2" t="s">
        <v>26</v>
      </c>
      <c r="B38" s="3" t="str">
        <f t="shared" ca="1" si="3"/>
        <v>Vågo</v>
      </c>
      <c r="C38" s="3">
        <f t="shared" ca="1" si="4"/>
        <v>5.1245659999999997</v>
      </c>
      <c r="D38" s="4">
        <f t="shared" ca="1" si="5"/>
        <v>60.388821</v>
      </c>
      <c r="E38" s="5">
        <f t="shared" ca="1" si="18"/>
        <v>568.93444188599995</v>
      </c>
      <c r="F38" s="5">
        <f t="shared" ca="1" si="18"/>
        <v>6704.4272962410005</v>
      </c>
      <c r="G38" s="3" t="str">
        <f t="shared" ca="1" si="1"/>
        <v>Laksevåg</v>
      </c>
      <c r="H38" s="6">
        <f t="shared" ca="1" si="11"/>
        <v>5.2647930000000001</v>
      </c>
      <c r="I38" s="63">
        <f t="shared" ca="1" si="12"/>
        <v>60.379098999999997</v>
      </c>
      <c r="J38" s="8">
        <f t="shared" ca="1" si="19"/>
        <v>584.50258365299999</v>
      </c>
      <c r="K38" s="8">
        <f t="shared" ca="1" si="19"/>
        <v>6703.3479500789999</v>
      </c>
      <c r="L38" s="2" t="s">
        <v>17</v>
      </c>
      <c r="M38" s="3" cm="1">
        <f t="array" aca="1" ref="M38" ca="1">_xlfn.XLOOKUP(B38,$R$20:$R$47,_xlfn.XLOOKUP(G38,$S$19:$V$19,$S$20:$V$47))*2</f>
        <v>42</v>
      </c>
      <c r="R38" s="58" t="s">
        <v>54</v>
      </c>
      <c r="S38" s="48">
        <v>32</v>
      </c>
      <c r="T38" s="49">
        <f t="shared" si="15"/>
        <v>39</v>
      </c>
      <c r="U38" s="36">
        <f t="shared" si="16"/>
        <v>36</v>
      </c>
      <c r="V38" s="46">
        <f t="shared" si="17"/>
        <v>40</v>
      </c>
    </row>
    <row r="39" spans="1:22" ht="15" x14ac:dyDescent="0.25">
      <c r="A39" s="2" t="s">
        <v>26</v>
      </c>
      <c r="B39" s="3" t="str">
        <f t="shared" ca="1" si="3"/>
        <v>Vorland</v>
      </c>
      <c r="C39" s="3">
        <f t="shared" ca="1" si="4"/>
        <v>5.0677450000000004</v>
      </c>
      <c r="D39" s="4">
        <f t="shared" ca="1" si="5"/>
        <v>60.227445000000003</v>
      </c>
      <c r="E39" s="5">
        <f t="shared" ca="1" si="18"/>
        <v>562.62611764500002</v>
      </c>
      <c r="F39" s="5">
        <f t="shared" ca="1" si="18"/>
        <v>6686.5111713450005</v>
      </c>
      <c r="G39" s="3" t="str">
        <f t="shared" ca="1" si="1"/>
        <v>Bergenhus</v>
      </c>
      <c r="H39" s="6">
        <f t="shared" ca="1" si="11"/>
        <v>5.3261630000000002</v>
      </c>
      <c r="I39" s="63">
        <f t="shared" ca="1" si="12"/>
        <v>60.395409000000001</v>
      </c>
      <c r="J39" s="8">
        <f t="shared" ca="1" si="19"/>
        <v>591.31594242300002</v>
      </c>
      <c r="K39" s="8">
        <f t="shared" ca="1" si="19"/>
        <v>6705.1587025890003</v>
      </c>
      <c r="L39" s="2" t="s">
        <v>17</v>
      </c>
      <c r="M39" s="3" cm="1">
        <f t="array" aca="1" ref="M39" ca="1">_xlfn.XLOOKUP(B39,$R$20:$R$47,_xlfn.XLOOKUP(G39,$S$19:$V$19,$S$20:$V$47))*2</f>
        <v>86</v>
      </c>
      <c r="R39" s="58" t="s">
        <v>55</v>
      </c>
      <c r="S39" s="38">
        <v>37</v>
      </c>
      <c r="T39" s="50">
        <f t="shared" si="15"/>
        <v>44</v>
      </c>
      <c r="U39" s="47">
        <f t="shared" si="16"/>
        <v>41</v>
      </c>
      <c r="V39" s="51">
        <f t="shared" si="17"/>
        <v>45</v>
      </c>
    </row>
    <row r="40" spans="1:22" ht="15" x14ac:dyDescent="0.25">
      <c r="A40" s="2" t="s">
        <v>26</v>
      </c>
      <c r="B40" s="3" t="str">
        <f t="shared" ca="1" si="3"/>
        <v>Knarrevik</v>
      </c>
      <c r="C40" s="3">
        <f t="shared" ca="1" si="4"/>
        <v>5.1530250000000004</v>
      </c>
      <c r="D40" s="4">
        <f t="shared" ca="1" si="5"/>
        <v>60.368082999999999</v>
      </c>
      <c r="E40" s="5">
        <f t="shared" ca="1" si="18"/>
        <v>572.0939885250001</v>
      </c>
      <c r="F40" s="5">
        <f t="shared" ca="1" si="18"/>
        <v>6702.1249427430002</v>
      </c>
      <c r="G40" s="3" t="str">
        <f t="shared" ca="1" si="1"/>
        <v>Ytrebygda</v>
      </c>
      <c r="H40" s="6">
        <f t="shared" ca="1" si="11"/>
        <v>5.2586760000000004</v>
      </c>
      <c r="I40" s="63">
        <f t="shared" ca="1" si="12"/>
        <v>60.290962</v>
      </c>
      <c r="J40" s="8">
        <f t="shared" ca="1" si="19"/>
        <v>583.82346819600002</v>
      </c>
      <c r="K40" s="8">
        <f t="shared" ca="1" si="19"/>
        <v>6693.5628922020005</v>
      </c>
      <c r="L40" s="2" t="s">
        <v>17</v>
      </c>
      <c r="M40" s="3" cm="1">
        <f t="array" aca="1" ref="M40" ca="1">_xlfn.XLOOKUP(B40,$R$20:$R$47,_xlfn.XLOOKUP(G40,$S$19:$V$19,$S$20:$V$47))*2</f>
        <v>30</v>
      </c>
      <c r="R40" s="58" t="s">
        <v>56</v>
      </c>
      <c r="S40" s="41"/>
      <c r="T40" s="42">
        <f t="shared" si="15"/>
        <v>7</v>
      </c>
      <c r="U40" s="43">
        <f t="shared" si="16"/>
        <v>4</v>
      </c>
      <c r="V40" s="44">
        <f t="shared" si="17"/>
        <v>8</v>
      </c>
    </row>
    <row r="41" spans="1:22" ht="15" x14ac:dyDescent="0.25">
      <c r="A41" s="2" t="s">
        <v>26</v>
      </c>
      <c r="B41" s="3" t="str">
        <f t="shared" ca="1" si="3"/>
        <v>Vorland</v>
      </c>
      <c r="C41" s="3">
        <f t="shared" ca="1" si="4"/>
        <v>5.0677450000000004</v>
      </c>
      <c r="D41" s="4">
        <f t="shared" ca="1" si="5"/>
        <v>60.227445000000003</v>
      </c>
      <c r="E41" s="5">
        <f t="shared" ca="1" si="18"/>
        <v>562.62611764500002</v>
      </c>
      <c r="F41" s="5">
        <f t="shared" ca="1" si="18"/>
        <v>6686.5111713450005</v>
      </c>
      <c r="G41" s="3" t="str">
        <f t="shared" ca="1" si="1"/>
        <v>Ytrebygda</v>
      </c>
      <c r="H41" s="6">
        <f t="shared" ca="1" si="11"/>
        <v>5.2586760000000004</v>
      </c>
      <c r="I41" s="63">
        <f t="shared" ca="1" si="12"/>
        <v>60.290962</v>
      </c>
      <c r="J41" s="8">
        <f t="shared" ca="1" si="19"/>
        <v>583.82346819600002</v>
      </c>
      <c r="K41" s="8">
        <f t="shared" ca="1" si="19"/>
        <v>6693.5628922020005</v>
      </c>
      <c r="L41" s="2" t="s">
        <v>17</v>
      </c>
      <c r="M41" s="3" cm="1">
        <f t="array" aca="1" ref="M41" ca="1">_xlfn.XLOOKUP(B41,$R$20:$R$47,_xlfn.XLOOKUP(G41,$S$19:$V$19,$S$20:$V$47))*2</f>
        <v>80</v>
      </c>
      <c r="R41" s="58" t="s">
        <v>32</v>
      </c>
      <c r="S41" s="46">
        <v>40</v>
      </c>
      <c r="T41" s="27">
        <f t="shared" si="15"/>
        <v>47</v>
      </c>
      <c r="U41" s="50">
        <f t="shared" si="16"/>
        <v>44</v>
      </c>
      <c r="V41" s="52">
        <f t="shared" si="17"/>
        <v>48</v>
      </c>
    </row>
    <row r="42" spans="1:22" ht="15" x14ac:dyDescent="0.25">
      <c r="A42" s="2" t="s">
        <v>26</v>
      </c>
      <c r="B42" s="3" t="str">
        <f t="shared" ca="1" si="3"/>
        <v>Telavåg</v>
      </c>
      <c r="C42" s="3">
        <f t="shared" ca="1" si="4"/>
        <v>4.9820219999999997</v>
      </c>
      <c r="D42" s="4">
        <f t="shared" ca="1" si="5"/>
        <v>60.261564</v>
      </c>
      <c r="E42" s="5">
        <f t="shared" ca="1" si="18"/>
        <v>553.10906446199999</v>
      </c>
      <c r="F42" s="5">
        <f t="shared" ca="1" si="18"/>
        <v>6690.2990968439999</v>
      </c>
      <c r="G42" s="3" t="str">
        <f t="shared" ca="1" si="1"/>
        <v>Ytrebygda</v>
      </c>
      <c r="H42" s="6">
        <f t="shared" ca="1" si="11"/>
        <v>5.2586760000000004</v>
      </c>
      <c r="I42" s="63">
        <f t="shared" ca="1" si="12"/>
        <v>60.290962</v>
      </c>
      <c r="J42" s="8">
        <f t="shared" ca="1" si="19"/>
        <v>583.82346819600002</v>
      </c>
      <c r="K42" s="8">
        <f t="shared" ca="1" si="19"/>
        <v>6693.5628922020005</v>
      </c>
      <c r="L42" s="2" t="s">
        <v>17</v>
      </c>
      <c r="M42" s="3" cm="1">
        <f t="array" aca="1" ref="M42" ca="1">_xlfn.XLOOKUP(B42,$R$20:$R$47,_xlfn.XLOOKUP(G42,$S$19:$V$19,$S$20:$V$47))*2</f>
        <v>88</v>
      </c>
      <c r="R42" s="58" t="s">
        <v>57</v>
      </c>
      <c r="S42" s="24">
        <v>28</v>
      </c>
      <c r="T42" s="53">
        <f t="shared" si="15"/>
        <v>35</v>
      </c>
      <c r="U42" s="48">
        <f t="shared" si="16"/>
        <v>32</v>
      </c>
      <c r="V42" s="36">
        <f t="shared" si="17"/>
        <v>36</v>
      </c>
    </row>
    <row r="43" spans="1:22" ht="15" x14ac:dyDescent="0.25">
      <c r="A43" s="2" t="s">
        <v>26</v>
      </c>
      <c r="B43" s="3" t="str">
        <f t="shared" ca="1" si="3"/>
        <v>Vågo</v>
      </c>
      <c r="C43" s="3">
        <f t="shared" ca="1" si="4"/>
        <v>5.1245659999999997</v>
      </c>
      <c r="D43" s="4">
        <f t="shared" ca="1" si="5"/>
        <v>60.388821</v>
      </c>
      <c r="E43" s="5">
        <f t="shared" ref="E43:E44" ca="1" si="20">C43*111.021</f>
        <v>568.93444188599995</v>
      </c>
      <c r="F43" s="5">
        <f t="shared" ref="F43:F44" ca="1" si="21">D43*111.021</f>
        <v>6704.4272962410005</v>
      </c>
      <c r="G43" s="3" t="str">
        <f t="shared" ca="1" si="1"/>
        <v>Bergenhus</v>
      </c>
      <c r="H43" s="6">
        <f t="shared" ref="H43:H44" ca="1" si="22">_xlfn.XLOOKUP(G43,$Z$3:$Z$6,$AA$3:$AA$6,0)</f>
        <v>5.3261630000000002</v>
      </c>
      <c r="I43" s="63">
        <f t="shared" ref="I43:I44" ca="1" si="23">_xlfn.XLOOKUP(G43,$Z$3:$Z$6,$AB$3:$AB$6,0)</f>
        <v>60.395409000000001</v>
      </c>
      <c r="J43" s="8">
        <f t="shared" ref="J43:J44" ca="1" si="24">H43*111.021</f>
        <v>591.31594242300002</v>
      </c>
      <c r="K43" s="8">
        <f t="shared" ref="K43:K44" ca="1" si="25">I43*111.021</f>
        <v>6705.1587025890003</v>
      </c>
      <c r="L43" s="2" t="s">
        <v>17</v>
      </c>
      <c r="M43" s="3" cm="1">
        <f t="array" aca="1" ref="M43" ca="1">_xlfn.XLOOKUP(B43,$R$20:$R$47,_xlfn.XLOOKUP(G43,$S$19:$V$19,$S$20:$V$47))*2</f>
        <v>56</v>
      </c>
      <c r="R43" s="58" t="s">
        <v>58</v>
      </c>
      <c r="S43" s="36">
        <v>36</v>
      </c>
      <c r="T43" s="25">
        <f t="shared" si="15"/>
        <v>43</v>
      </c>
      <c r="U43" s="46">
        <f t="shared" si="16"/>
        <v>40</v>
      </c>
      <c r="V43" s="50">
        <f t="shared" si="17"/>
        <v>44</v>
      </c>
    </row>
    <row r="44" spans="1:22" ht="15" x14ac:dyDescent="0.25">
      <c r="A44" s="2" t="s">
        <v>26</v>
      </c>
      <c r="B44" s="3" t="str">
        <f t="shared" ca="1" si="3"/>
        <v>Brattholmen</v>
      </c>
      <c r="C44" s="3">
        <f t="shared" ca="1" si="4"/>
        <v>5.1522740000000002</v>
      </c>
      <c r="D44" s="4">
        <f t="shared" ca="1" si="5"/>
        <v>60.354616</v>
      </c>
      <c r="E44" s="5">
        <f t="shared" ca="1" si="20"/>
        <v>572.01061175400002</v>
      </c>
      <c r="F44" s="5">
        <f t="shared" ca="1" si="21"/>
        <v>6700.629822936</v>
      </c>
      <c r="G44" s="3" t="str">
        <f t="shared" ca="1" si="1"/>
        <v>Laksevåg</v>
      </c>
      <c r="H44" s="6">
        <f t="shared" ca="1" si="22"/>
        <v>5.2647930000000001</v>
      </c>
      <c r="I44" s="63">
        <f t="shared" ca="1" si="23"/>
        <v>60.379098999999997</v>
      </c>
      <c r="J44" s="8">
        <f t="shared" ca="1" si="24"/>
        <v>584.50258365299999</v>
      </c>
      <c r="K44" s="8">
        <f t="shared" ca="1" si="25"/>
        <v>6703.3479500789999</v>
      </c>
      <c r="L44" s="2" t="s">
        <v>17</v>
      </c>
      <c r="M44" s="3" cm="1">
        <f t="array" aca="1" ref="M44" ca="1">_xlfn.XLOOKUP(B44,$R$20:$R$47,_xlfn.XLOOKUP(G44,$S$19:$V$19,$S$20:$V$47))*2</f>
        <v>34</v>
      </c>
      <c r="R44" s="58" t="s">
        <v>59</v>
      </c>
      <c r="S44" s="50">
        <v>44</v>
      </c>
      <c r="T44" s="54">
        <f t="shared" si="15"/>
        <v>51</v>
      </c>
      <c r="U44" s="52">
        <f t="shared" si="16"/>
        <v>48</v>
      </c>
      <c r="V44" s="28">
        <f t="shared" si="17"/>
        <v>52</v>
      </c>
    </row>
    <row r="45" spans="1:22" ht="15" x14ac:dyDescent="0.25">
      <c r="A45" s="2" t="s">
        <v>26</v>
      </c>
      <c r="B45" s="3" t="str">
        <f t="shared" ca="1" si="3"/>
        <v>Kårtveit</v>
      </c>
      <c r="C45" s="3">
        <f t="shared" ca="1" si="4"/>
        <v>4.9934529999999997</v>
      </c>
      <c r="D45" s="4">
        <f t="shared" ca="1" si="5"/>
        <v>60.388651000000003</v>
      </c>
      <c r="E45" s="5">
        <f t="shared" ref="E45:E46" ca="1" si="26">C45*111.021</f>
        <v>554.37814551299994</v>
      </c>
      <c r="F45" s="5">
        <f t="shared" ref="F45:F46" ca="1" si="27">D45*111.021</f>
        <v>6704.4084226710002</v>
      </c>
      <c r="G45" s="3" t="str">
        <f t="shared" ca="1" si="1"/>
        <v>Laksevåg</v>
      </c>
      <c r="H45" s="6">
        <f t="shared" ref="H45:H46" ca="1" si="28">_xlfn.XLOOKUP(G45,$Z$3:$Z$6,$AA$3:$AA$6,0)</f>
        <v>5.2647930000000001</v>
      </c>
      <c r="I45" s="63">
        <f t="shared" ref="I45:I46" ca="1" si="29">_xlfn.XLOOKUP(G45,$Z$3:$Z$6,$AB$3:$AB$6,0)</f>
        <v>60.379098999999997</v>
      </c>
      <c r="J45" s="8">
        <f t="shared" ref="J45:J46" ca="1" si="30">H45*111.021</f>
        <v>584.50258365299999</v>
      </c>
      <c r="K45" s="8">
        <f t="shared" ref="K45:K46" ca="1" si="31">I45*111.021</f>
        <v>6703.3479500789999</v>
      </c>
      <c r="L45" s="2" t="s">
        <v>17</v>
      </c>
      <c r="M45" s="3" cm="1">
        <f t="array" aca="1" ref="M45" ca="1">_xlfn.XLOOKUP(B45,$R$20:$R$47,_xlfn.XLOOKUP(G45,$S$19:$V$19,$S$20:$V$47))*2</f>
        <v>52</v>
      </c>
      <c r="R45" s="58" t="s">
        <v>60</v>
      </c>
      <c r="S45" s="55">
        <v>30</v>
      </c>
      <c r="T45" s="38">
        <f t="shared" si="15"/>
        <v>37</v>
      </c>
      <c r="U45" s="56">
        <f t="shared" si="16"/>
        <v>34</v>
      </c>
      <c r="V45" s="57">
        <f t="shared" si="17"/>
        <v>38</v>
      </c>
    </row>
    <row r="46" spans="1:22" ht="15" x14ac:dyDescent="0.25">
      <c r="A46" s="2" t="s">
        <v>26</v>
      </c>
      <c r="B46" s="3" t="str">
        <f t="shared" ca="1" si="3"/>
        <v>Solsvik</v>
      </c>
      <c r="C46" s="3">
        <f t="shared" ca="1" si="4"/>
        <v>4.9664089999999996</v>
      </c>
      <c r="D46" s="4">
        <f t="shared" ca="1" si="5"/>
        <v>60.431001999999999</v>
      </c>
      <c r="E46" s="5">
        <f t="shared" ca="1" si="26"/>
        <v>551.37569358899998</v>
      </c>
      <c r="F46" s="5">
        <f t="shared" ca="1" si="27"/>
        <v>6709.1102730419998</v>
      </c>
      <c r="G46" s="3" t="str">
        <f t="shared" ca="1" si="1"/>
        <v>Årstad</v>
      </c>
      <c r="H46" s="6">
        <f t="shared" ca="1" si="28"/>
        <v>5.3523550000000002</v>
      </c>
      <c r="I46" s="63">
        <f t="shared" ca="1" si="29"/>
        <v>60.363500999999999</v>
      </c>
      <c r="J46" s="8">
        <f t="shared" ca="1" si="30"/>
        <v>594.22380445500005</v>
      </c>
      <c r="K46" s="8">
        <f t="shared" ca="1" si="31"/>
        <v>6701.6162445210002</v>
      </c>
      <c r="L46" s="2" t="s">
        <v>17</v>
      </c>
      <c r="M46" s="3" cm="1">
        <f t="array" aca="1" ref="M46" ca="1">_xlfn.XLOOKUP(B46,$R$20:$R$47,_xlfn.XLOOKUP(G46,$S$19:$V$19,$S$20:$V$47))*2</f>
        <v>80</v>
      </c>
      <c r="R46" s="58" t="s">
        <v>36</v>
      </c>
      <c r="S46" s="34">
        <v>15</v>
      </c>
      <c r="T46" s="35">
        <f t="shared" si="15"/>
        <v>22</v>
      </c>
      <c r="U46" s="19">
        <f t="shared" si="16"/>
        <v>19</v>
      </c>
      <c r="V46" s="21">
        <f t="shared" si="17"/>
        <v>23</v>
      </c>
    </row>
    <row r="47" spans="1:22" ht="15" x14ac:dyDescent="0.25">
      <c r="R47" s="58" t="s">
        <v>15</v>
      </c>
      <c r="S47" s="59">
        <v>26</v>
      </c>
      <c r="T47" s="16">
        <f t="shared" si="15"/>
        <v>33</v>
      </c>
      <c r="U47" s="23">
        <f t="shared" si="16"/>
        <v>30</v>
      </c>
      <c r="V47" s="24">
        <f t="shared" si="17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42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Straume</v>
      </c>
      <c r="C8" s="3">
        <f t="shared" ref="C8:C42" ca="1" si="10">_xlfn.XLOOKUP(B8,$W$3:$W$12,$X$3:$X$12,0)</f>
        <v>5.1213329999999999</v>
      </c>
      <c r="D8" s="4">
        <f t="shared" ref="D8:D31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Laksevåg</v>
      </c>
      <c r="H8" s="6">
        <f t="shared" ref="H8:H42" ca="1" si="12">_xlfn.XLOOKUP(G8,$Z$3:$Z$6,$AA$3:$AA$6,0)</f>
        <v>5.2647930000000001</v>
      </c>
      <c r="I8" s="63">
        <f t="shared" ref="I8:I31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Brattholmen</v>
      </c>
      <c r="C9" s="3">
        <f ca="1">_xlfn.XLOOKUP(B9,$W$3:$W$12,$X$3:$X$12,0)</f>
        <v>5.1522740000000002</v>
      </c>
      <c r="D9" s="4">
        <f ca="1">_xlfn.XLOOKUP(B9,$W$3:$W$12,$Y$3:$Y$12,0)</f>
        <v>60.354616</v>
      </c>
      <c r="E9" s="5">
        <f t="shared" ref="E9:E11" ca="1" si="14">C9*111.021</f>
        <v>572.01061175400002</v>
      </c>
      <c r="F9" s="5">
        <f t="shared" ref="F9:F11" ca="1" si="15">D9*111.021</f>
        <v>6700.629822936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ref="J9:J11" ca="1" si="16">H9*111.021</f>
        <v>591.31594242300002</v>
      </c>
      <c r="K9" s="8">
        <f t="shared" ref="K9:K11" ca="1" si="17">I9*111.021</f>
        <v>6705.1587025890003</v>
      </c>
      <c r="L9" s="2" t="s">
        <v>88</v>
      </c>
      <c r="M9" s="3" cm="1">
        <f t="array" aca="1" ref="M9" ca="1">_xlfn.XLOOKUP(B9,$R$20:$R$47,_xlfn.XLOOKUP(G9,$S$19:$V$19,$S$20:$V$47))*2</f>
        <v>48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Brattholmen</v>
      </c>
      <c r="C10" s="3">
        <f t="shared" ref="C10:C11" ca="1" si="18">_xlfn.XLOOKUP(B10,$W$3:$W$12,$X$3:$X$12,0)</f>
        <v>5.1522740000000002</v>
      </c>
      <c r="D10" s="4">
        <f t="shared" ref="D10:D11" ca="1" si="19">_xlfn.XLOOKUP(B10,$W$3:$W$12,$Y$3:$Y$12,0)</f>
        <v>60.354616</v>
      </c>
      <c r="E10" s="5">
        <f t="shared" ca="1" si="14"/>
        <v>572.01061175400002</v>
      </c>
      <c r="F10" s="5">
        <f t="shared" ca="1" si="15"/>
        <v>6700.629822936</v>
      </c>
      <c r="G10" s="3" t="str">
        <f t="shared" ca="1" si="2"/>
        <v>Årstad</v>
      </c>
      <c r="H10" s="6">
        <f t="shared" ref="H10:H11" ca="1" si="20">_xlfn.XLOOKUP(G10,$Z$3:$Z$6,$AA$3:$AA$6,0)</f>
        <v>5.3523550000000002</v>
      </c>
      <c r="I10" s="63">
        <f t="shared" ref="I10:I11" ca="1" si="21">_xlfn.XLOOKUP(G10,$Z$3:$Z$6,$AB$3:$AB$6,0)</f>
        <v>60.363500999999999</v>
      </c>
      <c r="J10" s="8">
        <f t="shared" ca="1" si="16"/>
        <v>594.22380445500005</v>
      </c>
      <c r="K10" s="8">
        <f t="shared" ca="1" si="17"/>
        <v>6701.6162445210002</v>
      </c>
      <c r="L10" s="2" t="s">
        <v>89</v>
      </c>
      <c r="M10" s="3" cm="1">
        <f t="array" aca="1" ref="M10" ca="1">_xlfn.XLOOKUP(B10,$R$20:$R$47,_xlfn.XLOOKUP(G10,$S$19:$V$19,$S$20:$V$47))*2</f>
        <v>50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Foldnes</v>
      </c>
      <c r="C11" s="3">
        <f t="shared" ca="1" si="18"/>
        <v>5.1065680000000002</v>
      </c>
      <c r="D11" s="4">
        <f t="shared" ca="1" si="19"/>
        <v>60.375988</v>
      </c>
      <c r="E11" s="5">
        <f t="shared" ca="1" si="14"/>
        <v>566.93628592800007</v>
      </c>
      <c r="F11" s="5">
        <f t="shared" ca="1" si="15"/>
        <v>6703.0025637480003</v>
      </c>
      <c r="G11" s="3" t="str">
        <f t="shared" ca="1" si="2"/>
        <v>Bergenhus</v>
      </c>
      <c r="H11" s="6">
        <f t="shared" ca="1" si="20"/>
        <v>5.3261630000000002</v>
      </c>
      <c r="I11" s="63">
        <f t="shared" ca="1" si="21"/>
        <v>60.395409000000001</v>
      </c>
      <c r="J11" s="8">
        <f t="shared" ca="1" si="16"/>
        <v>591.31594242300002</v>
      </c>
      <c r="K11" s="8">
        <f t="shared" ca="1" si="17"/>
        <v>6705.1587025890003</v>
      </c>
      <c r="L11" s="2" t="s">
        <v>90</v>
      </c>
      <c r="M11" s="3" cm="1">
        <f t="array" aca="1" ref="M11" ca="1">_xlfn.XLOOKUP(B11,$R$20:$R$47,_xlfn.XLOOKUP(G11,$S$19:$V$19,$S$20:$V$47))*2</f>
        <v>54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2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Kolltveit</v>
      </c>
      <c r="C13" s="3">
        <f t="shared" ca="1" si="10"/>
        <v>5.0878129999999997</v>
      </c>
      <c r="D13" s="4">
        <f t="shared" ca="1" si="11"/>
        <v>60.352223000000002</v>
      </c>
      <c r="E13" s="5">
        <f t="shared" ca="1" si="1"/>
        <v>564.85408707299996</v>
      </c>
      <c r="F13" s="5">
        <f t="shared" ca="1" si="1"/>
        <v>6700.3641496830005</v>
      </c>
      <c r="G13" s="3" t="str">
        <f t="shared" ca="1" si="2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0"/>
        <v>Spjeld</v>
      </c>
      <c r="C14" s="3">
        <f t="shared" ca="1" si="10"/>
        <v>5.0396080000000003</v>
      </c>
      <c r="D14" s="4">
        <f t="shared" ca="1" si="11"/>
        <v>60.390343000000001</v>
      </c>
      <c r="E14" s="5">
        <f t="shared" ca="1" si="1"/>
        <v>559.50231976800001</v>
      </c>
      <c r="F14" s="5">
        <f t="shared" ca="1" si="1"/>
        <v>6704.5962702030001</v>
      </c>
      <c r="G14" s="3" t="str">
        <f t="shared" ca="1" si="2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0"/>
        <v>Knarrevik</v>
      </c>
      <c r="C15" s="3">
        <f t="shared" ca="1" si="10"/>
        <v>5.1530250000000004</v>
      </c>
      <c r="D15" s="4">
        <f t="shared" ca="1" si="11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2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0"/>
        <v>Kolltveit</v>
      </c>
      <c r="C16" s="3">
        <f t="shared" ca="1" si="10"/>
        <v>5.0878129999999997</v>
      </c>
      <c r="D16" s="4">
        <f t="shared" ca="1" si="11"/>
        <v>60.352223000000002</v>
      </c>
      <c r="E16" s="5">
        <f t="shared" ca="1" si="1"/>
        <v>564.85408707299996</v>
      </c>
      <c r="F16" s="5">
        <f t="shared" ca="1" si="1"/>
        <v>6700.3641496830005</v>
      </c>
      <c r="G16" s="3" t="str">
        <f t="shared" ca="1" si="2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3" t="str">
        <f t="shared" ca="1" si="0"/>
        <v>Telavåg</v>
      </c>
      <c r="C17" s="3">
        <f t="shared" ca="1" si="10"/>
        <v>4.9820219999999997</v>
      </c>
      <c r="D17" s="4">
        <f t="shared" ca="1" si="11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2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94</v>
      </c>
    </row>
    <row r="18" spans="1:26" ht="14.25" x14ac:dyDescent="0.2">
      <c r="A18" s="2" t="s">
        <v>26</v>
      </c>
      <c r="B18" s="3" t="str">
        <f t="shared" ca="1" si="0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3" ca="1" si="22">C18*111.021</f>
        <v>566.93628592800007</v>
      </c>
      <c r="F18" s="5">
        <f t="shared" ca="1" si="22"/>
        <v>6703.0025637480003</v>
      </c>
      <c r="G18" s="3" t="str">
        <f t="shared" ca="1" si="2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3" ca="1" si="23">H18*111.021</f>
        <v>594.22380445500005</v>
      </c>
      <c r="K18" s="8">
        <f t="shared" ca="1" si="23"/>
        <v>6701.6162445210002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0"/>
        <v>Bildøyna</v>
      </c>
      <c r="C19" s="3">
        <f t="shared" ca="1" si="10"/>
        <v>5.1060850000000002</v>
      </c>
      <c r="D19" s="4">
        <f t="shared" ca="1" si="11"/>
        <v>60.354084999999998</v>
      </c>
      <c r="E19" s="5">
        <f t="shared" ca="1" si="22"/>
        <v>566.88266278499998</v>
      </c>
      <c r="F19" s="5">
        <f t="shared" ca="1" si="22"/>
        <v>6700.5708707849999</v>
      </c>
      <c r="G19" s="3" t="str">
        <f t="shared" ca="1" si="2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23"/>
        <v>594.22380445500005</v>
      </c>
      <c r="K19" s="8">
        <f t="shared" ca="1" si="23"/>
        <v>6701.6162445210002</v>
      </c>
      <c r="L19" s="2" t="s">
        <v>17</v>
      </c>
      <c r="M19" s="3" cm="1">
        <f t="array" aca="1" ref="M19" ca="1">_xlfn.XLOOKUP(B19,$R$20:$R$47,_xlfn.XLOOKUP(G19,$S$19:$V$19,$S$20:$V$47))*2</f>
        <v>46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Straume</v>
      </c>
      <c r="C20" s="3">
        <f t="shared" ca="1" si="10"/>
        <v>5.1213329999999999</v>
      </c>
      <c r="D20" s="4">
        <f t="shared" ca="1" si="11"/>
        <v>60.356560999999999</v>
      </c>
      <c r="E20" s="5">
        <f t="shared" ca="1" si="22"/>
        <v>568.57551099299997</v>
      </c>
      <c r="F20" s="5">
        <f t="shared" ca="1" si="22"/>
        <v>6700.8457587809999</v>
      </c>
      <c r="G20" s="3" t="str">
        <f t="shared" ca="1" si="2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23"/>
        <v>591.31594242300002</v>
      </c>
      <c r="K20" s="8">
        <f t="shared" ca="1" si="23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Knarrevik</v>
      </c>
      <c r="C21" s="3">
        <f t="shared" ca="1" si="10"/>
        <v>5.1530250000000004</v>
      </c>
      <c r="D21" s="4">
        <f t="shared" ca="1" si="11"/>
        <v>60.368082999999999</v>
      </c>
      <c r="E21" s="5">
        <f t="shared" ca="1" si="22"/>
        <v>572.0939885250001</v>
      </c>
      <c r="F21" s="5">
        <f t="shared" ca="1" si="22"/>
        <v>6702.1249427430002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22"/>
        <v>553.10906446199999</v>
      </c>
      <c r="F22" s="5">
        <f t="shared" ca="1" si="22"/>
        <v>6690.2990968439999</v>
      </c>
      <c r="G22" s="3" t="str">
        <f t="shared" ca="1" si="2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23"/>
        <v>594.22380445500005</v>
      </c>
      <c r="K22" s="8">
        <f t="shared" ca="1" si="23"/>
        <v>6701.6162445210002</v>
      </c>
      <c r="L22" s="2" t="s">
        <v>17</v>
      </c>
      <c r="M22" s="3" cm="1">
        <f t="array" aca="1" ref="M22" ca="1">_xlfn.XLOOKUP(B22,$R$20:$R$47,_xlfn.XLOOKUP(G22,$S$19:$V$19,$S$20:$V$47))*2</f>
        <v>96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Kårtveit</v>
      </c>
      <c r="C23" s="3">
        <f t="shared" ca="1" si="10"/>
        <v>4.9934529999999997</v>
      </c>
      <c r="D23" s="4">
        <f t="shared" ca="1" si="11"/>
        <v>60.388651000000003</v>
      </c>
      <c r="E23" s="5">
        <f t="shared" ca="1" si="22"/>
        <v>554.37814551299994</v>
      </c>
      <c r="F23" s="5">
        <f t="shared" ca="1" si="22"/>
        <v>6704.4084226710002</v>
      </c>
      <c r="G23" s="3" t="str">
        <f t="shared" ca="1" si="2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23"/>
        <v>591.31594242300002</v>
      </c>
      <c r="K23" s="8">
        <f t="shared" ca="1" si="23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22"/>
        <v>568.57551099299997</v>
      </c>
      <c r="F24" s="5">
        <f t="shared" ca="1" si="22"/>
        <v>6700.8457587809999</v>
      </c>
      <c r="G24" s="3" t="str">
        <f t="shared" ca="1" si="2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23"/>
        <v>594.22380445500005</v>
      </c>
      <c r="K24" s="8">
        <f t="shared" ca="1" si="23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Spjeld</v>
      </c>
      <c r="C25" s="3">
        <f t="shared" ca="1" si="10"/>
        <v>5.0396080000000003</v>
      </c>
      <c r="D25" s="4">
        <f t="shared" ca="1" si="11"/>
        <v>60.390343000000001</v>
      </c>
      <c r="E25" s="5">
        <f t="shared" ca="1" si="22"/>
        <v>559.50231976800001</v>
      </c>
      <c r="F25" s="5">
        <f t="shared" ca="1" si="22"/>
        <v>6704.5962702030001</v>
      </c>
      <c r="G25" s="3" t="str">
        <f t="shared" ca="1" si="2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23"/>
        <v>584.50258365299999</v>
      </c>
      <c r="K25" s="8">
        <f t="shared" ca="1" si="23"/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Bildøyna</v>
      </c>
      <c r="C26" s="3">
        <f t="shared" ca="1" si="10"/>
        <v>5.1060850000000002</v>
      </c>
      <c r="D26" s="4">
        <f t="shared" ca="1" si="11"/>
        <v>60.354084999999998</v>
      </c>
      <c r="E26" s="5">
        <f t="shared" ca="1" si="22"/>
        <v>566.88266278499998</v>
      </c>
      <c r="F26" s="5">
        <f t="shared" ca="1" si="22"/>
        <v>6700.5708707849999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22"/>
        <v>561.31429350899998</v>
      </c>
      <c r="F27" s="5">
        <f t="shared" ca="1" si="22"/>
        <v>6703.7674984380001</v>
      </c>
      <c r="G27" s="3" t="str">
        <f t="shared" ca="1" si="2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23"/>
        <v>583.82346819600002</v>
      </c>
      <c r="K27" s="8">
        <f t="shared" ca="1" si="23"/>
        <v>6693.5628922020005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Bildøyna</v>
      </c>
      <c r="C28" s="3">
        <f t="shared" ca="1" si="10"/>
        <v>5.1060850000000002</v>
      </c>
      <c r="D28" s="4">
        <f t="shared" ca="1" si="11"/>
        <v>60.354084999999998</v>
      </c>
      <c r="E28" s="5">
        <f t="shared" ca="1" si="22"/>
        <v>566.88266278499998</v>
      </c>
      <c r="F28" s="5">
        <f t="shared" ca="1" si="22"/>
        <v>6700.5708707849999</v>
      </c>
      <c r="G28" s="3" t="str">
        <f t="shared" ca="1" si="2"/>
        <v>Ytrebygda</v>
      </c>
      <c r="H28" s="6">
        <f t="shared" ca="1" si="12"/>
        <v>5.2586760000000004</v>
      </c>
      <c r="I28" s="63">
        <f t="shared" ca="1" si="13"/>
        <v>60.290962</v>
      </c>
      <c r="J28" s="8">
        <f t="shared" ca="1" si="23"/>
        <v>583.82346819600002</v>
      </c>
      <c r="K28" s="8">
        <f t="shared" ca="1" si="23"/>
        <v>6693.5628922020005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Straume</v>
      </c>
      <c r="C29" s="3">
        <f t="shared" ca="1" si="10"/>
        <v>5.1213329999999999</v>
      </c>
      <c r="D29" s="4">
        <f t="shared" ca="1" si="11"/>
        <v>60.356560999999999</v>
      </c>
      <c r="E29" s="5">
        <f t="shared" ca="1" si="22"/>
        <v>568.57551099299997</v>
      </c>
      <c r="F29" s="5">
        <f t="shared" ca="1" si="22"/>
        <v>6700.8457587809999</v>
      </c>
      <c r="G29" s="3" t="str">
        <f t="shared" ca="1" si="2"/>
        <v>Bergenhus</v>
      </c>
      <c r="H29" s="6">
        <f t="shared" ca="1" si="12"/>
        <v>5.3261630000000002</v>
      </c>
      <c r="I29" s="63">
        <f t="shared" ca="1" si="13"/>
        <v>60.395409000000001</v>
      </c>
      <c r="J29" s="8">
        <f t="shared" ca="1" si="23"/>
        <v>591.31594242300002</v>
      </c>
      <c r="K29" s="8">
        <f t="shared" ca="1" si="23"/>
        <v>6705.1587025890003</v>
      </c>
      <c r="L29" s="2" t="s">
        <v>17</v>
      </c>
      <c r="M29" s="3" cm="1">
        <f t="array" aca="1" ref="M29" ca="1">_xlfn.XLOOKUP(B29,$R$20:$R$47,_xlfn.XLOOKUP(G29,$S$19:$V$19,$S$20:$V$47))*2</f>
        <v>44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Kolltveit</v>
      </c>
      <c r="C30" s="3">
        <f t="shared" ca="1" si="10"/>
        <v>5.0878129999999997</v>
      </c>
      <c r="D30" s="4">
        <f t="shared" ca="1" si="11"/>
        <v>60.352223000000002</v>
      </c>
      <c r="E30" s="5">
        <f t="shared" ca="1" si="22"/>
        <v>564.85408707299996</v>
      </c>
      <c r="F30" s="5">
        <f t="shared" ca="1" si="22"/>
        <v>6700.3641496830005</v>
      </c>
      <c r="G30" s="3" t="str">
        <f t="shared" ca="1" si="2"/>
        <v>Årstad</v>
      </c>
      <c r="H30" s="6">
        <f t="shared" ca="1" si="12"/>
        <v>5.3523550000000002</v>
      </c>
      <c r="I30" s="63">
        <f t="shared" ca="1" si="13"/>
        <v>60.363500999999999</v>
      </c>
      <c r="J30" s="8">
        <f t="shared" ca="1" si="23"/>
        <v>594.22380445500005</v>
      </c>
      <c r="K30" s="8">
        <f t="shared" ca="1" si="23"/>
        <v>6701.6162445210002</v>
      </c>
      <c r="L30" s="2" t="s">
        <v>17</v>
      </c>
      <c r="M30" s="3" cm="1">
        <f t="array" aca="1" ref="M30" ca="1">_xlfn.XLOOKUP(B30,$R$20:$R$47,_xlfn.XLOOKUP(G30,$S$19:$V$19,$S$20:$V$47))*2</f>
        <v>54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Brattholmen</v>
      </c>
      <c r="C31" s="3">
        <f t="shared" ca="1" si="10"/>
        <v>5.1522740000000002</v>
      </c>
      <c r="D31" s="4">
        <f t="shared" ca="1" si="11"/>
        <v>60.354616</v>
      </c>
      <c r="E31" s="5">
        <f t="shared" ca="1" si="22"/>
        <v>572.01061175400002</v>
      </c>
      <c r="F31" s="5">
        <f t="shared" ca="1" si="22"/>
        <v>6700.629822936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34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Brattholmen</v>
      </c>
      <c r="C32" s="3">
        <f t="shared" ca="1" si="10"/>
        <v>5.1522740000000002</v>
      </c>
      <c r="D32" s="4">
        <f t="shared" ref="D32:D42" ca="1" si="27">_xlfn.XLOOKUP(B32,$W$3:$W$12,$Y$3:$Y$12,0)</f>
        <v>60.354616</v>
      </c>
      <c r="E32" s="5">
        <f t="shared" ca="1" si="22"/>
        <v>572.01061175400002</v>
      </c>
      <c r="F32" s="5">
        <f t="shared" ca="1" si="22"/>
        <v>6700.629822936</v>
      </c>
      <c r="G32" s="3" t="str">
        <f t="shared" ca="1" si="2"/>
        <v>Laksevåg</v>
      </c>
      <c r="H32" s="6">
        <f t="shared" ca="1" si="12"/>
        <v>5.2647930000000001</v>
      </c>
      <c r="I32" s="63">
        <f t="shared" ref="I32:I42" ca="1" si="28">_xlfn.XLOOKUP(G32,$Z$3:$Z$6,$AB$3:$AB$6,0)</f>
        <v>60.379098999999997</v>
      </c>
      <c r="J32" s="8">
        <f t="shared" ca="1" si="23"/>
        <v>584.50258365299999</v>
      </c>
      <c r="K32" s="8">
        <f t="shared" ca="1" si="23"/>
        <v>6703.3479500789999</v>
      </c>
      <c r="L32" s="2" t="s">
        <v>17</v>
      </c>
      <c r="M32" s="3" cm="1">
        <f t="array" aca="1" ref="M32" ca="1">_xlfn.XLOOKUP(B32,$R$20:$R$47,_xlfn.XLOOKUP(G32,$S$19:$V$19,$S$20:$V$47))*2</f>
        <v>34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Spjeld</v>
      </c>
      <c r="C33" s="3">
        <f t="shared" ca="1" si="10"/>
        <v>5.0396080000000003</v>
      </c>
      <c r="D33" s="4">
        <f t="shared" ca="1" si="27"/>
        <v>60.390343000000001</v>
      </c>
      <c r="E33" s="5">
        <f t="shared" ca="1" si="22"/>
        <v>559.50231976800001</v>
      </c>
      <c r="F33" s="5">
        <f t="shared" ca="1" si="22"/>
        <v>6704.5962702030001</v>
      </c>
      <c r="G33" s="3" t="str">
        <f t="shared" ca="1" si="2"/>
        <v>Laksevåg</v>
      </c>
      <c r="H33" s="6">
        <f t="shared" ca="1" si="12"/>
        <v>5.2647930000000001</v>
      </c>
      <c r="I33" s="63">
        <f t="shared" ca="1" si="28"/>
        <v>60.379098999999997</v>
      </c>
      <c r="J33" s="8">
        <f t="shared" ca="1" si="23"/>
        <v>584.50258365299999</v>
      </c>
      <c r="K33" s="8">
        <f t="shared" ca="1" si="23"/>
        <v>6703.3479500789999</v>
      </c>
      <c r="L33" s="2" t="s">
        <v>17</v>
      </c>
      <c r="M33" s="3" cm="1">
        <f t="array" aca="1" ref="M33" ca="1">_xlfn.XLOOKUP(B33,$R$20:$R$47,_xlfn.XLOOKUP(G33,$S$19:$V$19,$S$20:$V$47))*2</f>
        <v>42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Straume</v>
      </c>
      <c r="C34" s="3">
        <f t="shared" ca="1" si="10"/>
        <v>5.1213329999999999</v>
      </c>
      <c r="D34" s="4">
        <f t="shared" ca="1" si="27"/>
        <v>60.356560999999999</v>
      </c>
      <c r="E34" s="5">
        <f t="shared" ref="E34:E42" ca="1" si="29">C34*111.021</f>
        <v>568.57551099299997</v>
      </c>
      <c r="F34" s="5">
        <f t="shared" ref="F34:F42" ca="1" si="30">D34*111.021</f>
        <v>6700.8457587809999</v>
      </c>
      <c r="G34" s="3" t="str">
        <f t="shared" ca="1" si="2"/>
        <v>Bergenhus</v>
      </c>
      <c r="H34" s="6">
        <f t="shared" ca="1" si="12"/>
        <v>5.3261630000000002</v>
      </c>
      <c r="I34" s="63">
        <f t="shared" ca="1" si="28"/>
        <v>60.395409000000001</v>
      </c>
      <c r="J34" s="8">
        <f t="shared" ref="J34:J42" ca="1" si="31">H34*111.021</f>
        <v>591.31594242300002</v>
      </c>
      <c r="K34" s="8">
        <f t="shared" ref="K34:K42" ca="1" si="32">I34*111.021</f>
        <v>6705.1587025890003</v>
      </c>
      <c r="L34" s="2" t="s">
        <v>17</v>
      </c>
      <c r="M34" s="3" cm="1">
        <f t="array" aca="1" ref="M34" ca="1">_xlfn.XLOOKUP(B34,$R$20:$R$47,_xlfn.XLOOKUP(G34,$S$19:$V$19,$S$20:$V$47))*2</f>
        <v>44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Knappskog</v>
      </c>
      <c r="C35" s="3">
        <f t="shared" ca="1" si="10"/>
        <v>5.0559289999999999</v>
      </c>
      <c r="D35" s="4">
        <f t="shared" ca="1" si="27"/>
        <v>60.382877999999998</v>
      </c>
      <c r="E35" s="5">
        <f t="shared" ca="1" si="29"/>
        <v>561.31429350899998</v>
      </c>
      <c r="F35" s="5">
        <f t="shared" ca="1" si="30"/>
        <v>6703.7674984380001</v>
      </c>
      <c r="G35" s="3" t="str">
        <f t="shared" ca="1" si="2"/>
        <v>Laksevåg</v>
      </c>
      <c r="H35" s="6">
        <f t="shared" ca="1" si="12"/>
        <v>5.2647930000000001</v>
      </c>
      <c r="I35" s="63">
        <f t="shared" ca="1" si="28"/>
        <v>60.379098999999997</v>
      </c>
      <c r="J35" s="8">
        <f t="shared" ca="1" si="31"/>
        <v>584.50258365299999</v>
      </c>
      <c r="K35" s="8">
        <f t="shared" ca="1" si="32"/>
        <v>6703.3479500789999</v>
      </c>
      <c r="L35" s="2" t="s">
        <v>17</v>
      </c>
      <c r="M35" s="3" cm="1">
        <f t="array" aca="1" ref="M35" ca="1">_xlfn.XLOOKUP(B35,$R$20:$R$47,_xlfn.XLOOKUP(G35,$S$19:$V$19,$S$20:$V$47))*2</f>
        <v>42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Straume</v>
      </c>
      <c r="C36" s="3">
        <f t="shared" ca="1" si="10"/>
        <v>5.1213329999999999</v>
      </c>
      <c r="D36" s="4">
        <f t="shared" ca="1" si="27"/>
        <v>60.356560999999999</v>
      </c>
      <c r="E36" s="5">
        <f t="shared" ca="1" si="29"/>
        <v>568.57551099299997</v>
      </c>
      <c r="F36" s="5">
        <f t="shared" ca="1" si="30"/>
        <v>6700.8457587809999</v>
      </c>
      <c r="G36" s="3" t="str">
        <f t="shared" ca="1" si="2"/>
        <v>Ytrebygda</v>
      </c>
      <c r="H36" s="6">
        <f t="shared" ca="1" si="12"/>
        <v>5.2586760000000004</v>
      </c>
      <c r="I36" s="63">
        <f t="shared" ca="1" si="28"/>
        <v>60.290962</v>
      </c>
      <c r="J36" s="8">
        <f t="shared" ca="1" si="31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38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Knarrevik</v>
      </c>
      <c r="C37" s="3">
        <f t="shared" ca="1" si="10"/>
        <v>5.1530250000000004</v>
      </c>
      <c r="D37" s="4">
        <f t="shared" ca="1" si="27"/>
        <v>60.368082999999999</v>
      </c>
      <c r="E37" s="5">
        <f t="shared" ca="1" si="29"/>
        <v>572.0939885250001</v>
      </c>
      <c r="F37" s="5">
        <f t="shared" ca="1" si="30"/>
        <v>6702.1249427430002</v>
      </c>
      <c r="G37" s="3" t="str">
        <f t="shared" ca="1" si="2"/>
        <v>Årstad</v>
      </c>
      <c r="H37" s="6">
        <f t="shared" ca="1" si="12"/>
        <v>5.3523550000000002</v>
      </c>
      <c r="I37" s="63">
        <f t="shared" ca="1" si="28"/>
        <v>60.363500999999999</v>
      </c>
      <c r="J37" s="8">
        <f t="shared" ca="1" si="31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38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Kårtveit</v>
      </c>
      <c r="C38" s="3">
        <f t="shared" ca="1" si="10"/>
        <v>4.9934529999999997</v>
      </c>
      <c r="D38" s="4">
        <f t="shared" ca="1" si="27"/>
        <v>60.388651000000003</v>
      </c>
      <c r="E38" s="5">
        <f t="shared" ca="1" si="29"/>
        <v>554.37814551299994</v>
      </c>
      <c r="F38" s="5">
        <f t="shared" ca="1" si="30"/>
        <v>6704.4084226710002</v>
      </c>
      <c r="G38" s="3" t="str">
        <f t="shared" ca="1" si="2"/>
        <v>Ytrebygda</v>
      </c>
      <c r="H38" s="6">
        <f t="shared" ca="1" si="12"/>
        <v>5.2586760000000004</v>
      </c>
      <c r="I38" s="63">
        <f t="shared" ca="1" si="28"/>
        <v>60.290962</v>
      </c>
      <c r="J38" s="8">
        <f t="shared" ca="1" si="31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60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Knappskog</v>
      </c>
      <c r="C39" s="3">
        <f t="shared" ca="1" si="10"/>
        <v>5.0559289999999999</v>
      </c>
      <c r="D39" s="4">
        <f t="shared" ca="1" si="27"/>
        <v>60.382877999999998</v>
      </c>
      <c r="E39" s="5">
        <f t="shared" ca="1" si="29"/>
        <v>561.31429350899998</v>
      </c>
      <c r="F39" s="5">
        <f t="shared" ca="1" si="30"/>
        <v>6703.7674984380001</v>
      </c>
      <c r="G39" s="3" t="str">
        <f t="shared" ca="1" si="2"/>
        <v>Årstad</v>
      </c>
      <c r="H39" s="6">
        <f t="shared" ca="1" si="12"/>
        <v>5.3523550000000002</v>
      </c>
      <c r="I39" s="63">
        <f t="shared" ca="1" si="28"/>
        <v>60.363500999999999</v>
      </c>
      <c r="J39" s="8">
        <f t="shared" ca="1" si="31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58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Foldnes</v>
      </c>
      <c r="C40" s="3">
        <f t="shared" ca="1" si="10"/>
        <v>5.1065680000000002</v>
      </c>
      <c r="D40" s="4">
        <f t="shared" ca="1" si="27"/>
        <v>60.375988</v>
      </c>
      <c r="E40" s="5">
        <f t="shared" ca="1" si="29"/>
        <v>566.93628592800007</v>
      </c>
      <c r="F40" s="5">
        <f t="shared" ca="1" si="30"/>
        <v>6703.0025637480003</v>
      </c>
      <c r="G40" s="3" t="str">
        <f t="shared" ca="1" si="2"/>
        <v>Laksevåg</v>
      </c>
      <c r="H40" s="6">
        <f t="shared" ca="1" si="12"/>
        <v>5.2647930000000001</v>
      </c>
      <c r="I40" s="63">
        <f t="shared" ca="1" si="28"/>
        <v>60.379098999999997</v>
      </c>
      <c r="J40" s="8">
        <f t="shared" ca="1" si="31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40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Kolltveit</v>
      </c>
      <c r="C41" s="3">
        <f t="shared" ca="1" si="10"/>
        <v>5.0878129999999997</v>
      </c>
      <c r="D41" s="4">
        <f t="shared" ca="1" si="27"/>
        <v>60.352223000000002</v>
      </c>
      <c r="E41" s="5">
        <f t="shared" ca="1" si="29"/>
        <v>564.85408707299996</v>
      </c>
      <c r="F41" s="5">
        <f t="shared" ca="1" si="30"/>
        <v>6700.3641496830005</v>
      </c>
      <c r="G41" s="3" t="str">
        <f t="shared" ca="1" si="2"/>
        <v>Bergenhus</v>
      </c>
      <c r="H41" s="6">
        <f t="shared" ca="1" si="12"/>
        <v>5.3261630000000002</v>
      </c>
      <c r="I41" s="63">
        <f t="shared" ca="1" si="28"/>
        <v>60.395409000000001</v>
      </c>
      <c r="J41" s="8">
        <f t="shared" ca="1" si="31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52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Brattholmen</v>
      </c>
      <c r="C42" s="3">
        <f t="shared" ca="1" si="10"/>
        <v>5.1522740000000002</v>
      </c>
      <c r="D42" s="4">
        <f t="shared" ca="1" si="27"/>
        <v>60.354616</v>
      </c>
      <c r="E42" s="5">
        <f t="shared" ca="1" si="29"/>
        <v>572.01061175400002</v>
      </c>
      <c r="F42" s="5">
        <f t="shared" ca="1" si="30"/>
        <v>6700.629822936</v>
      </c>
      <c r="G42" s="3" t="str">
        <f t="shared" ca="1" si="2"/>
        <v>Bergenhus</v>
      </c>
      <c r="H42" s="6">
        <f t="shared" ca="1" si="12"/>
        <v>5.3261630000000002</v>
      </c>
      <c r="I42" s="63">
        <f t="shared" ca="1" si="28"/>
        <v>60.395409000000001</v>
      </c>
      <c r="J42" s="8">
        <f t="shared" ca="1" si="31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48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7" ca="1" si="1">C2*111.021</f>
        <v>561.31429350899998</v>
      </c>
      <c r="F2" s="5">
        <f t="shared" ca="1" si="1"/>
        <v>6703.7674984380001</v>
      </c>
      <c r="G2" s="3" t="str">
        <f t="shared" ref="G2:G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36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88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Knarrevik</v>
      </c>
      <c r="C8" s="3">
        <f t="shared" ref="C8:C31" ca="1" si="10">_xlfn.XLOOKUP(B8,$W$3:$W$12,$X$3:$X$12,0)</f>
        <v>5.1530250000000004</v>
      </c>
      <c r="D8" s="4">
        <f t="shared" ref="D8:D27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Bildøyna</v>
      </c>
      <c r="C9" s="3">
        <f t="shared" ca="1" si="10"/>
        <v>5.1060850000000002</v>
      </c>
      <c r="D9" s="4">
        <f t="shared" ca="1" si="11"/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ref="G9:G31" ca="1" si="14">INDEX($Z$3:$Z$6,RANDBETWEEN(1,ROWS($Z$3:$Z$6)),1)</f>
        <v>Bergenhus</v>
      </c>
      <c r="H9" s="6">
        <f t="shared" ca="1" si="12"/>
        <v>5.3261630000000002</v>
      </c>
      <c r="I9" s="63">
        <f t="shared" ca="1" si="13"/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Kolltveit</v>
      </c>
      <c r="C10" s="3">
        <f t="shared" ca="1" si="10"/>
        <v>5.0878129999999997</v>
      </c>
      <c r="D10" s="4">
        <f t="shared" ca="1" si="11"/>
        <v>60.352223000000002</v>
      </c>
      <c r="E10" s="5">
        <f t="shared" ca="1" si="1"/>
        <v>564.85408707299996</v>
      </c>
      <c r="F10" s="5">
        <f t="shared" ca="1" si="1"/>
        <v>6700.3641496830005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Kårtveit</v>
      </c>
      <c r="C11" s="3">
        <f t="shared" ca="1" si="10"/>
        <v>4.9934529999999997</v>
      </c>
      <c r="D11" s="4">
        <f t="shared" ca="1" si="11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14"/>
        <v>Årstad</v>
      </c>
      <c r="H12" s="6">
        <f t="shared" ca="1" si="12"/>
        <v>5.3523550000000002</v>
      </c>
      <c r="I12" s="63">
        <f t="shared" ca="1" si="13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Kolltveit</v>
      </c>
      <c r="C13" s="3">
        <f t="shared" ca="1" si="10"/>
        <v>5.0878129999999997</v>
      </c>
      <c r="D13" s="4">
        <f t="shared" ca="1" si="11"/>
        <v>60.352223000000002</v>
      </c>
      <c r="E13" s="5">
        <f t="shared" ca="1" si="1"/>
        <v>564.85408707299996</v>
      </c>
      <c r="F13" s="5">
        <f t="shared" ca="1" si="1"/>
        <v>6700.3641496830005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15"/>
        <v>Straume</v>
      </c>
      <c r="C14" s="3">
        <f t="shared" ca="1" si="10"/>
        <v>5.1213329999999999</v>
      </c>
      <c r="D14" s="4">
        <f t="shared" ca="1" si="11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15"/>
        <v>Knappskog</v>
      </c>
      <c r="C15" s="3">
        <f t="shared" ca="1" si="10"/>
        <v>5.0559289999999999</v>
      </c>
      <c r="D15" s="4">
        <f t="shared" ca="1" si="11"/>
        <v>60.382877999999998</v>
      </c>
      <c r="E15" s="5">
        <f t="shared" ca="1" si="1"/>
        <v>561.31429350899998</v>
      </c>
      <c r="F15" s="5">
        <f t="shared" ca="1" si="1"/>
        <v>6703.7674984380001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5"/>
        <v>Spjeld</v>
      </c>
      <c r="C16" s="3">
        <f t="shared" ca="1" si="10"/>
        <v>5.0396080000000003</v>
      </c>
      <c r="D16" s="4">
        <f t="shared" ca="1" si="11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15"/>
        <v>Kårtveit</v>
      </c>
      <c r="C17" s="3">
        <f t="shared" ca="1" si="10"/>
        <v>4.9934529999999997</v>
      </c>
      <c r="D17" s="4">
        <f t="shared" ca="1" si="11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14"/>
        <v>Ytrebygda</v>
      </c>
      <c r="H17" s="6">
        <f t="shared" ca="1" si="12"/>
        <v>5.2586760000000004</v>
      </c>
      <c r="I17" s="63">
        <f t="shared" ca="1" si="13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.25" x14ac:dyDescent="0.2">
      <c r="A18" s="2" t="s">
        <v>26</v>
      </c>
      <c r="B18" s="3" t="str">
        <f t="shared" ca="1" si="15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1" ca="1" si="16">C18*111.021</f>
        <v>566.93628592800007</v>
      </c>
      <c r="F18" s="5">
        <f t="shared" ca="1" si="16"/>
        <v>6703.0025637480003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15"/>
        <v>Knappskog</v>
      </c>
      <c r="C19" s="3">
        <f t="shared" ca="1" si="10"/>
        <v>5.0559289999999999</v>
      </c>
      <c r="D19" s="4">
        <f t="shared" ca="1" si="11"/>
        <v>60.382877999999998</v>
      </c>
      <c r="E19" s="5">
        <f t="shared" ca="1" si="16"/>
        <v>561.31429350899998</v>
      </c>
      <c r="F19" s="5">
        <f t="shared" ca="1" si="16"/>
        <v>6703.7674984380001</v>
      </c>
      <c r="G19" s="3" t="str">
        <f t="shared" ca="1" si="14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Knarrevik</v>
      </c>
      <c r="C20" s="3">
        <f t="shared" ca="1" si="10"/>
        <v>5.1530250000000004</v>
      </c>
      <c r="D20" s="4">
        <f t="shared" ca="1" si="11"/>
        <v>60.368082999999999</v>
      </c>
      <c r="E20" s="5">
        <f t="shared" ca="1" si="16"/>
        <v>572.0939885250001</v>
      </c>
      <c r="F20" s="5">
        <f t="shared" ca="1" si="16"/>
        <v>6702.1249427430002</v>
      </c>
      <c r="G20" s="3" t="str">
        <f t="shared" ca="1" si="14"/>
        <v>Ytrebygda</v>
      </c>
      <c r="H20" s="6">
        <f t="shared" ca="1" si="12"/>
        <v>5.2586760000000004</v>
      </c>
      <c r="I20" s="63">
        <f t="shared" ca="1" si="13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4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Kolltveit</v>
      </c>
      <c r="C22" s="3">
        <f t="shared" ca="1" si="10"/>
        <v>5.0878129999999997</v>
      </c>
      <c r="D22" s="4">
        <f t="shared" ca="1" si="11"/>
        <v>60.352223000000002</v>
      </c>
      <c r="E22" s="5">
        <f t="shared" ca="1" si="16"/>
        <v>564.85408707299996</v>
      </c>
      <c r="F22" s="5">
        <f t="shared" ca="1" si="16"/>
        <v>6700.3641496830005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Brattholmen</v>
      </c>
      <c r="C23" s="3">
        <f t="shared" ca="1" si="10"/>
        <v>5.1522740000000002</v>
      </c>
      <c r="D23" s="4">
        <f t="shared" ca="1" si="11"/>
        <v>60.354616</v>
      </c>
      <c r="E23" s="5">
        <f t="shared" ca="1" si="16"/>
        <v>572.01061175400002</v>
      </c>
      <c r="F23" s="5">
        <f t="shared" ca="1" si="16"/>
        <v>6700.629822936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34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Bildøyna</v>
      </c>
      <c r="C24" s="3">
        <f t="shared" ca="1" si="10"/>
        <v>5.1060850000000002</v>
      </c>
      <c r="D24" s="4">
        <f t="shared" ca="1" si="11"/>
        <v>60.354084999999998</v>
      </c>
      <c r="E24" s="5">
        <f t="shared" ca="1" si="16"/>
        <v>566.88266278499998</v>
      </c>
      <c r="F24" s="5">
        <f t="shared" ca="1" si="16"/>
        <v>6700.5708707849999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Foldnes</v>
      </c>
      <c r="C25" s="3">
        <f t="shared" ca="1" si="10"/>
        <v>5.1065680000000002</v>
      </c>
      <c r="D25" s="4">
        <f t="shared" ca="1" si="11"/>
        <v>60.375988</v>
      </c>
      <c r="E25" s="5">
        <f t="shared" ca="1" si="16"/>
        <v>566.93628592800007</v>
      </c>
      <c r="F25" s="5">
        <f t="shared" ca="1" si="16"/>
        <v>6703.0025637480003</v>
      </c>
      <c r="G25" s="3" t="str">
        <f t="shared" ca="1" si="14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Kolltveit</v>
      </c>
      <c r="C26" s="3">
        <f t="shared" ca="1" si="10"/>
        <v>5.0878129999999997</v>
      </c>
      <c r="D26" s="4">
        <f t="shared" ca="1" si="11"/>
        <v>60.352223000000002</v>
      </c>
      <c r="E26" s="5">
        <f t="shared" ca="1" si="16"/>
        <v>564.85408707299996</v>
      </c>
      <c r="F26" s="5">
        <f t="shared" ca="1" si="16"/>
        <v>6700.3641496830005</v>
      </c>
      <c r="G26" s="3" t="str">
        <f t="shared" ca="1" si="14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16"/>
        <v>561.31429350899998</v>
      </c>
      <c r="F27" s="5">
        <f t="shared" ca="1" si="16"/>
        <v>6703.7674984380001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Bildøyna</v>
      </c>
      <c r="C28" s="3">
        <f t="shared" ca="1" si="10"/>
        <v>5.1060850000000002</v>
      </c>
      <c r="D28" s="4">
        <f t="shared" ref="D28:D31" ca="1" si="21">_xlfn.XLOOKUP(B28,$W$3:$W$12,$Y$3:$Y$12,0)</f>
        <v>60.354084999999998</v>
      </c>
      <c r="E28" s="5">
        <f t="shared" ca="1" si="16"/>
        <v>566.88266278499998</v>
      </c>
      <c r="F28" s="5">
        <f t="shared" ca="1" si="16"/>
        <v>6700.5708707849999</v>
      </c>
      <c r="G28" s="3" t="str">
        <f t="shared" ca="1" si="14"/>
        <v>Laksevåg</v>
      </c>
      <c r="H28" s="6">
        <f t="shared" ca="1" si="12"/>
        <v>5.2647930000000001</v>
      </c>
      <c r="I28" s="63">
        <f t="shared" ref="I28:I31" ca="1" si="22">_xlfn.XLOOKUP(G28,$Z$3:$Z$6,$AB$3:$AB$6,0)</f>
        <v>60.379098999999997</v>
      </c>
      <c r="J28" s="8">
        <f t="shared" ca="1" si="17"/>
        <v>584.50258365299999</v>
      </c>
      <c r="K28" s="8">
        <f t="shared" ca="1" si="17"/>
        <v>6703.3479500789999</v>
      </c>
      <c r="L28" s="2" t="s">
        <v>17</v>
      </c>
      <c r="M28" s="3" cm="1">
        <f t="array" aca="1" ref="M28" ca="1">_xlfn.XLOOKUP(B28,$R$20:$R$47,_xlfn.XLOOKUP(G28,$S$19:$V$19,$S$20:$V$47))*2</f>
        <v>30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Telavåg</v>
      </c>
      <c r="C29" s="3">
        <f t="shared" ca="1" si="10"/>
        <v>4.9820219999999997</v>
      </c>
      <c r="D29" s="4">
        <f t="shared" ca="1" si="21"/>
        <v>60.261564</v>
      </c>
      <c r="E29" s="5">
        <f t="shared" ca="1" si="16"/>
        <v>553.10906446199999</v>
      </c>
      <c r="F29" s="5">
        <f t="shared" ca="1" si="16"/>
        <v>6690.2990968439999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88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Bildøyna</v>
      </c>
      <c r="C30" s="3">
        <f t="shared" ca="1" si="10"/>
        <v>5.1060850000000002</v>
      </c>
      <c r="D30" s="4">
        <f t="shared" ca="1" si="21"/>
        <v>60.354084999999998</v>
      </c>
      <c r="E30" s="5">
        <f t="shared" ca="1" si="16"/>
        <v>566.88266278499998</v>
      </c>
      <c r="F30" s="5">
        <f t="shared" ca="1" si="16"/>
        <v>6700.5708707849999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Foldnes</v>
      </c>
      <c r="C31" s="3">
        <f t="shared" ca="1" si="10"/>
        <v>5.1065680000000002</v>
      </c>
      <c r="D31" s="4">
        <f t="shared" ca="1" si="21"/>
        <v>60.375988</v>
      </c>
      <c r="E31" s="5">
        <f t="shared" ca="1" si="16"/>
        <v>566.93628592800007</v>
      </c>
      <c r="F31" s="5">
        <f t="shared" ca="1" si="16"/>
        <v>6703.0025637480003</v>
      </c>
      <c r="G31" s="3" t="str">
        <f t="shared" ca="1" si="14"/>
        <v>Bergenhus</v>
      </c>
      <c r="H31" s="6">
        <f t="shared" ca="1" si="12"/>
        <v>5.3261630000000002</v>
      </c>
      <c r="I31" s="63">
        <f t="shared" ca="1" si="22"/>
        <v>60.395409000000001</v>
      </c>
      <c r="J31" s="8">
        <f t="shared" ca="1" si="17"/>
        <v>591.31594242300002</v>
      </c>
      <c r="K31" s="8">
        <f t="shared" ca="1" si="17"/>
        <v>6705.1587025890003</v>
      </c>
      <c r="L31" s="2" t="s">
        <v>17</v>
      </c>
      <c r="M31" s="3" cm="1">
        <f t="array" aca="1" ref="M31" ca="1">_xlfn.XLOOKUP(B31,$R$20:$R$47,_xlfn.XLOOKUP(G31,$S$19:$V$19,$S$20:$V$47))*2</f>
        <v>54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22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Knarrevik</v>
      </c>
      <c r="C13" s="3">
        <f t="shared" ca="1" si="4"/>
        <v>5.1530250000000004</v>
      </c>
      <c r="D13" s="4">
        <f t="shared" ca="1" si="5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2">
      <c r="A14" s="2" t="s">
        <v>26</v>
      </c>
      <c r="B14" s="3" t="str">
        <f t="shared" ca="1" si="14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4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14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14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15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14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7" ca="1" si="16">C18*111.021</f>
        <v>553.10906446199999</v>
      </c>
      <c r="F18" s="5">
        <f t="shared" ca="1" si="16"/>
        <v>6690.2990968439999</v>
      </c>
      <c r="G18" s="3" t="str">
        <f t="shared" ca="1" si="15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7" ca="1" si="17">H18*111.021</f>
        <v>584.50258365299999</v>
      </c>
      <c r="K18" s="8">
        <f t="shared" ca="1" si="17"/>
        <v>6703.3479500789999</v>
      </c>
      <c r="L18" s="2" t="s">
        <v>17</v>
      </c>
      <c r="M18" s="3" cm="1">
        <f t="array" aca="1" ref="M18" ca="1">_xlfn.XLOOKUP(B18,$R$20:$R$47,_xlfn.XLOOKUP(G18,$S$19:$V$19,$S$20:$V$47))*2</f>
        <v>80</v>
      </c>
    </row>
    <row r="19" spans="1:26" ht="15" x14ac:dyDescent="0.25">
      <c r="A19" s="2" t="s">
        <v>26</v>
      </c>
      <c r="B19" s="3" t="str">
        <f t="shared" ca="1" si="14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Straume</v>
      </c>
      <c r="C20" s="3">
        <f t="shared" ca="1" si="4"/>
        <v>5.1213329999999999</v>
      </c>
      <c r="D20" s="4">
        <f t="shared" ca="1" si="5"/>
        <v>60.356560999999999</v>
      </c>
      <c r="E20" s="5">
        <f t="shared" ca="1" si="16"/>
        <v>568.57551099299997</v>
      </c>
      <c r="F20" s="5">
        <f t="shared" ca="1" si="16"/>
        <v>6700.8457587809999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Spjeld</v>
      </c>
      <c r="C21" s="3">
        <f t="shared" ca="1" si="4"/>
        <v>5.0396080000000003</v>
      </c>
      <c r="D21" s="4">
        <f t="shared" ca="1" si="5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5"/>
        <v>Ytrebygda</v>
      </c>
      <c r="H21" s="6">
        <f t="shared" ca="1" si="6"/>
        <v>5.2586760000000004</v>
      </c>
      <c r="I21" s="63">
        <f t="shared" ca="1" si="7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Brattholmen</v>
      </c>
      <c r="C22" s="3">
        <f t="shared" ca="1" si="4"/>
        <v>5.1522740000000002</v>
      </c>
      <c r="D22" s="4">
        <f t="shared" ca="1" si="5"/>
        <v>60.354616</v>
      </c>
      <c r="E22" s="5">
        <f t="shared" ca="1" si="16"/>
        <v>572.01061175400002</v>
      </c>
      <c r="F22" s="5">
        <f t="shared" ca="1" si="16"/>
        <v>6700.629822936</v>
      </c>
      <c r="G22" s="3" t="str">
        <f t="shared" ca="1" si="15"/>
        <v>Bergenhus</v>
      </c>
      <c r="H22" s="6">
        <f t="shared" ca="1" si="6"/>
        <v>5.3261630000000002</v>
      </c>
      <c r="I22" s="63">
        <f t="shared" ca="1" si="7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Spjeld</v>
      </c>
      <c r="C23" s="3">
        <f t="shared" ca="1" si="4"/>
        <v>5.0396080000000003</v>
      </c>
      <c r="D23" s="4">
        <f t="shared" ca="1" si="5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Straume</v>
      </c>
      <c r="C24" s="3">
        <f t="shared" ca="1" si="4"/>
        <v>5.1213329999999999</v>
      </c>
      <c r="D24" s="4">
        <f t="shared" ca="1" si="5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Spjeld</v>
      </c>
      <c r="C25" s="3">
        <f t="shared" ca="1" si="4"/>
        <v>5.0396080000000003</v>
      </c>
      <c r="D25" s="4">
        <f t="shared" ca="1" si="5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Knappskog</v>
      </c>
      <c r="C26" s="3">
        <f t="shared" ca="1" si="4"/>
        <v>5.0559289999999999</v>
      </c>
      <c r="D26" s="4">
        <f t="shared" ca="1" si="5"/>
        <v>60.382877999999998</v>
      </c>
      <c r="E26" s="5">
        <f t="shared" ca="1" si="16"/>
        <v>561.31429350899998</v>
      </c>
      <c r="F26" s="5">
        <f t="shared" ca="1" si="16"/>
        <v>6703.7674984380001</v>
      </c>
      <c r="G26" s="3" t="str">
        <f t="shared" ca="1" si="15"/>
        <v>Laksevåg</v>
      </c>
      <c r="H26" s="6">
        <f t="shared" ca="1" si="6"/>
        <v>5.2647930000000001</v>
      </c>
      <c r="I26" s="63">
        <f t="shared" ca="1" si="7"/>
        <v>60.379098999999997</v>
      </c>
      <c r="J26" s="8">
        <f t="shared" ca="1" si="17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Kolltveit</v>
      </c>
      <c r="C27" s="3">
        <f t="shared" ca="1" si="4"/>
        <v>5.0878129999999997</v>
      </c>
      <c r="D27" s="4">
        <f t="shared" ref="D27" ca="1" si="21">_xlfn.XLOOKUP(B27,$W$3:$W$12,$Y$3:$Y$12,0)</f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5"/>
        <v>Laksevåg</v>
      </c>
      <c r="H27" s="6">
        <f t="shared" ca="1" si="6"/>
        <v>5.2647930000000001</v>
      </c>
      <c r="I27" s="63">
        <f t="shared" ref="I27" ca="1" si="22">_xlfn.XLOOKUP(G27,$Z$3:$Z$6,$AB$3:$AB$6,0)</f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Kolltveit</v>
      </c>
      <c r="C7" s="3">
        <f t="shared" ca="1" si="4"/>
        <v>5.0878129999999997</v>
      </c>
      <c r="D7" s="4">
        <f t="shared" ca="1" si="5"/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ref="G7:G26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4"/>
        <v>5.1522740000000002</v>
      </c>
      <c r="D9" s="4">
        <f t="shared" ca="1" si="5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22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8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.25" x14ac:dyDescent="0.2">
      <c r="A17" s="2" t="s">
        <v>26</v>
      </c>
      <c r="B17" s="3" t="str">
        <f t="shared" ca="1" si="8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9"/>
        <v>Bergenhus</v>
      </c>
      <c r="H17" s="6">
        <f t="shared" ca="1" si="6"/>
        <v>5.3261630000000002</v>
      </c>
      <c r="I17" s="63">
        <f t="shared" ca="1" si="7"/>
        <v>60.395409000000001</v>
      </c>
      <c r="J17" s="8">
        <f t="shared" ca="1" si="1"/>
        <v>591.31594242300002</v>
      </c>
      <c r="K17" s="8">
        <f t="shared" ca="1" si="1"/>
        <v>6705.1587025890003</v>
      </c>
      <c r="L17" s="2" t="s">
        <v>17</v>
      </c>
      <c r="M17" s="3" cm="1">
        <f t="array" aca="1" ref="M17" ca="1">_xlfn.XLOOKUP(B17,$R$20:$R$47,_xlfn.XLOOKUP(G17,$S$19:$V$19,$S$20:$V$47))*2</f>
        <v>66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4" ca="1" si="10">C18*111.021</f>
        <v>554.37814551299994</v>
      </c>
      <c r="F18" s="5">
        <f t="shared" ca="1" si="10"/>
        <v>6704.4084226710002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68</v>
      </c>
    </row>
    <row r="19" spans="1:26" ht="15" x14ac:dyDescent="0.25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0"/>
        <v>553.10906446199999</v>
      </c>
      <c r="F19" s="5">
        <f t="shared" ca="1" si="10"/>
        <v>6690.2990968439999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1"/>
        <v>591.31594242300002</v>
      </c>
      <c r="K19" s="8">
        <f t="shared" ca="1" si="11"/>
        <v>6705.1587025890003</v>
      </c>
      <c r="L19" s="2" t="s">
        <v>17</v>
      </c>
      <c r="M19" s="3" cm="1">
        <f t="array" aca="1" ref="M19" ca="1">_xlfn.XLOOKUP(B19,$R$20:$R$47,_xlfn.XLOOKUP(G19,$S$19:$V$19,$S$20:$V$47))*2</f>
        <v>94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Straume</v>
      </c>
      <c r="C20" s="3">
        <f t="shared" ca="1" si="4"/>
        <v>5.1213329999999999</v>
      </c>
      <c r="D20" s="4">
        <f t="shared" ref="D20:D26" ca="1" si="12">_xlfn.XLOOKUP(B20,$W$3:$W$12,$Y$3:$Y$12,0)</f>
        <v>60.356560999999999</v>
      </c>
      <c r="E20" s="5">
        <f t="shared" ca="1" si="10"/>
        <v>568.57551099299997</v>
      </c>
      <c r="F20" s="5">
        <f t="shared" ca="1" si="10"/>
        <v>6700.8457587809999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Spjeld</v>
      </c>
      <c r="C21" s="3">
        <f t="shared" ca="1" si="4"/>
        <v>5.0396080000000003</v>
      </c>
      <c r="D21" s="4">
        <f t="shared" ca="1" si="12"/>
        <v>60.390343000000001</v>
      </c>
      <c r="E21" s="5">
        <f t="shared" ca="1" si="10"/>
        <v>559.50231976800001</v>
      </c>
      <c r="F21" s="5">
        <f t="shared" ca="1" si="10"/>
        <v>6704.5962702030001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50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Straume</v>
      </c>
      <c r="C22" s="3">
        <f t="shared" ca="1" si="4"/>
        <v>5.1213329999999999</v>
      </c>
      <c r="D22" s="4">
        <f t="shared" ca="1" si="12"/>
        <v>60.356560999999999</v>
      </c>
      <c r="E22" s="5">
        <f t="shared" ca="1" si="10"/>
        <v>568.57551099299997</v>
      </c>
      <c r="F22" s="5">
        <f t="shared" ca="1" si="10"/>
        <v>6700.8457587809999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Kårtveit</v>
      </c>
      <c r="C23" s="3">
        <f t="shared" ca="1" si="4"/>
        <v>4.9934529999999997</v>
      </c>
      <c r="D23" s="4">
        <f t="shared" ca="1" si="12"/>
        <v>60.388651000000003</v>
      </c>
      <c r="E23" s="5">
        <f t="shared" ca="1" si="10"/>
        <v>554.37814551299994</v>
      </c>
      <c r="F23" s="5">
        <f t="shared" ca="1" si="10"/>
        <v>6704.4084226710002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Spjeld</v>
      </c>
      <c r="C24" s="3">
        <f t="shared" ca="1" si="4"/>
        <v>5.0396080000000003</v>
      </c>
      <c r="D24" s="4">
        <f t="shared" ca="1" si="12"/>
        <v>60.390343000000001</v>
      </c>
      <c r="E24" s="5">
        <f t="shared" ca="1" si="10"/>
        <v>559.50231976800001</v>
      </c>
      <c r="F24" s="5">
        <f t="shared" ca="1" si="10"/>
        <v>6704.5962702030001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Spjeld</v>
      </c>
      <c r="C25" s="3">
        <f t="shared" ca="1" si="4"/>
        <v>5.0396080000000003</v>
      </c>
      <c r="D25" s="4">
        <f t="shared" ca="1" si="12"/>
        <v>60.390343000000001</v>
      </c>
      <c r="E25" s="5">
        <f t="shared" ref="E25:E26" ca="1" si="14">C25*111.021</f>
        <v>559.50231976800001</v>
      </c>
      <c r="F25" s="5">
        <f t="shared" ref="F25:F26" ca="1" si="15">D25*111.021</f>
        <v>6704.5962702030001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Kårtveit</v>
      </c>
      <c r="C26" s="3">
        <f t="shared" ca="1" si="4"/>
        <v>4.9934529999999997</v>
      </c>
      <c r="D26" s="4">
        <f t="shared" ca="1" si="12"/>
        <v>60.388651000000003</v>
      </c>
      <c r="E26" s="5">
        <f t="shared" ca="1" si="14"/>
        <v>554.37814551299994</v>
      </c>
      <c r="F26" s="5">
        <f t="shared" ca="1" si="15"/>
        <v>6704.4084226710002</v>
      </c>
      <c r="G26" s="3" t="str">
        <f t="shared" ca="1" si="9"/>
        <v>Laksevåg</v>
      </c>
      <c r="H26" s="6">
        <f t="shared" ca="1" si="6"/>
        <v>5.2647930000000001</v>
      </c>
      <c r="I26" s="63">
        <f t="shared" ca="1" si="13"/>
        <v>60.379098999999997</v>
      </c>
      <c r="J26" s="8">
        <f t="shared" ca="1" si="16"/>
        <v>584.50258365299999</v>
      </c>
      <c r="K26" s="8">
        <f t="shared" ca="1" si="17"/>
        <v>6703.3479500789999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Spjeld</v>
      </c>
      <c r="C9" s="3">
        <f t="shared" ca="1" si="4"/>
        <v>5.0396080000000003</v>
      </c>
      <c r="D9" s="4">
        <f t="shared" ca="1" si="5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Kolltveit</v>
      </c>
      <c r="C10" s="3">
        <f t="shared" ca="1" si="4"/>
        <v>5.0878129999999997</v>
      </c>
      <c r="D10" s="4">
        <f t="shared" ca="1" si="5"/>
        <v>60.352223000000002</v>
      </c>
      <c r="E10" s="5">
        <f t="shared" ca="1" si="0"/>
        <v>564.85408707299996</v>
      </c>
      <c r="F10" s="5">
        <f t="shared" ca="1" si="0"/>
        <v>6700.3641496830005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9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4.25" x14ac:dyDescent="0.2">
      <c r="A17" s="2" t="s">
        <v>26</v>
      </c>
      <c r="B17" s="3" t="str">
        <f t="shared" ca="1" si="8"/>
        <v>Foldnes</v>
      </c>
      <c r="C17" s="3">
        <f t="shared" ca="1" si="4"/>
        <v>5.1065680000000002</v>
      </c>
      <c r="D17" s="4">
        <f t="shared" ref="D17:D19" ca="1" si="10">_xlfn.XLOOKUP(B17,$W$3:$W$12,$Y$3:$Y$12,0)</f>
        <v>60.375988</v>
      </c>
      <c r="E17" s="5">
        <f t="shared" ref="E17:E19" ca="1" si="11">C17*111.021</f>
        <v>566.93628592800007</v>
      </c>
      <c r="F17" s="5">
        <f t="shared" ref="F17:F19" ca="1" si="12">D17*111.021</f>
        <v>6703.0025637480003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10"/>
        <v>60.382877999999998</v>
      </c>
      <c r="E18" s="5">
        <f t="shared" ca="1" si="11"/>
        <v>561.31429350899998</v>
      </c>
      <c r="F18" s="5">
        <f t="shared" ca="1" si="12"/>
        <v>6703.7674984380001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10"/>
        <v>60.375988</v>
      </c>
      <c r="E19" s="5">
        <f t="shared" ca="1" si="11"/>
        <v>566.93628592800007</v>
      </c>
      <c r="F19" s="5">
        <f t="shared" ca="1" si="12"/>
        <v>6703.0025637480003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Bildøyna</v>
      </c>
      <c r="C7" s="3">
        <f t="shared" ref="C7:C16" ca="1" si="13">_xlfn.XLOOKUP(B7,$W$3:$W$12,$X$3:$X$12,0)</f>
        <v>5.1060850000000002</v>
      </c>
      <c r="D7" s="4">
        <f t="shared" ref="D7:D13" ca="1" si="14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Foldnes</v>
      </c>
      <c r="C8" s="3">
        <f t="shared" ca="1" si="13"/>
        <v>5.1065680000000002</v>
      </c>
      <c r="D8" s="4">
        <f t="shared" ca="1" si="14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Foldnes</v>
      </c>
      <c r="C10" s="3">
        <f t="shared" ca="1" si="13"/>
        <v>5.1065680000000002</v>
      </c>
      <c r="D10" s="4">
        <f t="shared" ca="1" si="14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Brattholmen</v>
      </c>
      <c r="C11" s="3">
        <f t="shared" ca="1" si="13"/>
        <v>5.1522740000000002</v>
      </c>
      <c r="D11" s="4">
        <f t="shared" ca="1" si="14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Spjeld</v>
      </c>
      <c r="C12" s="3">
        <f t="shared" ca="1" si="13"/>
        <v>5.0396080000000003</v>
      </c>
      <c r="D12" s="4">
        <f t="shared" ca="1" si="14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Knarrevik</v>
      </c>
      <c r="C13" s="3">
        <f t="shared" ca="1" si="13"/>
        <v>5.1530250000000004</v>
      </c>
      <c r="D13" s="4">
        <f t="shared" ca="1" si="14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2"/>
        <v>Spjeld</v>
      </c>
      <c r="C14" s="3">
        <f t="shared" ca="1" si="13"/>
        <v>5.0396080000000003</v>
      </c>
      <c r="D14" s="4">
        <f t="shared" ref="D14:D16" ca="1" si="18">_xlfn.XLOOKUP(B14,$W$3:$W$12,$Y$3:$Y$12,0)</f>
        <v>60.390343000000001</v>
      </c>
      <c r="E14" s="5">
        <f t="shared" ref="E14:E16" ca="1" si="19">C14*111.021</f>
        <v>559.50231976800001</v>
      </c>
      <c r="F14" s="5">
        <f t="shared" ref="F14:F16" ca="1" si="20">D14*111.021</f>
        <v>6704.5962702030001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.25" x14ac:dyDescent="0.2">
      <c r="A15" s="2" t="s">
        <v>26</v>
      </c>
      <c r="B15" s="3" t="str">
        <f t="shared" ca="1" si="12"/>
        <v>Foldnes</v>
      </c>
      <c r="C15" s="3">
        <f t="shared" ca="1" si="13"/>
        <v>5.1065680000000002</v>
      </c>
      <c r="D15" s="4">
        <f t="shared" ca="1" si="18"/>
        <v>60.375988</v>
      </c>
      <c r="E15" s="5">
        <f t="shared" ca="1" si="19"/>
        <v>566.93628592800007</v>
      </c>
      <c r="F15" s="5">
        <f t="shared" ca="1" si="20"/>
        <v>6703.0025637480003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12"/>
        <v>Brattholmen</v>
      </c>
      <c r="C16" s="3">
        <f t="shared" ca="1" si="13"/>
        <v>5.1522740000000002</v>
      </c>
      <c r="D16" s="4">
        <f t="shared" ca="1" si="18"/>
        <v>60.354616</v>
      </c>
      <c r="E16" s="5">
        <f t="shared" ca="1" si="19"/>
        <v>572.01061175400002</v>
      </c>
      <c r="F16" s="5">
        <f t="shared" ca="1" si="20"/>
        <v>6700.629822936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Knarrevik</v>
      </c>
      <c r="C5" s="3">
        <f t="shared" ref="C5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22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Straume</v>
      </c>
      <c r="C6" s="3">
        <f t="shared" ca="1" si="9"/>
        <v>5.1213329999999999</v>
      </c>
      <c r="D6" s="4">
        <f ca="1">_xlfn.XLOOKUP(B6,$W$3:$W$12,$Y$3:$Y$12,0)</f>
        <v>60.356560999999999</v>
      </c>
      <c r="E6" s="5">
        <f t="shared" ca="1" si="0"/>
        <v>568.57551099299997</v>
      </c>
      <c r="F6" s="5">
        <f t="shared" ca="1" si="0"/>
        <v>6700.8457587809999</v>
      </c>
      <c r="G6" s="3" t="str">
        <f t="shared" ca="1" si="10"/>
        <v>Ytrebygda</v>
      </c>
      <c r="H6" s="6">
        <f t="shared" ca="1" si="3"/>
        <v>5.2586760000000004</v>
      </c>
      <c r="I6" s="63">
        <f t="shared" ca="1" si="11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17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Kolltveit</v>
      </c>
      <c r="C7" s="3">
        <f t="shared" ca="1" si="9"/>
        <v>5.0878129999999997</v>
      </c>
      <c r="D7" s="4">
        <f t="shared" ref="D7:D11" ca="1" si="12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ca="1" si="10"/>
        <v>Ytrebygda</v>
      </c>
      <c r="H7" s="6">
        <f t="shared" ca="1" si="3"/>
        <v>5.2586760000000004</v>
      </c>
      <c r="I7" s="63">
        <f t="shared" ca="1" si="11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Knarrevik</v>
      </c>
      <c r="C8" s="3">
        <f t="shared" ca="1" si="9"/>
        <v>5.1530250000000004</v>
      </c>
      <c r="D8" s="4">
        <f t="shared" ca="1" si="12"/>
        <v>60.368082999999999</v>
      </c>
      <c r="E8" s="5">
        <f t="shared" ca="1" si="0"/>
        <v>572.0939885250001</v>
      </c>
      <c r="F8" s="5">
        <f t="shared" ca="1" si="0"/>
        <v>6702.1249427430002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36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9"/>
        <v>5.0559289999999999</v>
      </c>
      <c r="D9" s="4">
        <f t="shared" ca="1" si="12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Telavåg</v>
      </c>
      <c r="C10" s="3">
        <f t="shared" ca="1" si="9"/>
        <v>4.9820219999999997</v>
      </c>
      <c r="D10" s="4">
        <f t="shared" ca="1" si="12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80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Straume</v>
      </c>
      <c r="C12" s="3">
        <f t="shared" ca="1" si="9"/>
        <v>5.1213329999999999</v>
      </c>
      <c r="D12" s="4">
        <f t="shared" ref="D12:D13" ca="1" si="13">_xlfn.XLOOKUP(B12,$W$3:$W$12,$Y$3:$Y$12,0)</f>
        <v>60.356560999999999</v>
      </c>
      <c r="E12" s="5">
        <f t="shared" ref="E12:E13" ca="1" si="14">C12*111.021</f>
        <v>568.57551099299997</v>
      </c>
      <c r="F12" s="5">
        <f t="shared" ref="F12:F13" ca="1" si="15">D12*111.021</f>
        <v>6700.8457587809999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Kårtveit</v>
      </c>
      <c r="C13" s="3">
        <f t="shared" ca="1" si="9"/>
        <v>4.9934529999999997</v>
      </c>
      <c r="D13" s="4">
        <f t="shared" ca="1" si="13"/>
        <v>60.388651000000003</v>
      </c>
      <c r="E13" s="5">
        <f t="shared" ca="1" si="14"/>
        <v>554.37814551299994</v>
      </c>
      <c r="F13" s="5">
        <f t="shared" ca="1" si="15"/>
        <v>6704.4084226710002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Brattholmen</v>
      </c>
      <c r="C4" s="3">
        <f t="shared" ref="C4:C11" ca="1" si="5">_xlfn.XLOOKUP(B4,$W$3:$W$12,$X$3:$X$12,0)</f>
        <v>5.1522740000000002</v>
      </c>
      <c r="D4" s="4">
        <f t="shared" ca="1" si="2"/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Kolltveit</v>
      </c>
      <c r="C5" s="3">
        <f t="shared" ca="1" si="5"/>
        <v>5.0878129999999997</v>
      </c>
      <c r="D5" s="4">
        <f t="shared" ca="1" si="2"/>
        <v>60.352223000000002</v>
      </c>
      <c r="E5" s="5">
        <f t="shared" ca="1" si="0"/>
        <v>564.85408707299996</v>
      </c>
      <c r="F5" s="5">
        <f t="shared" ca="1" si="0"/>
        <v>6700.3641496830005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Knappskog</v>
      </c>
      <c r="C6" s="3">
        <f t="shared" ca="1" si="5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Bildøyna</v>
      </c>
      <c r="C7" s="3">
        <f t="shared" ca="1" si="5"/>
        <v>5.1060850000000002</v>
      </c>
      <c r="D7" s="4">
        <f t="shared" ref="D7:D11" ca="1" si="8">_xlfn.XLOOKUP(B7,$W$3:$W$12,$Y$3:$Y$12,0)</f>
        <v>60.354084999999998</v>
      </c>
      <c r="E7" s="5">
        <f t="shared" ref="E7:E11" ca="1" si="9">C7*111.021</f>
        <v>566.88266278499998</v>
      </c>
      <c r="F7" s="5">
        <f t="shared" ref="F7:F11" ca="1" si="10">D7*111.021</f>
        <v>6700.5708707849999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Straume</v>
      </c>
      <c r="C8" s="3">
        <f t="shared" ca="1" si="5"/>
        <v>5.1213329999999999</v>
      </c>
      <c r="D8" s="4">
        <f t="shared" ca="1" si="8"/>
        <v>60.356560999999999</v>
      </c>
      <c r="E8" s="5">
        <f t="shared" ca="1" si="9"/>
        <v>568.57551099299997</v>
      </c>
      <c r="F8" s="5">
        <f t="shared" ca="1" si="10"/>
        <v>6700.8457587809999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Foldnes</v>
      </c>
      <c r="C11" s="3">
        <f t="shared" ca="1" si="5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40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Kolltveit</v>
      </c>
      <c r="C4" s="3">
        <f t="shared" ref="C4:C6" ca="1" si="7">_xlfn.XLOOKUP(B4,$W$3:$W$12,$X$3:$X$12,0)</f>
        <v>5.0878129999999997</v>
      </c>
      <c r="D4" s="4">
        <f t="shared" ca="1" si="2"/>
        <v>60.352223000000002</v>
      </c>
      <c r="E4" s="5">
        <f t="shared" ref="E4:F4" ca="1" si="8">C4*111.021</f>
        <v>564.85408707299996</v>
      </c>
      <c r="F4" s="5">
        <f t="shared" ca="1" si="8"/>
        <v>6700.3641496830005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52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Knarrevik</v>
      </c>
      <c r="C5" s="3">
        <f t="shared" ca="1" si="7"/>
        <v>5.1530250000000004</v>
      </c>
      <c r="D5" s="4">
        <f t="shared" ca="1" si="2"/>
        <v>60.368082999999999</v>
      </c>
      <c r="E5" s="5">
        <f t="shared" ref="E5:F5" ca="1" si="12">C5*111.021</f>
        <v>572.0939885250001</v>
      </c>
      <c r="F5" s="5">
        <f t="shared" ca="1" si="12"/>
        <v>6702.1249427430002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22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2022-12-06T08:06:09Z</dcterms:modified>
</cp:coreProperties>
</file>