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on\OneDrive\デスクトップ\"/>
    </mc:Choice>
  </mc:AlternateContent>
  <xr:revisionPtr revIDLastSave="0" documentId="13_ncr:1_{F299B132-2953-4D3E-8C22-D898137503F0}" xr6:coauthVersionLast="47" xr6:coauthVersionMax="47" xr10:uidLastSave="{00000000-0000-0000-0000-000000000000}"/>
  <bookViews>
    <workbookView xWindow="19095" yWindow="0" windowWidth="19410" windowHeight="15585" activeTab="2" xr2:uid="{06E55D0D-4AEC-4DAA-870F-0F12DD6CCCA8}"/>
  </bookViews>
  <sheets>
    <sheet name="10t" sheetId="1" r:id="rId1"/>
    <sheet name="10t (2)" sheetId="2" r:id="rId2"/>
    <sheet name="編集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3" l="1"/>
  <c r="P20" i="3"/>
  <c r="P7" i="3"/>
  <c r="P22" i="3" s="1"/>
  <c r="J29" i="3"/>
  <c r="J22" i="3"/>
  <c r="J23" i="3" s="1"/>
  <c r="J18" i="3"/>
  <c r="J15" i="3"/>
  <c r="J8" i="3"/>
  <c r="J20" i="3"/>
  <c r="J21" i="3" s="1"/>
  <c r="H15" i="2"/>
  <c r="G15" i="2"/>
  <c r="H11" i="2"/>
  <c r="G11" i="2"/>
  <c r="G15" i="1"/>
  <c r="H11" i="1"/>
  <c r="H15" i="1" s="1"/>
  <c r="G11" i="1"/>
  <c r="J27" i="3" l="1"/>
  <c r="J28" i="3" s="1"/>
  <c r="J30" i="3" s="1"/>
</calcChain>
</file>

<file path=xl/sharedStrings.xml><?xml version="1.0" encoding="utf-8"?>
<sst xmlns="http://schemas.openxmlformats.org/spreadsheetml/2006/main" count="334" uniqueCount="110">
  <si>
    <t>変数</t>
    <rPh sb="0" eb="2">
      <t>ヘンスウ</t>
    </rPh>
    <phoneticPr fontId="2"/>
  </si>
  <si>
    <t>車種</t>
    <rPh sb="0" eb="2">
      <t>シャシュ</t>
    </rPh>
    <phoneticPr fontId="2"/>
  </si>
  <si>
    <t>地域</t>
    <rPh sb="0" eb="2">
      <t>チイキ</t>
    </rPh>
    <phoneticPr fontId="2"/>
  </si>
  <si>
    <t>走行距離</t>
    <rPh sb="0" eb="4">
      <t>ソウコウキョリ</t>
    </rPh>
    <phoneticPr fontId="2"/>
  </si>
  <si>
    <t>2t/4t/10t/20t</t>
    <phoneticPr fontId="2"/>
  </si>
  <si>
    <t>国交省</t>
    <rPh sb="0" eb="3">
      <t>コッコウショウ</t>
    </rPh>
    <phoneticPr fontId="2"/>
  </si>
  <si>
    <t>10ブロック</t>
    <phoneticPr fontId="2"/>
  </si>
  <si>
    <t>考慮なし</t>
    <rPh sb="0" eb="2">
      <t>コウリョ</t>
    </rPh>
    <phoneticPr fontId="2"/>
  </si>
  <si>
    <t>実走行距離</t>
    <rPh sb="0" eb="5">
      <t>ジツソウコウキョリ</t>
    </rPh>
    <phoneticPr fontId="2"/>
  </si>
  <si>
    <t>人件費</t>
    <rPh sb="0" eb="3">
      <t>ジンケンヒ</t>
    </rPh>
    <phoneticPr fontId="2"/>
  </si>
  <si>
    <t>労務費</t>
    <rPh sb="0" eb="3">
      <t>ロウムヒ</t>
    </rPh>
    <phoneticPr fontId="2"/>
  </si>
  <si>
    <t>労働時間</t>
    <rPh sb="0" eb="4">
      <t>ロウドウジカン</t>
    </rPh>
    <phoneticPr fontId="2"/>
  </si>
  <si>
    <t>荷役・付帯作業時間</t>
    <rPh sb="0" eb="2">
      <t>ニヤク</t>
    </rPh>
    <rPh sb="3" eb="9">
      <t>フタイサギョウジカン</t>
    </rPh>
    <phoneticPr fontId="2"/>
  </si>
  <si>
    <t>無し</t>
    <rPh sb="0" eb="1">
      <t>ナ</t>
    </rPh>
    <phoneticPr fontId="2"/>
  </si>
  <si>
    <t>1.5時間</t>
    <rPh sb="3" eb="5">
      <t>ジカン</t>
    </rPh>
    <phoneticPr fontId="2"/>
  </si>
  <si>
    <r>
      <t>実走行距離</t>
    </r>
    <r>
      <rPr>
        <sz val="11"/>
        <color rgb="FF0070C0"/>
        <rFont val="BIZ UDPゴシック"/>
        <family val="3"/>
        <charset val="128"/>
      </rPr>
      <t>×2</t>
    </r>
    <r>
      <rPr>
        <sz val="11"/>
        <color theme="1"/>
        <rFont val="BIZ UDPゴシック"/>
        <family val="3"/>
        <charset val="128"/>
      </rPr>
      <t xml:space="preserve">
</t>
    </r>
    <r>
      <rPr>
        <sz val="8"/>
        <color theme="1"/>
        <rFont val="BIZ UDPゴシック"/>
        <family val="3"/>
        <charset val="128"/>
      </rPr>
      <t>※帰り荷なく車庫に戻る前提</t>
    </r>
    <rPh sb="0" eb="5">
      <t>ジツソウコウキョリ</t>
    </rPh>
    <rPh sb="9" eb="10">
      <t>カエ</t>
    </rPh>
    <rPh sb="11" eb="12">
      <t>ニ</t>
    </rPh>
    <rPh sb="14" eb="16">
      <t>シャコ</t>
    </rPh>
    <rPh sb="17" eb="18">
      <t>モド</t>
    </rPh>
    <rPh sb="19" eb="21">
      <t>ゼンテイ</t>
    </rPh>
    <phoneticPr fontId="2"/>
  </si>
  <si>
    <r>
      <rPr>
        <sz val="11"/>
        <color rgb="FF0070C0"/>
        <rFont val="BIZ UDPゴシック"/>
        <family val="3"/>
        <charset val="128"/>
      </rPr>
      <t>全産業</t>
    </r>
    <r>
      <rPr>
        <sz val="11"/>
        <color theme="1"/>
        <rFont val="BIZ UDPゴシック"/>
        <family val="3"/>
        <charset val="128"/>
      </rPr>
      <t>平均労働時間</t>
    </r>
    <rPh sb="0" eb="3">
      <t>ゼンサンギョウ</t>
    </rPh>
    <rPh sb="3" eb="5">
      <t>ヘイキン</t>
    </rPh>
    <rPh sb="5" eb="7">
      <t>ロウドウ</t>
    </rPh>
    <rPh sb="7" eb="9">
      <t>ジカン</t>
    </rPh>
    <phoneticPr fontId="2"/>
  </si>
  <si>
    <r>
      <rPr>
        <sz val="11"/>
        <color rgb="FFC00000"/>
        <rFont val="BIZ UDPゴシック"/>
        <family val="3"/>
        <charset val="128"/>
      </rPr>
      <t>道路貨物</t>
    </r>
    <r>
      <rPr>
        <sz val="11"/>
        <color theme="1"/>
        <rFont val="BIZ UDPゴシック"/>
        <family val="3"/>
        <charset val="128"/>
      </rPr>
      <t>運送業平均労働時間</t>
    </r>
    <rPh sb="0" eb="2">
      <t>ドウロ</t>
    </rPh>
    <rPh sb="2" eb="4">
      <t>カモツ</t>
    </rPh>
    <rPh sb="4" eb="7">
      <t>ウンソウギョウ</t>
    </rPh>
    <rPh sb="7" eb="13">
      <t>ヘイキンロウドウジカン</t>
    </rPh>
    <phoneticPr fontId="2"/>
  </si>
  <si>
    <t>166h/月</t>
    <rPh sb="5" eb="6">
      <t>ツキ</t>
    </rPh>
    <phoneticPr fontId="2"/>
  </si>
  <si>
    <t>e-stat(賃金構造基本統計調査 産業中分類） 所定内労働時間</t>
    <rPh sb="7" eb="17">
      <t>チンギンコウゾウキホントウケイチョウサ</t>
    </rPh>
    <rPh sb="18" eb="23">
      <t>サンギョウチュウブンルイ</t>
    </rPh>
    <rPh sb="25" eb="32">
      <t>ショテイナイロウドウジカン</t>
    </rPh>
    <phoneticPr fontId="2"/>
  </si>
  <si>
    <t>e-stat(賃金構造基本統計調査 産業中分類） 所定内給与額+年間賞与</t>
    <rPh sb="7" eb="17">
      <t>チンギンコウゾウキホントウケイチョウサ</t>
    </rPh>
    <rPh sb="18" eb="23">
      <t>サンギョウチュウブンルイ</t>
    </rPh>
    <rPh sb="25" eb="31">
      <t>ショテイナイキュウヨガク</t>
    </rPh>
    <rPh sb="32" eb="36">
      <t>ネンカンショウヨ</t>
    </rPh>
    <phoneticPr fontId="2"/>
  </si>
  <si>
    <t>175h/月</t>
    <rPh sb="5" eb="6">
      <t>ツキ</t>
    </rPh>
    <phoneticPr fontId="2"/>
  </si>
  <si>
    <t>考慮</t>
    <rPh sb="0" eb="2">
      <t>コウリョ</t>
    </rPh>
    <phoneticPr fontId="2"/>
  </si>
  <si>
    <t>車格差率</t>
    <rPh sb="0" eb="2">
      <t>シャカク</t>
    </rPh>
    <rPh sb="2" eb="4">
      <t>サリツ</t>
    </rPh>
    <phoneticPr fontId="2"/>
  </si>
  <si>
    <t>福利厚生費率</t>
    <rPh sb="0" eb="6">
      <t>フクリコウセイヒリツ</t>
    </rPh>
    <phoneticPr fontId="2"/>
  </si>
  <si>
    <t>固定費/年</t>
    <rPh sb="0" eb="3">
      <t>コテイヒ</t>
    </rPh>
    <rPh sb="4" eb="5">
      <t>ネン</t>
    </rPh>
    <phoneticPr fontId="2"/>
  </si>
  <si>
    <r>
      <rPr>
        <sz val="11"/>
        <color rgb="FF0070C0"/>
        <rFont val="BIZ UDPゴシック"/>
        <family val="3"/>
        <charset val="128"/>
      </rPr>
      <t>全産業</t>
    </r>
    <r>
      <rPr>
        <sz val="11"/>
        <color theme="1"/>
        <rFont val="BIZ UDPゴシック"/>
        <family val="3"/>
        <charset val="128"/>
      </rPr>
      <t>平均労務費</t>
    </r>
    <rPh sb="0" eb="3">
      <t>ゼンサンギョウ</t>
    </rPh>
    <rPh sb="3" eb="5">
      <t>ヘイキン</t>
    </rPh>
    <rPh sb="5" eb="8">
      <t>ロウムヒ</t>
    </rPh>
    <phoneticPr fontId="2"/>
  </si>
  <si>
    <r>
      <rPr>
        <sz val="11"/>
        <color rgb="FFC00000"/>
        <rFont val="BIZ UDPゴシック"/>
        <family val="3"/>
        <charset val="128"/>
      </rPr>
      <t>道路貨物</t>
    </r>
    <r>
      <rPr>
        <sz val="11"/>
        <color theme="1"/>
        <rFont val="BIZ UDPゴシック"/>
        <family val="3"/>
        <charset val="128"/>
      </rPr>
      <t>運送業平均労務費</t>
    </r>
    <rPh sb="0" eb="7">
      <t>ドウロカモツウンソウギョウ</t>
    </rPh>
    <rPh sb="7" eb="9">
      <t>ヘイキン</t>
    </rPh>
    <rPh sb="9" eb="12">
      <t>ロウムヒ</t>
    </rPh>
    <phoneticPr fontId="2"/>
  </si>
  <si>
    <t>労務費×車格差率×（１＋福利厚生費率）</t>
    <rPh sb="0" eb="3">
      <t>ロウムヒ</t>
    </rPh>
    <phoneticPr fontId="2"/>
  </si>
  <si>
    <t>車両償却費</t>
    <rPh sb="0" eb="5">
      <t>シャリョウショウキャクヒ</t>
    </rPh>
    <phoneticPr fontId="2"/>
  </si>
  <si>
    <t>車種別に設定
※ソースなし</t>
    <rPh sb="0" eb="3">
      <t>シャシュベツ</t>
    </rPh>
    <rPh sb="4" eb="6">
      <t>セッテイ</t>
    </rPh>
    <phoneticPr fontId="2"/>
  </si>
  <si>
    <t>原価調査結果
ヒアリングを基に設定</t>
    <rPh sb="0" eb="6">
      <t>ゲンカチョウサケッカ</t>
    </rPh>
    <rPh sb="13" eb="14">
      <t>モト</t>
    </rPh>
    <rPh sb="15" eb="17">
      <t>セッテイ</t>
    </rPh>
    <phoneticPr fontId="2"/>
  </si>
  <si>
    <t>車両償却年数</t>
    <rPh sb="0" eb="6">
      <t>シャリョウショウキャクネンスウ</t>
    </rPh>
    <phoneticPr fontId="2"/>
  </si>
  <si>
    <t>5年</t>
    <rPh sb="1" eb="2">
      <t>ネン</t>
    </rPh>
    <phoneticPr fontId="2"/>
  </si>
  <si>
    <t>10t/100km/関東ブロックの場合</t>
    <rPh sb="10" eb="12">
      <t>カントウ</t>
    </rPh>
    <rPh sb="17" eb="19">
      <t>バアイ</t>
    </rPh>
    <phoneticPr fontId="2"/>
  </si>
  <si>
    <t>関東ブロック</t>
    <rPh sb="0" eb="2">
      <t>カントウ</t>
    </rPh>
    <phoneticPr fontId="2"/>
  </si>
  <si>
    <t>なし</t>
    <phoneticPr fontId="2"/>
  </si>
  <si>
    <t>5%(仮)</t>
    <rPh sb="3" eb="4">
      <t>カリ</t>
    </rPh>
    <phoneticPr fontId="2"/>
  </si>
  <si>
    <t>自動車ローンの金利 (日本銀行 長期プライムレート参考)</t>
    <rPh sb="0" eb="3">
      <t>ジドウシャ</t>
    </rPh>
    <rPh sb="7" eb="9">
      <t>キンリ</t>
    </rPh>
    <rPh sb="11" eb="15">
      <t>ニホンギンコウ</t>
    </rPh>
    <rPh sb="16" eb="18">
      <t>チョウキ</t>
    </rPh>
    <rPh sb="25" eb="27">
      <t>サンコウ</t>
    </rPh>
    <phoneticPr fontId="2"/>
  </si>
  <si>
    <t>金利負担費</t>
    <rPh sb="0" eb="2">
      <t>キンリ</t>
    </rPh>
    <rPh sb="2" eb="4">
      <t>フタン</t>
    </rPh>
    <rPh sb="4" eb="5">
      <t>ヒ</t>
    </rPh>
    <phoneticPr fontId="2"/>
  </si>
  <si>
    <r>
      <t>小型トラック：</t>
    </r>
    <r>
      <rPr>
        <sz val="6"/>
        <color rgb="FFC00000"/>
        <rFont val="BIZ UDPゴシック"/>
        <family val="3"/>
        <charset val="128"/>
      </rPr>
      <t>4年</t>
    </r>
    <r>
      <rPr>
        <sz val="6"/>
        <color theme="1"/>
        <rFont val="BIZ UDPゴシック"/>
        <family val="3"/>
        <charset val="128"/>
      </rPr>
      <t xml:space="preserve">
中型トラック：</t>
    </r>
    <r>
      <rPr>
        <sz val="6"/>
        <color rgb="FFC00000"/>
        <rFont val="BIZ UDPゴシック"/>
        <family val="3"/>
        <charset val="128"/>
      </rPr>
      <t>6年</t>
    </r>
    <r>
      <rPr>
        <sz val="6"/>
        <color theme="1"/>
        <rFont val="BIZ UDPゴシック"/>
        <family val="3"/>
        <charset val="128"/>
      </rPr>
      <t xml:space="preserve">
大型トラック：</t>
    </r>
    <r>
      <rPr>
        <sz val="6"/>
        <color rgb="FFC00000"/>
        <rFont val="BIZ UDPゴシック"/>
        <family val="3"/>
        <charset val="128"/>
      </rPr>
      <t>8年</t>
    </r>
    <rPh sb="0" eb="2">
      <t>コガタ</t>
    </rPh>
    <rPh sb="8" eb="9">
      <t>ネン</t>
    </rPh>
    <rPh sb="18" eb="19">
      <t>ネン</t>
    </rPh>
    <rPh sb="20" eb="21">
      <t>オオ</t>
    </rPh>
    <rPh sb="28" eb="29">
      <t>ネン</t>
    </rPh>
    <phoneticPr fontId="2"/>
  </si>
  <si>
    <t>自動車関係税</t>
    <rPh sb="0" eb="3">
      <t>ジドウシャ</t>
    </rPh>
    <rPh sb="3" eb="5">
      <t>カンケイ</t>
    </rPh>
    <rPh sb="5" eb="6">
      <t>ゼイ</t>
    </rPh>
    <phoneticPr fontId="2"/>
  </si>
  <si>
    <t>自動車税種別割</t>
    <rPh sb="0" eb="3">
      <t>ジドウシャ</t>
    </rPh>
    <rPh sb="3" eb="7">
      <t>ゼイシュベツワリ</t>
    </rPh>
    <phoneticPr fontId="2"/>
  </si>
  <si>
    <t>環境性能割</t>
    <rPh sb="0" eb="5">
      <t>カンキョウセイノウワリ</t>
    </rPh>
    <phoneticPr fontId="2"/>
  </si>
  <si>
    <t>重量税</t>
    <rPh sb="0" eb="3">
      <t>ジュウリョウゼイ</t>
    </rPh>
    <phoneticPr fontId="2"/>
  </si>
  <si>
    <t>自動車税税率表</t>
    <rPh sb="0" eb="7">
      <t>ジドウシャゼイゼイリツヒョウ</t>
    </rPh>
    <phoneticPr fontId="2"/>
  </si>
  <si>
    <t>環境性能割表</t>
    <rPh sb="0" eb="5">
      <t>カンキョウセイノウワリ</t>
    </rPh>
    <rPh sb="5" eb="6">
      <t>ヒョウ</t>
    </rPh>
    <phoneticPr fontId="2"/>
  </si>
  <si>
    <t>重量税額表</t>
    <rPh sb="0" eb="5">
      <t>ジュウリョウゼイガクヒョウ</t>
    </rPh>
    <phoneticPr fontId="2"/>
  </si>
  <si>
    <t>自賠責保険</t>
    <rPh sb="0" eb="5">
      <t>ジバイセキホケン</t>
    </rPh>
    <phoneticPr fontId="2"/>
  </si>
  <si>
    <t>任意保険</t>
    <rPh sb="0" eb="4">
      <t>ニンイホケン</t>
    </rPh>
    <phoneticPr fontId="2"/>
  </si>
  <si>
    <t>保険料</t>
    <rPh sb="0" eb="3">
      <t>ホケンリョウ</t>
    </rPh>
    <phoneticPr fontId="2"/>
  </si>
  <si>
    <t>車両調達費×1.85%</t>
    <rPh sb="0" eb="5">
      <t>シャリョウチョウタツヒ</t>
    </rPh>
    <phoneticPr fontId="2"/>
  </si>
  <si>
    <t xml:space="preserve">ベースとなる資産×
他人資本構成比×金利 </t>
    <rPh sb="6" eb="8">
      <t>シサン</t>
    </rPh>
    <phoneticPr fontId="2"/>
  </si>
  <si>
    <t>借入</t>
    <rPh sb="0" eb="2">
      <t>カリイレ</t>
    </rPh>
    <phoneticPr fontId="2"/>
  </si>
  <si>
    <t>消耗品</t>
    <rPh sb="0" eb="3">
      <t>ショウモウヒン</t>
    </rPh>
    <phoneticPr fontId="2"/>
  </si>
  <si>
    <t>荷役関連消耗品</t>
    <rPh sb="0" eb="4">
      <t>ニヤクカンレン</t>
    </rPh>
    <rPh sb="4" eb="7">
      <t>ショウモウヒン</t>
    </rPh>
    <phoneticPr fontId="2"/>
  </si>
  <si>
    <t>諸比率</t>
    <rPh sb="0" eb="3">
      <t>ショヒリツ</t>
    </rPh>
    <phoneticPr fontId="2"/>
  </si>
  <si>
    <t>考慮(15%)</t>
    <rPh sb="0" eb="2">
      <t>コウリョ</t>
    </rPh>
    <phoneticPr fontId="2"/>
  </si>
  <si>
    <t>燃料費</t>
    <rPh sb="0" eb="3">
      <t>ネンリョウヒ</t>
    </rPh>
    <phoneticPr fontId="2"/>
  </si>
  <si>
    <t>軽油</t>
    <rPh sb="0" eb="2">
      <t>ケイユ</t>
    </rPh>
    <phoneticPr fontId="2"/>
  </si>
  <si>
    <t>大口需要者向け軽油オーリー渡価格</t>
    <rPh sb="0" eb="6">
      <t>オオグチジュヨウシャム</t>
    </rPh>
    <rPh sb="7" eb="9">
      <t>ケイユ</t>
    </rPh>
    <rPh sb="13" eb="14">
      <t>ワタ</t>
    </rPh>
    <rPh sb="14" eb="16">
      <t>カカク</t>
    </rPh>
    <phoneticPr fontId="2"/>
  </si>
  <si>
    <t>全国一律120円/L</t>
    <phoneticPr fontId="2"/>
  </si>
  <si>
    <t>弊社</t>
    <rPh sb="0" eb="2">
      <t>ヘイシャ</t>
    </rPh>
    <phoneticPr fontId="2"/>
  </si>
  <si>
    <t>トラック標準運賃 国交省vs弊社 基準比較</t>
    <rPh sb="4" eb="8">
      <t>ヒョウジュンウンチン</t>
    </rPh>
    <rPh sb="9" eb="12">
      <t>コッコウショウ</t>
    </rPh>
    <rPh sb="14" eb="16">
      <t>ヘイシャ</t>
    </rPh>
    <rPh sb="17" eb="19">
      <t>キジュン</t>
    </rPh>
    <rPh sb="19" eb="21">
      <t>ヒカク</t>
    </rPh>
    <phoneticPr fontId="2"/>
  </si>
  <si>
    <t>尿素水費</t>
    <phoneticPr fontId="2"/>
  </si>
  <si>
    <t>タイヤ費</t>
    <rPh sb="3" eb="4">
      <t>ヒ</t>
    </rPh>
    <phoneticPr fontId="2"/>
  </si>
  <si>
    <t>タイヤ単価</t>
    <rPh sb="3" eb="5">
      <t>タンカ</t>
    </rPh>
    <phoneticPr fontId="2"/>
  </si>
  <si>
    <t>交換本数</t>
    <rPh sb="0" eb="4">
      <t>コウカンホンスウ</t>
    </rPh>
    <phoneticPr fontId="2"/>
  </si>
  <si>
    <t>タイヤ交換走行距離</t>
    <rPh sb="3" eb="5">
      <t>コウカン</t>
    </rPh>
    <rPh sb="5" eb="9">
      <t>ソウコウキョリ</t>
    </rPh>
    <phoneticPr fontId="2"/>
  </si>
  <si>
    <t>オイル交換距離</t>
    <rPh sb="3" eb="7">
      <t>コウカンキョリ</t>
    </rPh>
    <phoneticPr fontId="2"/>
  </si>
  <si>
    <t>燃費</t>
    <rPh sb="0" eb="2">
      <t>ネンピ</t>
    </rPh>
    <phoneticPr fontId="2"/>
  </si>
  <si>
    <t>（車両の調達価格＋付属備品等の費用）÷車両償却年数</t>
    <phoneticPr fontId="2"/>
  </si>
  <si>
    <t>車両+付属品調達費</t>
    <rPh sb="0" eb="2">
      <t>シャリョウ</t>
    </rPh>
    <rPh sb="3" eb="5">
      <t>フゾク</t>
    </rPh>
    <rPh sb="5" eb="6">
      <t>ヒン</t>
    </rPh>
    <rPh sb="6" eb="8">
      <t>チョウタツ</t>
    </rPh>
    <rPh sb="8" eb="9">
      <t>ヒ</t>
    </rPh>
    <phoneticPr fontId="2"/>
  </si>
  <si>
    <t>自動車関係税総額</t>
    <rPh sb="0" eb="3">
      <t>ジドウシャ</t>
    </rPh>
    <rPh sb="3" eb="5">
      <t>カンケイ</t>
    </rPh>
    <rPh sb="5" eb="6">
      <t>ゼイ</t>
    </rPh>
    <rPh sb="6" eb="8">
      <t>ソウガク</t>
    </rPh>
    <phoneticPr fontId="2"/>
  </si>
  <si>
    <t>?</t>
    <phoneticPr fontId="2"/>
  </si>
  <si>
    <t>トラック等 自動車の燃費基準値</t>
    <rPh sb="4" eb="5">
      <t>トウ</t>
    </rPh>
    <rPh sb="6" eb="9">
      <t>ジドウシャ</t>
    </rPh>
    <rPh sb="10" eb="15">
      <t>ネンピキジュンチ</t>
    </rPh>
    <phoneticPr fontId="2"/>
  </si>
  <si>
    <t>オイル交換1回あたり量</t>
    <rPh sb="3" eb="5">
      <t>コウカン</t>
    </rPh>
    <rPh sb="6" eb="7">
      <t>カイ</t>
    </rPh>
    <rPh sb="10" eb="11">
      <t>リョウ</t>
    </rPh>
    <phoneticPr fontId="2"/>
  </si>
  <si>
    <t>オイル単価</t>
    <rPh sb="3" eb="5">
      <t>タンカ</t>
    </rPh>
    <phoneticPr fontId="2"/>
  </si>
  <si>
    <t>オイル交換工賃</t>
    <rPh sb="3" eb="5">
      <t>コウカン</t>
    </rPh>
    <rPh sb="5" eb="7">
      <t>コウチン</t>
    </rPh>
    <phoneticPr fontId="2"/>
  </si>
  <si>
    <t>変動費</t>
    <rPh sb="0" eb="3">
      <t>ヘンドウヒ</t>
    </rPh>
    <phoneticPr fontId="2"/>
  </si>
  <si>
    <t>オイル費</t>
    <rPh sb="3" eb="4">
      <t>ヒ</t>
    </rPh>
    <phoneticPr fontId="2"/>
  </si>
  <si>
    <t>尿素水費</t>
    <rPh sb="0" eb="2">
      <t>ニョウソ</t>
    </rPh>
    <rPh sb="2" eb="4">
      <t>スイヒ</t>
    </rPh>
    <phoneticPr fontId="2"/>
  </si>
  <si>
    <t>尿素水燃費</t>
    <rPh sb="0" eb="2">
      <t>ニョウソ</t>
    </rPh>
    <rPh sb="2" eb="3">
      <t>スイ</t>
    </rPh>
    <rPh sb="3" eb="5">
      <t>ネンピ</t>
    </rPh>
    <phoneticPr fontId="2"/>
  </si>
  <si>
    <t>タイヤ交換工賃</t>
    <rPh sb="3" eb="5">
      <t>コウカン</t>
    </rPh>
    <rPh sb="5" eb="7">
      <t>コウチン</t>
    </rPh>
    <phoneticPr fontId="2"/>
  </si>
  <si>
    <t>車検費</t>
    <rPh sb="0" eb="2">
      <t>シャケン</t>
    </rPh>
    <rPh sb="2" eb="3">
      <t>ヒ</t>
    </rPh>
    <phoneticPr fontId="2"/>
  </si>
  <si>
    <t>年間車検整備費</t>
    <rPh sb="0" eb="7">
      <t>ネンカンシャケンセイビヒ</t>
    </rPh>
    <phoneticPr fontId="2"/>
  </si>
  <si>
    <t>年間一般修理費</t>
    <rPh sb="0" eb="7">
      <t>ネンカンイッパンシュウリヒ</t>
    </rPh>
    <phoneticPr fontId="2"/>
  </si>
  <si>
    <t>原価調査結果</t>
    <rPh sb="0" eb="6">
      <t>ゲンカチョウサケッカ</t>
    </rPh>
    <phoneticPr fontId="2"/>
  </si>
  <si>
    <t>車種別に設定</t>
    <rPh sb="0" eb="3">
      <t>シャシュベツ</t>
    </rPh>
    <rPh sb="4" eb="6">
      <t>セッテイ</t>
    </rPh>
    <phoneticPr fontId="2"/>
  </si>
  <si>
    <t>適正利潤</t>
    <rPh sb="0" eb="4">
      <t>テキセイリジュン</t>
    </rPh>
    <phoneticPr fontId="2"/>
  </si>
  <si>
    <t>考慮(15%に含む)</t>
    <rPh sb="0" eb="2">
      <t>コウリョ</t>
    </rPh>
    <rPh sb="7" eb="8">
      <t>フク</t>
    </rPh>
    <phoneticPr fontId="2"/>
  </si>
  <si>
    <t>ベースとなる資産×
自己資本比率×0.1
÷(1-利益課税率)</t>
    <rPh sb="6" eb="8">
      <t>シサン</t>
    </rPh>
    <rPh sb="10" eb="16">
      <t>ジコシホンヒリツ</t>
    </rPh>
    <rPh sb="25" eb="30">
      <t>リエキカゼイリツ</t>
    </rPh>
    <phoneticPr fontId="2"/>
  </si>
  <si>
    <t>10t</t>
    <phoneticPr fontId="2"/>
  </si>
  <si>
    <t>間接費(固定費相当額)</t>
    <rPh sb="0" eb="2">
      <t>カンセツ</t>
    </rPh>
    <rPh sb="2" eb="3">
      <t>ヒ</t>
    </rPh>
    <rPh sb="4" eb="7">
      <t>コテイヒ</t>
    </rPh>
    <rPh sb="7" eb="9">
      <t>ソウトウ</t>
    </rPh>
    <rPh sb="9" eb="10">
      <t>ガク</t>
    </rPh>
    <phoneticPr fontId="2"/>
  </si>
  <si>
    <t>Estat 賃金構造基本統計調査 産業中分類(2023)</t>
    <phoneticPr fontId="2"/>
  </si>
  <si>
    <t>-</t>
    <phoneticPr fontId="2"/>
  </si>
  <si>
    <t>経済耐用年数(減価償却を計算するための基準)</t>
    <rPh sb="0" eb="2">
      <t>ケイザイ</t>
    </rPh>
    <rPh sb="2" eb="4">
      <t>タイヨウ</t>
    </rPh>
    <rPh sb="4" eb="6">
      <t>ネンスウ</t>
    </rPh>
    <phoneticPr fontId="2"/>
  </si>
  <si>
    <t>自動車税種別割表</t>
    <rPh sb="0" eb="7">
      <t>ジドウシャゼイシュベツワリ</t>
    </rPh>
    <rPh sb="7" eb="8">
      <t>ヒョウ</t>
    </rPh>
    <phoneticPr fontId="2"/>
  </si>
  <si>
    <t>環境性能割表</t>
    <rPh sb="0" eb="6">
      <t>カンキョウセイノウワリヒョウ</t>
    </rPh>
    <phoneticPr fontId="2"/>
  </si>
  <si>
    <t>重量税表</t>
    <rPh sb="0" eb="4">
      <t>ジュウリョウゼイヒョウ</t>
    </rPh>
    <phoneticPr fontId="2"/>
  </si>
  <si>
    <t>自賠責保険表</t>
    <rPh sb="0" eb="6">
      <t>ジバイセキホケンヒョウ</t>
    </rPh>
    <phoneticPr fontId="2"/>
  </si>
  <si>
    <t>定期検査費</t>
    <rPh sb="0" eb="5">
      <t>テイキケンサヒ</t>
    </rPh>
    <phoneticPr fontId="2"/>
  </si>
  <si>
    <t>法定一般点検</t>
    <rPh sb="0" eb="2">
      <t>ホウテイ</t>
    </rPh>
    <rPh sb="2" eb="4">
      <t>イッパン</t>
    </rPh>
    <rPh sb="4" eb="6">
      <t>テンケン</t>
    </rPh>
    <phoneticPr fontId="2"/>
  </si>
  <si>
    <t>車両価格</t>
    <rPh sb="0" eb="4">
      <t>シャリョウカカク</t>
    </rPh>
    <phoneticPr fontId="2"/>
  </si>
  <si>
    <t>労働時間(h/年)</t>
    <rPh sb="0" eb="4">
      <t>ロウドウジカン</t>
    </rPh>
    <rPh sb="7" eb="8">
      <t>ネン</t>
    </rPh>
    <phoneticPr fontId="2"/>
  </si>
  <si>
    <t>固定費/h</t>
    <rPh sb="0" eb="3">
      <t>コテイヒ</t>
    </rPh>
    <phoneticPr fontId="2"/>
  </si>
  <si>
    <t>Source</t>
    <phoneticPr fontId="2"/>
  </si>
  <si>
    <t>経産省 大口需要者向け軽油ローリー渡価格</t>
    <rPh sb="0" eb="3">
      <t>ケイサンショウ</t>
    </rPh>
    <rPh sb="4" eb="6">
      <t>オオグチ</t>
    </rPh>
    <rPh sb="6" eb="8">
      <t>ジュヨウ</t>
    </rPh>
    <rPh sb="8" eb="9">
      <t>シャ</t>
    </rPh>
    <rPh sb="9" eb="10">
      <t>ム</t>
    </rPh>
    <rPh sb="11" eb="13">
      <t>ケイユ</t>
    </rPh>
    <rPh sb="17" eb="18">
      <t>ワタ</t>
    </rPh>
    <rPh sb="18" eb="20">
      <t>カカク</t>
    </rPh>
    <phoneticPr fontId="2"/>
  </si>
  <si>
    <t>令和3年度 全国道路・街路交通情勢調査</t>
    <rPh sb="0" eb="2">
      <t>レイワ</t>
    </rPh>
    <rPh sb="3" eb="5">
      <t>ネンド</t>
    </rPh>
    <rPh sb="6" eb="10">
      <t>ゼンコクドウロ</t>
    </rPh>
    <rPh sb="11" eb="13">
      <t>ガイロ</t>
    </rPh>
    <rPh sb="13" eb="19">
      <t>コウツウジョウセイチョウサ</t>
    </rPh>
    <phoneticPr fontId="2"/>
  </si>
  <si>
    <t>変動費/km</t>
    <rPh sb="0" eb="3">
      <t>ヘンドウヒ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</si>
</sst>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_);[Red]\([$¥-411]#,##0\)"/>
  </numFmts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sz val="8"/>
      <color theme="1"/>
      <name val="BIZ UDPゴシック"/>
      <family val="3"/>
      <charset val="128"/>
    </font>
    <font>
      <sz val="11"/>
      <color rgb="FF0070C0"/>
      <name val="BIZ UDPゴシック"/>
      <family val="3"/>
      <charset val="128"/>
    </font>
    <font>
      <sz val="11"/>
      <color rgb="FFC00000"/>
      <name val="BIZ UDPゴシック"/>
      <family val="3"/>
      <charset val="128"/>
    </font>
    <font>
      <sz val="11"/>
      <color theme="1"/>
      <name val="UD デジタル 教科書体 NK-B"/>
      <family val="1"/>
      <charset val="128"/>
    </font>
    <font>
      <b/>
      <sz val="11"/>
      <color theme="1"/>
      <name val="BIZ UDPゴシック"/>
      <family val="3"/>
      <charset val="128"/>
    </font>
    <font>
      <sz val="6"/>
      <color theme="1"/>
      <name val="游ゴシック Light"/>
      <family val="3"/>
      <charset val="128"/>
      <scheme val="major"/>
    </font>
    <font>
      <b/>
      <sz val="8"/>
      <color theme="1"/>
      <name val="BIZ UDPゴシック"/>
      <family val="3"/>
      <charset val="128"/>
    </font>
    <font>
      <b/>
      <sz val="6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  <font>
      <sz val="8"/>
      <color rgb="FFC00000"/>
      <name val="BIZ UDPゴシック"/>
      <family val="3"/>
      <charset val="128"/>
    </font>
    <font>
      <sz val="8"/>
      <color rgb="FF0070C0"/>
      <name val="BIZ UDPゴシック"/>
      <family val="3"/>
      <charset val="128"/>
    </font>
    <font>
      <sz val="11"/>
      <name val="BIZ UDPゴシック"/>
      <family val="3"/>
      <charset val="128"/>
    </font>
    <font>
      <sz val="6"/>
      <color theme="1"/>
      <name val="BIZ UDPゴシック"/>
      <family val="3"/>
      <charset val="128"/>
    </font>
    <font>
      <sz val="6"/>
      <color rgb="FFC00000"/>
      <name val="BIZ UDPゴシック"/>
      <family val="3"/>
      <charset val="128"/>
    </font>
    <font>
      <sz val="8"/>
      <name val="BIZ UDPゴシック"/>
      <family val="3"/>
      <charset val="128"/>
    </font>
    <font>
      <sz val="8"/>
      <color theme="1"/>
      <name val="UD デジタル 教科書体 NK-B"/>
      <family val="1"/>
      <charset val="128"/>
    </font>
    <font>
      <sz val="16"/>
      <color theme="1"/>
      <name val="UD デジタル 教科書体 NK-B"/>
      <family val="1"/>
      <charset val="128"/>
    </font>
    <font>
      <sz val="9"/>
      <name val="BIZ UDPゴシック"/>
      <family val="3"/>
      <charset val="128"/>
    </font>
    <font>
      <sz val="9"/>
      <color theme="1"/>
      <name val="UD デジタル 教科書体 NK-B"/>
      <family val="1"/>
      <charset val="128"/>
    </font>
    <font>
      <b/>
      <sz val="9"/>
      <color theme="1"/>
      <name val="BIZ UDPゴシック"/>
      <family val="3"/>
      <charset val="128"/>
    </font>
    <font>
      <b/>
      <sz val="9"/>
      <name val="BIZ UDPゴシック"/>
      <family val="3"/>
      <charset val="128"/>
    </font>
    <font>
      <b/>
      <sz val="12"/>
      <color theme="1"/>
      <name val="BIZ UDPゴシック"/>
      <family val="3"/>
      <charset val="128"/>
    </font>
    <font>
      <sz val="9"/>
      <color theme="1"/>
      <name val="游ゴシック Light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 vertical="center" textRotation="255"/>
    </xf>
    <xf numFmtId="0" fontId="8" fillId="3" borderId="7" xfId="0" applyFont="1" applyFill="1" applyBorder="1" applyAlignment="1">
      <alignment horizontal="center" vertical="center" textRotation="255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9" fontId="4" fillId="0" borderId="0" xfId="1" applyFont="1" applyFill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10" fontId="19" fillId="3" borderId="4" xfId="1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9" fontId="4" fillId="0" borderId="1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0" fontId="19" fillId="0" borderId="20" xfId="1" applyNumberFormat="1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1" fillId="3" borderId="7" xfId="0" applyFont="1" applyFill="1" applyBorder="1" applyAlignment="1">
      <alignment vertical="center" textRotation="255"/>
    </xf>
    <xf numFmtId="0" fontId="8" fillId="0" borderId="0" xfId="0" applyFont="1" applyAlignment="1">
      <alignment horizontal="center" vertical="center" textRotation="255"/>
    </xf>
    <xf numFmtId="0" fontId="11" fillId="0" borderId="0" xfId="0" applyFont="1" applyAlignment="1">
      <alignment vertical="center" textRotation="255"/>
    </xf>
    <xf numFmtId="0" fontId="4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3" borderId="16" xfId="0" applyFont="1" applyFill="1" applyBorder="1" applyAlignment="1">
      <alignment horizontal="center" vertical="center" textRotation="255"/>
    </xf>
    <xf numFmtId="0" fontId="8" fillId="3" borderId="17" xfId="0" applyFont="1" applyFill="1" applyBorder="1" applyAlignment="1">
      <alignment horizontal="center" vertical="center" textRotation="255"/>
    </xf>
    <xf numFmtId="0" fontId="8" fillId="3" borderId="18" xfId="0" applyFont="1" applyFill="1" applyBorder="1" applyAlignment="1">
      <alignment horizontal="center" vertical="center" textRotation="255"/>
    </xf>
    <xf numFmtId="0" fontId="11" fillId="3" borderId="2" xfId="0" applyFont="1" applyFill="1" applyBorder="1" applyAlignment="1">
      <alignment horizontal="center" vertical="center" textRotation="255"/>
    </xf>
    <xf numFmtId="0" fontId="11" fillId="3" borderId="5" xfId="0" applyFont="1" applyFill="1" applyBorder="1" applyAlignment="1">
      <alignment horizontal="center" vertical="center" textRotation="255"/>
    </xf>
    <xf numFmtId="0" fontId="11" fillId="3" borderId="6" xfId="0" applyFont="1" applyFill="1" applyBorder="1" applyAlignment="1">
      <alignment horizontal="center" vertical="center" textRotation="255"/>
    </xf>
    <xf numFmtId="0" fontId="8" fillId="3" borderId="2" xfId="0" applyFont="1" applyFill="1" applyBorder="1" applyAlignment="1">
      <alignment horizontal="center" vertical="center" textRotation="255"/>
    </xf>
    <xf numFmtId="0" fontId="8" fillId="3" borderId="5" xfId="0" applyFont="1" applyFill="1" applyBorder="1" applyAlignment="1">
      <alignment horizontal="center" vertical="center" textRotation="255"/>
    </xf>
    <xf numFmtId="0" fontId="8" fillId="3" borderId="6" xfId="0" applyFont="1" applyFill="1" applyBorder="1" applyAlignment="1">
      <alignment horizontal="center" vertical="center" textRotation="255"/>
    </xf>
    <xf numFmtId="0" fontId="17" fillId="0" borderId="0" xfId="0" applyFont="1" applyAlignment="1">
      <alignment horizontal="center" vertical="center"/>
    </xf>
    <xf numFmtId="0" fontId="11" fillId="3" borderId="16" xfId="0" applyFont="1" applyFill="1" applyBorder="1" applyAlignment="1">
      <alignment horizontal="center" vertical="center" textRotation="255"/>
    </xf>
    <xf numFmtId="0" fontId="11" fillId="3" borderId="17" xfId="0" applyFont="1" applyFill="1" applyBorder="1" applyAlignment="1">
      <alignment horizontal="center" vertical="center" textRotation="255"/>
    </xf>
    <xf numFmtId="0" fontId="20" fillId="3" borderId="19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4" borderId="0" xfId="0" applyFont="1" applyFill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8" fillId="3" borderId="0" xfId="0" applyFont="1" applyFill="1" applyBorder="1" applyAlignment="1">
      <alignment horizontal="center" vertical="center" textRotation="255"/>
    </xf>
    <xf numFmtId="0" fontId="3" fillId="2" borderId="39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2" fillId="3" borderId="4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3" fillId="3" borderId="37" xfId="0" applyFont="1" applyFill="1" applyBorder="1">
      <alignment vertical="center"/>
    </xf>
    <xf numFmtId="0" fontId="3" fillId="3" borderId="19" xfId="0" applyFont="1" applyFill="1" applyBorder="1">
      <alignment vertical="center"/>
    </xf>
    <xf numFmtId="0" fontId="13" fillId="3" borderId="19" xfId="0" applyFont="1" applyFill="1" applyBorder="1">
      <alignment vertical="center"/>
    </xf>
    <xf numFmtId="0" fontId="17" fillId="3" borderId="9" xfId="0" applyFont="1" applyFill="1" applyBorder="1" applyAlignment="1">
      <alignment horizontal="center" vertical="center"/>
    </xf>
    <xf numFmtId="38" fontId="13" fillId="3" borderId="8" xfId="2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26" fillId="3" borderId="37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38" fontId="13" fillId="2" borderId="26" xfId="2" applyFont="1" applyFill="1" applyBorder="1" applyAlignment="1">
      <alignment horizontal="center" vertical="center"/>
    </xf>
    <xf numFmtId="0" fontId="22" fillId="2" borderId="30" xfId="0" applyFont="1" applyFill="1" applyBorder="1" applyAlignment="1">
      <alignment horizontal="center" vertical="center"/>
    </xf>
    <xf numFmtId="0" fontId="22" fillId="2" borderId="28" xfId="0" applyFont="1" applyFill="1" applyBorder="1" applyAlignment="1">
      <alignment horizontal="center" vertical="center"/>
    </xf>
    <xf numFmtId="38" fontId="23" fillId="3" borderId="19" xfId="0" applyNumberFormat="1" applyFont="1" applyFill="1" applyBorder="1" applyAlignment="1">
      <alignment horizontal="center" vertical="center"/>
    </xf>
    <xf numFmtId="38" fontId="13" fillId="0" borderId="45" xfId="2" applyFont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/>
    </xf>
    <xf numFmtId="38" fontId="13" fillId="0" borderId="45" xfId="2" applyFont="1" applyBorder="1" applyAlignment="1">
      <alignment horizontal="center" vertical="center"/>
    </xf>
    <xf numFmtId="9" fontId="13" fillId="0" borderId="30" xfId="0" applyNumberFormat="1" applyFont="1" applyBorder="1" applyAlignment="1">
      <alignment horizontal="center" vertical="center"/>
    </xf>
    <xf numFmtId="38" fontId="13" fillId="0" borderId="28" xfId="2" applyFont="1" applyBorder="1" applyAlignment="1">
      <alignment horizontal="center" vertical="center"/>
    </xf>
    <xf numFmtId="38" fontId="23" fillId="3" borderId="19" xfId="2" applyFont="1" applyFill="1" applyBorder="1" applyAlignment="1">
      <alignment horizontal="center" vertical="center"/>
    </xf>
    <xf numFmtId="38" fontId="13" fillId="0" borderId="28" xfId="2" applyFont="1" applyBorder="1" applyAlignment="1">
      <alignment horizontal="center" vertical="center" wrapText="1"/>
    </xf>
    <xf numFmtId="38" fontId="24" fillId="3" borderId="3" xfId="0" applyNumberFormat="1" applyFont="1" applyFill="1" applyBorder="1" applyAlignment="1">
      <alignment horizontal="center" vertical="center"/>
    </xf>
    <xf numFmtId="38" fontId="22" fillId="0" borderId="46" xfId="2" applyFont="1" applyFill="1" applyBorder="1" applyAlignment="1">
      <alignment horizontal="center" vertical="center" wrapText="1"/>
    </xf>
    <xf numFmtId="38" fontId="25" fillId="3" borderId="3" xfId="2" applyFont="1" applyFill="1" applyBorder="1" applyAlignment="1">
      <alignment horizontal="center" vertical="center" wrapText="1"/>
    </xf>
    <xf numFmtId="0" fontId="22" fillId="2" borderId="46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9" fontId="13" fillId="0" borderId="46" xfId="0" applyNumberFormat="1" applyFont="1" applyBorder="1" applyAlignment="1">
      <alignment horizontal="center" vertical="center"/>
    </xf>
    <xf numFmtId="38" fontId="24" fillId="3" borderId="7" xfId="2" applyFont="1" applyFill="1" applyBorder="1" applyAlignment="1">
      <alignment horizontal="center" vertical="center"/>
    </xf>
    <xf numFmtId="38" fontId="24" fillId="3" borderId="7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38" fontId="26" fillId="3" borderId="19" xfId="2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38" fontId="22" fillId="3" borderId="4" xfId="2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38" fontId="24" fillId="3" borderId="19" xfId="0" applyNumberFormat="1" applyFont="1" applyFill="1" applyBorder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4E92-4C16-435A-B914-3609AE42C8E0}">
  <sheetPr>
    <pageSetUpPr fitToPage="1"/>
  </sheetPr>
  <dimension ref="B2:J62"/>
  <sheetViews>
    <sheetView showGridLines="0" topLeftCell="A37" zoomScaleNormal="100" workbookViewId="0">
      <selection activeCell="G69" sqref="G69"/>
    </sheetView>
  </sheetViews>
  <sheetFormatPr defaultRowHeight="13.5" x14ac:dyDescent="0.4"/>
  <cols>
    <col min="1" max="1" width="9" style="1"/>
    <col min="2" max="2" width="4.5" style="1" customWidth="1"/>
    <col min="3" max="3" width="2.125" style="1" bestFit="1" customWidth="1"/>
    <col min="4" max="4" width="15.625" style="12" customWidth="1"/>
    <col min="5" max="5" width="20.125" style="2" customWidth="1"/>
    <col min="6" max="6" width="23.75" style="2" bestFit="1" customWidth="1"/>
    <col min="7" max="7" width="11.125" style="13" bestFit="1" customWidth="1"/>
    <col min="8" max="8" width="7.5" style="13" bestFit="1" customWidth="1"/>
    <col min="9" max="9" width="34.75" style="9" customWidth="1"/>
    <col min="10" max="10" width="13.875" style="9" customWidth="1"/>
    <col min="11" max="16384" width="9" style="1"/>
  </cols>
  <sheetData>
    <row r="2" spans="2:10" ht="21" x14ac:dyDescent="0.4">
      <c r="B2" s="103" t="s">
        <v>63</v>
      </c>
      <c r="C2" s="6"/>
    </row>
    <row r="3" spans="2:10" x14ac:dyDescent="0.4">
      <c r="G3" s="70" t="s">
        <v>34</v>
      </c>
      <c r="H3" s="70"/>
    </row>
    <row r="4" spans="2:10" x14ac:dyDescent="0.4">
      <c r="E4" s="4" t="s">
        <v>5</v>
      </c>
      <c r="F4" s="5" t="s">
        <v>62</v>
      </c>
      <c r="G4" s="15" t="s">
        <v>5</v>
      </c>
      <c r="H4" s="14" t="s">
        <v>62</v>
      </c>
    </row>
    <row r="5" spans="2:10" ht="13.5" customHeight="1" x14ac:dyDescent="0.4">
      <c r="B5" s="67" t="s">
        <v>0</v>
      </c>
      <c r="C5" s="10"/>
      <c r="D5" s="109" t="s">
        <v>1</v>
      </c>
      <c r="E5" s="102" t="s">
        <v>4</v>
      </c>
      <c r="F5" s="7" t="s">
        <v>4</v>
      </c>
    </row>
    <row r="6" spans="2:10" x14ac:dyDescent="0.4">
      <c r="B6" s="68"/>
      <c r="C6" s="104"/>
      <c r="D6" s="110" t="s">
        <v>2</v>
      </c>
      <c r="E6" s="98" t="s">
        <v>6</v>
      </c>
      <c r="F6" s="8" t="s">
        <v>7</v>
      </c>
      <c r="G6" s="13" t="s">
        <v>35</v>
      </c>
      <c r="H6" s="13" t="s">
        <v>36</v>
      </c>
    </row>
    <row r="7" spans="2:10" ht="24.75" x14ac:dyDescent="0.4">
      <c r="B7" s="68"/>
      <c r="C7" s="104"/>
      <c r="D7" s="106" t="s">
        <v>3</v>
      </c>
      <c r="E7" s="111" t="s">
        <v>15</v>
      </c>
      <c r="F7" s="105" t="s">
        <v>8</v>
      </c>
      <c r="G7" s="13">
        <v>200</v>
      </c>
      <c r="H7" s="13">
        <v>100</v>
      </c>
    </row>
    <row r="8" spans="2:10" ht="33.75" x14ac:dyDescent="0.4">
      <c r="B8" s="69"/>
      <c r="C8" s="11"/>
      <c r="D8" s="107" t="s">
        <v>89</v>
      </c>
      <c r="E8" s="112" t="s">
        <v>91</v>
      </c>
      <c r="F8" s="108" t="s">
        <v>90</v>
      </c>
    </row>
    <row r="11" spans="2:10" ht="13.5" customHeight="1" x14ac:dyDescent="0.4">
      <c r="B11" s="67" t="s">
        <v>25</v>
      </c>
      <c r="C11" s="64" t="s">
        <v>9</v>
      </c>
      <c r="D11" s="49" t="s">
        <v>10</v>
      </c>
      <c r="E11" s="46" t="s">
        <v>26</v>
      </c>
      <c r="F11" s="19" t="s">
        <v>27</v>
      </c>
      <c r="G11" s="16">
        <f>318.7*12+911.3</f>
        <v>4735.7</v>
      </c>
      <c r="H11" s="16">
        <f>282*12+472.6</f>
        <v>3856.6</v>
      </c>
      <c r="I11" s="9" t="s">
        <v>20</v>
      </c>
      <c r="J11" s="9">
        <v>2023</v>
      </c>
    </row>
    <row r="12" spans="2:10" s="83" customFormat="1" hidden="1" x14ac:dyDescent="0.4">
      <c r="B12" s="68"/>
      <c r="C12" s="65"/>
      <c r="D12" s="77" t="s">
        <v>12</v>
      </c>
      <c r="E12" s="78" t="s">
        <v>13</v>
      </c>
      <c r="F12" s="79" t="s">
        <v>14</v>
      </c>
      <c r="G12" s="80"/>
      <c r="H12" s="81"/>
      <c r="I12" s="82"/>
      <c r="J12" s="82"/>
    </row>
    <row r="13" spans="2:10" x14ac:dyDescent="0.4">
      <c r="B13" s="68"/>
      <c r="C13" s="65"/>
      <c r="D13" s="50" t="s">
        <v>23</v>
      </c>
      <c r="E13" s="47" t="s">
        <v>22</v>
      </c>
      <c r="F13" s="20" t="s">
        <v>13</v>
      </c>
      <c r="G13" s="14" t="s">
        <v>37</v>
      </c>
    </row>
    <row r="14" spans="2:10" x14ac:dyDescent="0.4">
      <c r="B14" s="68"/>
      <c r="C14" s="65"/>
      <c r="D14" s="51" t="s">
        <v>24</v>
      </c>
      <c r="E14" s="48" t="s">
        <v>22</v>
      </c>
      <c r="F14" s="21" t="s">
        <v>13</v>
      </c>
      <c r="G14" s="14" t="s">
        <v>37</v>
      </c>
    </row>
    <row r="15" spans="2:10" x14ac:dyDescent="0.4">
      <c r="B15" s="68"/>
      <c r="C15" s="66"/>
      <c r="D15" s="18"/>
      <c r="E15" s="73" t="s">
        <v>28</v>
      </c>
      <c r="F15" s="74"/>
      <c r="G15" s="22">
        <f>4736*1.05*1.05</f>
        <v>5221.4400000000005</v>
      </c>
      <c r="H15" s="22">
        <f>H11</f>
        <v>3856.6</v>
      </c>
    </row>
    <row r="16" spans="2:10" ht="22.5" customHeight="1" x14ac:dyDescent="0.4">
      <c r="B16" s="68"/>
      <c r="C16" s="71" t="s">
        <v>29</v>
      </c>
      <c r="D16" s="49" t="s">
        <v>72</v>
      </c>
      <c r="E16" s="52" t="s">
        <v>31</v>
      </c>
      <c r="F16" s="34" t="s">
        <v>30</v>
      </c>
    </row>
    <row r="17" spans="2:10" ht="28.5" customHeight="1" x14ac:dyDescent="0.4">
      <c r="B17" s="68"/>
      <c r="C17" s="72"/>
      <c r="D17" s="51" t="s">
        <v>32</v>
      </c>
      <c r="E17" s="48" t="s">
        <v>33</v>
      </c>
      <c r="F17" s="35" t="s">
        <v>40</v>
      </c>
      <c r="G17" s="13">
        <v>5</v>
      </c>
      <c r="H17" s="13">
        <v>8</v>
      </c>
    </row>
    <row r="18" spans="2:10" x14ac:dyDescent="0.4">
      <c r="B18" s="68"/>
      <c r="C18" s="66"/>
      <c r="D18" s="17"/>
      <c r="E18" s="73" t="s">
        <v>71</v>
      </c>
      <c r="F18" s="74"/>
      <c r="G18" s="23"/>
      <c r="H18" s="23"/>
    </row>
    <row r="19" spans="2:10" x14ac:dyDescent="0.4">
      <c r="B19" s="68"/>
      <c r="C19" s="71" t="s">
        <v>41</v>
      </c>
      <c r="D19" s="49" t="s">
        <v>42</v>
      </c>
      <c r="E19" s="53" t="s">
        <v>45</v>
      </c>
      <c r="F19" s="45" t="s">
        <v>45</v>
      </c>
      <c r="G19" s="13">
        <v>38900</v>
      </c>
      <c r="H19" s="13">
        <v>38900</v>
      </c>
    </row>
    <row r="20" spans="2:10" x14ac:dyDescent="0.4">
      <c r="B20" s="68"/>
      <c r="C20" s="72"/>
      <c r="D20" s="50" t="s">
        <v>43</v>
      </c>
      <c r="E20" s="54" t="s">
        <v>46</v>
      </c>
      <c r="F20" s="36" t="s">
        <v>46</v>
      </c>
      <c r="G20" s="25">
        <v>0.02</v>
      </c>
      <c r="H20" s="25">
        <v>0.02</v>
      </c>
    </row>
    <row r="21" spans="2:10" x14ac:dyDescent="0.4">
      <c r="B21" s="68"/>
      <c r="C21" s="72"/>
      <c r="D21" s="51" t="s">
        <v>44</v>
      </c>
      <c r="E21" s="55" t="s">
        <v>47</v>
      </c>
      <c r="F21" s="37" t="s">
        <v>47</v>
      </c>
      <c r="G21" s="13">
        <v>26000</v>
      </c>
      <c r="H21" s="13">
        <v>26000</v>
      </c>
    </row>
    <row r="22" spans="2:10" ht="12.75" customHeight="1" x14ac:dyDescent="0.4">
      <c r="B22" s="68"/>
      <c r="C22" s="66"/>
      <c r="D22" s="17"/>
      <c r="E22" s="73" t="s">
        <v>73</v>
      </c>
      <c r="F22" s="74"/>
      <c r="G22" s="23"/>
      <c r="H22" s="23"/>
    </row>
    <row r="23" spans="2:10" ht="13.5" customHeight="1" x14ac:dyDescent="0.4">
      <c r="B23" s="68"/>
      <c r="C23" s="71" t="s">
        <v>84</v>
      </c>
      <c r="D23" s="49" t="s">
        <v>85</v>
      </c>
      <c r="E23" s="86" t="s">
        <v>87</v>
      </c>
      <c r="F23" s="87" t="s">
        <v>88</v>
      </c>
    </row>
    <row r="24" spans="2:10" x14ac:dyDescent="0.4">
      <c r="B24" s="68"/>
      <c r="C24" s="72"/>
      <c r="D24" s="51" t="s">
        <v>86</v>
      </c>
      <c r="E24" s="88" t="s">
        <v>87</v>
      </c>
      <c r="F24" s="89" t="s">
        <v>88</v>
      </c>
    </row>
    <row r="25" spans="2:10" x14ac:dyDescent="0.4">
      <c r="B25" s="68"/>
      <c r="C25" s="66"/>
      <c r="D25" s="17"/>
      <c r="E25" s="29"/>
      <c r="F25" s="30"/>
      <c r="G25" s="23"/>
      <c r="H25" s="23"/>
    </row>
    <row r="26" spans="2:10" ht="13.5" customHeight="1" x14ac:dyDescent="0.4">
      <c r="B26" s="68"/>
      <c r="C26" s="71" t="s">
        <v>50</v>
      </c>
      <c r="D26" s="49" t="s">
        <v>48</v>
      </c>
      <c r="E26" s="84" t="s">
        <v>87</v>
      </c>
      <c r="F26" s="7"/>
    </row>
    <row r="27" spans="2:10" x14ac:dyDescent="0.4">
      <c r="B27" s="68"/>
      <c r="C27" s="72"/>
      <c r="D27" s="51" t="s">
        <v>49</v>
      </c>
      <c r="E27" s="85" t="s">
        <v>87</v>
      </c>
      <c r="F27" s="38"/>
    </row>
    <row r="28" spans="2:10" x14ac:dyDescent="0.4">
      <c r="B28" s="68"/>
      <c r="C28" s="66"/>
      <c r="D28" s="17"/>
      <c r="E28" s="29"/>
      <c r="F28" s="30"/>
      <c r="G28" s="23"/>
      <c r="H28" s="23"/>
    </row>
    <row r="29" spans="2:10" ht="22.5" x14ac:dyDescent="0.4">
      <c r="B29" s="68"/>
      <c r="C29" s="71" t="s">
        <v>53</v>
      </c>
      <c r="D29" s="57" t="s">
        <v>39</v>
      </c>
      <c r="E29" s="56" t="s">
        <v>52</v>
      </c>
      <c r="F29" s="39" t="s">
        <v>51</v>
      </c>
      <c r="H29" s="24">
        <v>1.8499999999999999E-2</v>
      </c>
      <c r="I29" s="9" t="s">
        <v>38</v>
      </c>
      <c r="J29" s="9">
        <v>2024.11</v>
      </c>
    </row>
    <row r="30" spans="2:10" x14ac:dyDescent="0.4">
      <c r="B30" s="68"/>
      <c r="C30" s="66"/>
      <c r="D30" s="18"/>
      <c r="E30" s="31"/>
      <c r="F30" s="32"/>
      <c r="H30" s="24"/>
    </row>
    <row r="31" spans="2:10" ht="28.5" customHeight="1" x14ac:dyDescent="0.4">
      <c r="B31" s="68"/>
      <c r="C31" s="71" t="s">
        <v>54</v>
      </c>
      <c r="D31" s="57" t="s">
        <v>55</v>
      </c>
      <c r="E31" s="58" t="s">
        <v>22</v>
      </c>
      <c r="F31" s="40" t="s">
        <v>13</v>
      </c>
    </row>
    <row r="32" spans="2:10" x14ac:dyDescent="0.4">
      <c r="B32" s="68"/>
      <c r="C32" s="66"/>
      <c r="D32" s="18"/>
      <c r="E32" s="29"/>
      <c r="F32" s="33"/>
    </row>
    <row r="33" spans="2:6" ht="28.5" customHeight="1" x14ac:dyDescent="0.4">
      <c r="B33" s="68"/>
      <c r="C33" s="64" t="s">
        <v>56</v>
      </c>
      <c r="D33" s="57" t="s">
        <v>56</v>
      </c>
      <c r="E33" s="59" t="s">
        <v>22</v>
      </c>
      <c r="F33" s="41" t="s">
        <v>57</v>
      </c>
    </row>
    <row r="34" spans="2:6" x14ac:dyDescent="0.4">
      <c r="B34" s="68"/>
      <c r="C34" s="66"/>
      <c r="D34" s="26"/>
      <c r="E34" s="27"/>
      <c r="F34" s="28"/>
    </row>
    <row r="35" spans="2:6" ht="22.5" customHeight="1" x14ac:dyDescent="0.4">
      <c r="B35" s="69"/>
      <c r="C35" s="42"/>
      <c r="D35" s="26"/>
      <c r="E35" s="27"/>
      <c r="F35" s="28"/>
    </row>
    <row r="36" spans="2:6" x14ac:dyDescent="0.4">
      <c r="B36" s="43"/>
      <c r="C36" s="44"/>
    </row>
    <row r="37" spans="2:6" x14ac:dyDescent="0.4">
      <c r="B37" s="43"/>
      <c r="C37" s="44"/>
    </row>
    <row r="38" spans="2:6" ht="13.5" customHeight="1" x14ac:dyDescent="0.4">
      <c r="B38" s="67" t="s">
        <v>79</v>
      </c>
      <c r="C38" s="71" t="s">
        <v>58</v>
      </c>
      <c r="D38" s="92" t="s">
        <v>59</v>
      </c>
      <c r="E38" s="94" t="s">
        <v>61</v>
      </c>
      <c r="F38" s="90" t="s">
        <v>60</v>
      </c>
    </row>
    <row r="39" spans="2:6" x14ac:dyDescent="0.4">
      <c r="B39" s="68"/>
      <c r="C39" s="72"/>
      <c r="D39" s="93" t="s">
        <v>70</v>
      </c>
      <c r="E39" s="95" t="s">
        <v>74</v>
      </c>
      <c r="F39" s="91" t="s">
        <v>75</v>
      </c>
    </row>
    <row r="40" spans="2:6" x14ac:dyDescent="0.4">
      <c r="B40" s="68"/>
      <c r="C40" s="66"/>
      <c r="D40" s="18"/>
      <c r="E40" s="29"/>
      <c r="F40" s="33"/>
    </row>
    <row r="41" spans="2:6" ht="13.5" customHeight="1" x14ac:dyDescent="0.4">
      <c r="B41" s="68"/>
      <c r="C41" s="71" t="s">
        <v>80</v>
      </c>
      <c r="D41" s="96" t="s">
        <v>77</v>
      </c>
      <c r="E41" s="102" t="s">
        <v>22</v>
      </c>
      <c r="F41" s="7" t="s">
        <v>22</v>
      </c>
    </row>
    <row r="42" spans="2:6" x14ac:dyDescent="0.4">
      <c r="B42" s="68"/>
      <c r="C42" s="72"/>
      <c r="D42" s="97" t="s">
        <v>76</v>
      </c>
      <c r="E42" s="98" t="s">
        <v>22</v>
      </c>
      <c r="F42" s="8" t="s">
        <v>22</v>
      </c>
    </row>
    <row r="43" spans="2:6" x14ac:dyDescent="0.4">
      <c r="B43" s="68"/>
      <c r="C43" s="72"/>
      <c r="D43" s="97" t="s">
        <v>78</v>
      </c>
      <c r="E43" s="98" t="s">
        <v>22</v>
      </c>
      <c r="F43" s="8" t="s">
        <v>22</v>
      </c>
    </row>
    <row r="44" spans="2:6" x14ac:dyDescent="0.4">
      <c r="B44" s="68"/>
      <c r="C44" s="72"/>
      <c r="D44" s="93" t="s">
        <v>69</v>
      </c>
      <c r="E44" s="99" t="s">
        <v>22</v>
      </c>
      <c r="F44" s="38" t="s">
        <v>22</v>
      </c>
    </row>
    <row r="45" spans="2:6" x14ac:dyDescent="0.4">
      <c r="B45" s="68"/>
      <c r="C45" s="66"/>
      <c r="D45" s="18"/>
      <c r="E45" s="29"/>
      <c r="F45" s="33"/>
    </row>
    <row r="46" spans="2:6" ht="37.5" customHeight="1" x14ac:dyDescent="0.4">
      <c r="B46" s="68"/>
      <c r="C46" s="71" t="s">
        <v>81</v>
      </c>
      <c r="D46" s="96" t="s">
        <v>64</v>
      </c>
      <c r="E46" s="102" t="s">
        <v>22</v>
      </c>
      <c r="F46" s="7" t="s">
        <v>7</v>
      </c>
    </row>
    <row r="47" spans="2:6" x14ac:dyDescent="0.4">
      <c r="B47" s="68"/>
      <c r="C47" s="72"/>
      <c r="D47" s="93" t="s">
        <v>82</v>
      </c>
      <c r="E47" s="99"/>
      <c r="F47" s="38"/>
    </row>
    <row r="48" spans="2:6" x14ac:dyDescent="0.4">
      <c r="B48" s="68"/>
      <c r="C48" s="66"/>
      <c r="D48" s="18"/>
      <c r="E48" s="29"/>
      <c r="F48" s="33"/>
    </row>
    <row r="49" spans="2:9" ht="18.75" customHeight="1" x14ac:dyDescent="0.4">
      <c r="B49" s="68"/>
      <c r="C49" s="71" t="s">
        <v>65</v>
      </c>
      <c r="D49" s="96" t="s">
        <v>66</v>
      </c>
      <c r="E49" s="102"/>
      <c r="F49" s="7"/>
    </row>
    <row r="50" spans="2:9" x14ac:dyDescent="0.4">
      <c r="B50" s="68"/>
      <c r="C50" s="72"/>
      <c r="D50" s="97" t="s">
        <v>67</v>
      </c>
      <c r="E50" s="98"/>
      <c r="F50" s="8"/>
    </row>
    <row r="51" spans="2:9" x14ac:dyDescent="0.4">
      <c r="B51" s="68"/>
      <c r="C51" s="72"/>
      <c r="D51" s="97" t="s">
        <v>83</v>
      </c>
      <c r="E51" s="98"/>
      <c r="F51" s="8"/>
    </row>
    <row r="52" spans="2:9" x14ac:dyDescent="0.4">
      <c r="B52" s="68"/>
      <c r="C52" s="72"/>
      <c r="D52" s="93" t="s">
        <v>68</v>
      </c>
      <c r="E52" s="99"/>
      <c r="F52" s="38"/>
    </row>
    <row r="53" spans="2:9" x14ac:dyDescent="0.4">
      <c r="B53" s="68"/>
      <c r="C53" s="66"/>
      <c r="D53" s="18"/>
      <c r="E53" s="29"/>
      <c r="F53" s="33"/>
    </row>
    <row r="54" spans="2:9" x14ac:dyDescent="0.4">
      <c r="B54" s="68"/>
      <c r="C54" s="64" t="s">
        <v>56</v>
      </c>
      <c r="D54" s="100" t="s">
        <v>56</v>
      </c>
      <c r="E54" s="101" t="s">
        <v>22</v>
      </c>
      <c r="F54" s="41" t="s">
        <v>57</v>
      </c>
    </row>
    <row r="55" spans="2:9" x14ac:dyDescent="0.4">
      <c r="B55" s="69"/>
      <c r="C55" s="66"/>
      <c r="D55" s="26"/>
      <c r="E55" s="27"/>
      <c r="F55" s="28"/>
    </row>
    <row r="62" spans="2:9" x14ac:dyDescent="0.4">
      <c r="D62" s="12" t="s">
        <v>11</v>
      </c>
      <c r="E62" s="3" t="s">
        <v>16</v>
      </c>
      <c r="F62" s="3" t="s">
        <v>17</v>
      </c>
      <c r="G62" s="13" t="s">
        <v>18</v>
      </c>
      <c r="H62" s="13" t="s">
        <v>21</v>
      </c>
      <c r="I62" s="9" t="s">
        <v>19</v>
      </c>
    </row>
  </sheetData>
  <mergeCells count="20">
    <mergeCell ref="B38:B55"/>
    <mergeCell ref="C54:C55"/>
    <mergeCell ref="C38:C40"/>
    <mergeCell ref="C41:C45"/>
    <mergeCell ref="C46:C48"/>
    <mergeCell ref="C49:C53"/>
    <mergeCell ref="G3:H3"/>
    <mergeCell ref="C16:C18"/>
    <mergeCell ref="C19:C22"/>
    <mergeCell ref="C26:C28"/>
    <mergeCell ref="C31:C32"/>
    <mergeCell ref="C29:C30"/>
    <mergeCell ref="E18:F18"/>
    <mergeCell ref="E22:F22"/>
    <mergeCell ref="C23:C25"/>
    <mergeCell ref="C11:C15"/>
    <mergeCell ref="B11:B35"/>
    <mergeCell ref="C33:C34"/>
    <mergeCell ref="E15:F15"/>
    <mergeCell ref="B5:B8"/>
  </mergeCells>
  <phoneticPr fontId="2"/>
  <pageMargins left="0.7" right="0.7" top="0.75" bottom="0.75" header="0.3" footer="0.3"/>
  <pageSetup paperSize="9" scale="85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40DF-0667-4A07-8691-BE45ED47C807}">
  <sheetPr>
    <pageSetUpPr fitToPage="1"/>
  </sheetPr>
  <dimension ref="B2:J62"/>
  <sheetViews>
    <sheetView showGridLines="0" zoomScale="115" zoomScaleNormal="115" workbookViewId="0">
      <selection activeCell="G49" sqref="G49"/>
    </sheetView>
  </sheetViews>
  <sheetFormatPr defaultRowHeight="13.5" x14ac:dyDescent="0.4"/>
  <cols>
    <col min="1" max="1" width="9" style="1"/>
    <col min="2" max="2" width="4.5" style="1" customWidth="1"/>
    <col min="3" max="3" width="2.125" style="1" bestFit="1" customWidth="1"/>
    <col min="4" max="4" width="15.625" style="12" customWidth="1"/>
    <col min="5" max="5" width="20.125" style="2" customWidth="1"/>
    <col min="6" max="6" width="23.75" style="2" bestFit="1" customWidth="1"/>
    <col min="7" max="7" width="11.125" style="13" bestFit="1" customWidth="1"/>
    <col min="8" max="8" width="7.5" style="13" bestFit="1" customWidth="1"/>
    <col min="9" max="9" width="34.75" style="9" customWidth="1"/>
    <col min="10" max="10" width="13.875" style="9" customWidth="1"/>
    <col min="11" max="16384" width="9" style="1"/>
  </cols>
  <sheetData>
    <row r="2" spans="2:10" ht="21" x14ac:dyDescent="0.4">
      <c r="B2" s="103" t="s">
        <v>63</v>
      </c>
      <c r="C2" s="6"/>
    </row>
    <row r="3" spans="2:10" x14ac:dyDescent="0.4">
      <c r="G3" s="70" t="s">
        <v>34</v>
      </c>
      <c r="H3" s="70"/>
    </row>
    <row r="4" spans="2:10" x14ac:dyDescent="0.4">
      <c r="E4" s="4" t="s">
        <v>5</v>
      </c>
      <c r="F4" s="5" t="s">
        <v>62</v>
      </c>
      <c r="G4" s="15" t="s">
        <v>5</v>
      </c>
      <c r="H4" s="14" t="s">
        <v>62</v>
      </c>
    </row>
    <row r="5" spans="2:10" ht="13.5" customHeight="1" x14ac:dyDescent="0.4">
      <c r="B5" s="67" t="s">
        <v>0</v>
      </c>
      <c r="C5" s="10"/>
      <c r="D5" s="109" t="s">
        <v>1</v>
      </c>
      <c r="E5" s="102" t="s">
        <v>4</v>
      </c>
      <c r="F5" s="7" t="s">
        <v>4</v>
      </c>
    </row>
    <row r="6" spans="2:10" x14ac:dyDescent="0.4">
      <c r="B6" s="68"/>
      <c r="C6" s="104"/>
      <c r="D6" s="110" t="s">
        <v>2</v>
      </c>
      <c r="E6" s="98" t="s">
        <v>6</v>
      </c>
      <c r="F6" s="8" t="s">
        <v>7</v>
      </c>
      <c r="G6" s="13" t="s">
        <v>35</v>
      </c>
      <c r="H6" s="13" t="s">
        <v>36</v>
      </c>
    </row>
    <row r="7" spans="2:10" ht="24.75" x14ac:dyDescent="0.4">
      <c r="B7" s="68"/>
      <c r="C7" s="104"/>
      <c r="D7" s="106" t="s">
        <v>3</v>
      </c>
      <c r="E7" s="111" t="s">
        <v>15</v>
      </c>
      <c r="F7" s="105" t="s">
        <v>8</v>
      </c>
      <c r="G7" s="13">
        <v>200</v>
      </c>
      <c r="H7" s="13">
        <v>100</v>
      </c>
    </row>
    <row r="8" spans="2:10" ht="33.75" x14ac:dyDescent="0.4">
      <c r="B8" s="69"/>
      <c r="C8" s="11"/>
      <c r="D8" s="107" t="s">
        <v>89</v>
      </c>
      <c r="E8" s="112" t="s">
        <v>91</v>
      </c>
      <c r="F8" s="108" t="s">
        <v>90</v>
      </c>
    </row>
    <row r="11" spans="2:10" ht="13.5" customHeight="1" x14ac:dyDescent="0.4">
      <c r="B11" s="67" t="s">
        <v>25</v>
      </c>
      <c r="C11" s="64" t="s">
        <v>9</v>
      </c>
      <c r="D11" s="49" t="s">
        <v>10</v>
      </c>
      <c r="E11" s="46" t="s">
        <v>26</v>
      </c>
      <c r="F11" s="19" t="s">
        <v>27</v>
      </c>
      <c r="G11" s="16">
        <f>318.7*12+911.3</f>
        <v>4735.7</v>
      </c>
      <c r="H11" s="16">
        <f>282*12+472.6</f>
        <v>3856.6</v>
      </c>
      <c r="I11" s="9" t="s">
        <v>20</v>
      </c>
      <c r="J11" s="9">
        <v>2023</v>
      </c>
    </row>
    <row r="12" spans="2:10" s="83" customFormat="1" hidden="1" x14ac:dyDescent="0.4">
      <c r="B12" s="68"/>
      <c r="C12" s="65"/>
      <c r="D12" s="77" t="s">
        <v>12</v>
      </c>
      <c r="E12" s="78" t="s">
        <v>13</v>
      </c>
      <c r="F12" s="79" t="s">
        <v>14</v>
      </c>
      <c r="G12" s="80"/>
      <c r="H12" s="81"/>
      <c r="I12" s="82"/>
      <c r="J12" s="82"/>
    </row>
    <row r="13" spans="2:10" x14ac:dyDescent="0.4">
      <c r="B13" s="68"/>
      <c r="C13" s="65"/>
      <c r="D13" s="50" t="s">
        <v>23</v>
      </c>
      <c r="E13" s="47" t="s">
        <v>22</v>
      </c>
      <c r="F13" s="20" t="s">
        <v>13</v>
      </c>
      <c r="G13" s="14" t="s">
        <v>37</v>
      </c>
    </row>
    <row r="14" spans="2:10" x14ac:dyDescent="0.4">
      <c r="B14" s="68"/>
      <c r="C14" s="65"/>
      <c r="D14" s="51" t="s">
        <v>24</v>
      </c>
      <c r="E14" s="48" t="s">
        <v>22</v>
      </c>
      <c r="F14" s="21" t="s">
        <v>13</v>
      </c>
      <c r="G14" s="14" t="s">
        <v>37</v>
      </c>
    </row>
    <row r="15" spans="2:10" x14ac:dyDescent="0.4">
      <c r="B15" s="68"/>
      <c r="C15" s="66"/>
      <c r="D15" s="18"/>
      <c r="E15" s="73" t="s">
        <v>28</v>
      </c>
      <c r="F15" s="74"/>
      <c r="G15" s="22">
        <f>4736*1.05*1.05</f>
        <v>5221.4400000000005</v>
      </c>
      <c r="H15" s="22">
        <f>H11</f>
        <v>3856.6</v>
      </c>
    </row>
    <row r="16" spans="2:10" ht="22.5" customHeight="1" x14ac:dyDescent="0.4">
      <c r="B16" s="68"/>
      <c r="C16" s="71" t="s">
        <v>29</v>
      </c>
      <c r="D16" s="49" t="s">
        <v>72</v>
      </c>
      <c r="E16" s="52" t="s">
        <v>31</v>
      </c>
      <c r="F16" s="34" t="s">
        <v>30</v>
      </c>
    </row>
    <row r="17" spans="2:10" ht="28.5" customHeight="1" x14ac:dyDescent="0.4">
      <c r="B17" s="68"/>
      <c r="C17" s="72"/>
      <c r="D17" s="51" t="s">
        <v>32</v>
      </c>
      <c r="E17" s="48" t="s">
        <v>33</v>
      </c>
      <c r="F17" s="35" t="s">
        <v>40</v>
      </c>
      <c r="G17" s="13">
        <v>5</v>
      </c>
      <c r="H17" s="13">
        <v>8</v>
      </c>
    </row>
    <row r="18" spans="2:10" x14ac:dyDescent="0.4">
      <c r="B18" s="68"/>
      <c r="C18" s="66"/>
      <c r="D18" s="17"/>
      <c r="E18" s="73" t="s">
        <v>71</v>
      </c>
      <c r="F18" s="74"/>
      <c r="G18" s="23"/>
      <c r="H18" s="23"/>
    </row>
    <row r="19" spans="2:10" x14ac:dyDescent="0.4">
      <c r="B19" s="68"/>
      <c r="C19" s="71" t="s">
        <v>41</v>
      </c>
      <c r="D19" s="49" t="s">
        <v>42</v>
      </c>
      <c r="E19" s="53" t="s">
        <v>45</v>
      </c>
      <c r="F19" s="45" t="s">
        <v>45</v>
      </c>
      <c r="G19" s="13">
        <v>38900</v>
      </c>
      <c r="H19" s="13">
        <v>38900</v>
      </c>
    </row>
    <row r="20" spans="2:10" x14ac:dyDescent="0.4">
      <c r="B20" s="68"/>
      <c r="C20" s="72"/>
      <c r="D20" s="50" t="s">
        <v>43</v>
      </c>
      <c r="E20" s="54" t="s">
        <v>46</v>
      </c>
      <c r="F20" s="36" t="s">
        <v>46</v>
      </c>
      <c r="G20" s="25">
        <v>0.02</v>
      </c>
      <c r="H20" s="25">
        <v>0.02</v>
      </c>
    </row>
    <row r="21" spans="2:10" x14ac:dyDescent="0.4">
      <c r="B21" s="68"/>
      <c r="C21" s="72"/>
      <c r="D21" s="51" t="s">
        <v>44</v>
      </c>
      <c r="E21" s="55" t="s">
        <v>47</v>
      </c>
      <c r="F21" s="37" t="s">
        <v>47</v>
      </c>
      <c r="G21" s="13">
        <v>26000</v>
      </c>
      <c r="H21" s="13">
        <v>26000</v>
      </c>
    </row>
    <row r="22" spans="2:10" ht="12.75" customHeight="1" x14ac:dyDescent="0.4">
      <c r="B22" s="68"/>
      <c r="C22" s="66"/>
      <c r="D22" s="17"/>
      <c r="E22" s="73" t="s">
        <v>73</v>
      </c>
      <c r="F22" s="74"/>
      <c r="G22" s="23"/>
      <c r="H22" s="23"/>
    </row>
    <row r="23" spans="2:10" ht="13.5" customHeight="1" x14ac:dyDescent="0.4">
      <c r="B23" s="68"/>
      <c r="C23" s="71" t="s">
        <v>84</v>
      </c>
      <c r="D23" s="49" t="s">
        <v>85</v>
      </c>
      <c r="E23" s="86" t="s">
        <v>87</v>
      </c>
      <c r="F23" s="87" t="s">
        <v>88</v>
      </c>
    </row>
    <row r="24" spans="2:10" x14ac:dyDescent="0.4">
      <c r="B24" s="68"/>
      <c r="C24" s="72"/>
      <c r="D24" s="51" t="s">
        <v>86</v>
      </c>
      <c r="E24" s="88" t="s">
        <v>87</v>
      </c>
      <c r="F24" s="89" t="s">
        <v>88</v>
      </c>
    </row>
    <row r="25" spans="2:10" x14ac:dyDescent="0.4">
      <c r="B25" s="68"/>
      <c r="C25" s="66"/>
      <c r="D25" s="17"/>
      <c r="E25" s="29"/>
      <c r="F25" s="30"/>
      <c r="G25" s="23"/>
      <c r="H25" s="23"/>
    </row>
    <row r="26" spans="2:10" ht="13.5" customHeight="1" x14ac:dyDescent="0.4">
      <c r="B26" s="68"/>
      <c r="C26" s="71" t="s">
        <v>50</v>
      </c>
      <c r="D26" s="49" t="s">
        <v>48</v>
      </c>
      <c r="E26" s="84" t="s">
        <v>87</v>
      </c>
      <c r="F26" s="7"/>
    </row>
    <row r="27" spans="2:10" x14ac:dyDescent="0.4">
      <c r="B27" s="68"/>
      <c r="C27" s="72"/>
      <c r="D27" s="51" t="s">
        <v>49</v>
      </c>
      <c r="E27" s="85" t="s">
        <v>87</v>
      </c>
      <c r="F27" s="38"/>
    </row>
    <row r="28" spans="2:10" x14ac:dyDescent="0.4">
      <c r="B28" s="68"/>
      <c r="C28" s="66"/>
      <c r="D28" s="17"/>
      <c r="E28" s="29"/>
      <c r="F28" s="30"/>
      <c r="G28" s="23"/>
      <c r="H28" s="23"/>
    </row>
    <row r="29" spans="2:10" ht="22.5" x14ac:dyDescent="0.4">
      <c r="B29" s="68"/>
      <c r="C29" s="71" t="s">
        <v>53</v>
      </c>
      <c r="D29" s="57" t="s">
        <v>39</v>
      </c>
      <c r="E29" s="56" t="s">
        <v>52</v>
      </c>
      <c r="F29" s="39" t="s">
        <v>51</v>
      </c>
      <c r="H29" s="24">
        <v>1.8499999999999999E-2</v>
      </c>
      <c r="I29" s="9" t="s">
        <v>38</v>
      </c>
      <c r="J29" s="9">
        <v>2024.11</v>
      </c>
    </row>
    <row r="30" spans="2:10" x14ac:dyDescent="0.4">
      <c r="B30" s="68"/>
      <c r="C30" s="66"/>
      <c r="D30" s="18"/>
      <c r="E30" s="31"/>
      <c r="F30" s="32"/>
      <c r="H30" s="24"/>
    </row>
    <row r="31" spans="2:10" ht="28.5" customHeight="1" x14ac:dyDescent="0.4">
      <c r="B31" s="68"/>
      <c r="C31" s="71" t="s">
        <v>54</v>
      </c>
      <c r="D31" s="57" t="s">
        <v>55</v>
      </c>
      <c r="E31" s="58" t="s">
        <v>22</v>
      </c>
      <c r="F31" s="40" t="s">
        <v>13</v>
      </c>
    </row>
    <row r="32" spans="2:10" x14ac:dyDescent="0.4">
      <c r="B32" s="68"/>
      <c r="C32" s="66"/>
      <c r="D32" s="18"/>
      <c r="E32" s="29"/>
      <c r="F32" s="33"/>
    </row>
    <row r="33" spans="2:6" ht="28.5" customHeight="1" x14ac:dyDescent="0.4">
      <c r="B33" s="68"/>
      <c r="C33" s="64" t="s">
        <v>56</v>
      </c>
      <c r="D33" s="57" t="s">
        <v>56</v>
      </c>
      <c r="E33" s="59" t="s">
        <v>22</v>
      </c>
      <c r="F33" s="41" t="s">
        <v>57</v>
      </c>
    </row>
    <row r="34" spans="2:6" x14ac:dyDescent="0.4">
      <c r="B34" s="68"/>
      <c r="C34" s="66"/>
      <c r="D34" s="26"/>
      <c r="E34" s="27"/>
      <c r="F34" s="28"/>
    </row>
    <row r="35" spans="2:6" ht="22.5" customHeight="1" x14ac:dyDescent="0.4">
      <c r="B35" s="69"/>
      <c r="C35" s="42"/>
      <c r="D35" s="26"/>
      <c r="E35" s="27"/>
      <c r="F35" s="28"/>
    </row>
    <row r="36" spans="2:6" x14ac:dyDescent="0.4">
      <c r="B36" s="43"/>
      <c r="C36" s="44"/>
    </row>
    <row r="37" spans="2:6" x14ac:dyDescent="0.4">
      <c r="B37" s="43"/>
      <c r="C37" s="44"/>
    </row>
    <row r="38" spans="2:6" ht="13.5" customHeight="1" x14ac:dyDescent="0.4">
      <c r="B38" s="67" t="s">
        <v>79</v>
      </c>
      <c r="C38" s="71" t="s">
        <v>58</v>
      </c>
      <c r="D38" s="92" t="s">
        <v>59</v>
      </c>
      <c r="E38" s="94" t="s">
        <v>61</v>
      </c>
      <c r="F38" s="90" t="s">
        <v>60</v>
      </c>
    </row>
    <row r="39" spans="2:6" x14ac:dyDescent="0.4">
      <c r="B39" s="68"/>
      <c r="C39" s="72"/>
      <c r="D39" s="93" t="s">
        <v>70</v>
      </c>
      <c r="E39" s="95" t="s">
        <v>74</v>
      </c>
      <c r="F39" s="91" t="s">
        <v>75</v>
      </c>
    </row>
    <row r="40" spans="2:6" x14ac:dyDescent="0.4">
      <c r="B40" s="68"/>
      <c r="C40" s="66"/>
      <c r="D40" s="18"/>
      <c r="E40" s="29"/>
      <c r="F40" s="33"/>
    </row>
    <row r="41" spans="2:6" ht="13.5" customHeight="1" x14ac:dyDescent="0.4">
      <c r="B41" s="68"/>
      <c r="C41" s="71" t="s">
        <v>80</v>
      </c>
      <c r="D41" s="96" t="s">
        <v>77</v>
      </c>
      <c r="E41" s="102" t="s">
        <v>22</v>
      </c>
      <c r="F41" s="7" t="s">
        <v>22</v>
      </c>
    </row>
    <row r="42" spans="2:6" x14ac:dyDescent="0.4">
      <c r="B42" s="68"/>
      <c r="C42" s="72"/>
      <c r="D42" s="97" t="s">
        <v>76</v>
      </c>
      <c r="E42" s="98" t="s">
        <v>22</v>
      </c>
      <c r="F42" s="8" t="s">
        <v>22</v>
      </c>
    </row>
    <row r="43" spans="2:6" x14ac:dyDescent="0.4">
      <c r="B43" s="68"/>
      <c r="C43" s="72"/>
      <c r="D43" s="97" t="s">
        <v>78</v>
      </c>
      <c r="E43" s="98" t="s">
        <v>22</v>
      </c>
      <c r="F43" s="8" t="s">
        <v>22</v>
      </c>
    </row>
    <row r="44" spans="2:6" x14ac:dyDescent="0.4">
      <c r="B44" s="68"/>
      <c r="C44" s="72"/>
      <c r="D44" s="93" t="s">
        <v>69</v>
      </c>
      <c r="E44" s="99" t="s">
        <v>22</v>
      </c>
      <c r="F44" s="38" t="s">
        <v>22</v>
      </c>
    </row>
    <row r="45" spans="2:6" x14ac:dyDescent="0.4">
      <c r="B45" s="68"/>
      <c r="C45" s="66"/>
      <c r="D45" s="18"/>
      <c r="E45" s="29"/>
      <c r="F45" s="33"/>
    </row>
    <row r="46" spans="2:6" ht="37.5" customHeight="1" x14ac:dyDescent="0.4">
      <c r="B46" s="68"/>
      <c r="C46" s="71" t="s">
        <v>81</v>
      </c>
      <c r="D46" s="96" t="s">
        <v>64</v>
      </c>
      <c r="E46" s="102" t="s">
        <v>22</v>
      </c>
      <c r="F46" s="7" t="s">
        <v>7</v>
      </c>
    </row>
    <row r="47" spans="2:6" x14ac:dyDescent="0.4">
      <c r="B47" s="68"/>
      <c r="C47" s="72"/>
      <c r="D47" s="93" t="s">
        <v>82</v>
      </c>
      <c r="E47" s="99"/>
      <c r="F47" s="38"/>
    </row>
    <row r="48" spans="2:6" x14ac:dyDescent="0.4">
      <c r="B48" s="68"/>
      <c r="C48" s="66"/>
      <c r="D48" s="18"/>
      <c r="E48" s="29"/>
      <c r="F48" s="33"/>
    </row>
    <row r="49" spans="2:9" ht="18.75" customHeight="1" x14ac:dyDescent="0.4">
      <c r="B49" s="68"/>
      <c r="C49" s="71" t="s">
        <v>65</v>
      </c>
      <c r="D49" s="96" t="s">
        <v>66</v>
      </c>
      <c r="E49" s="102"/>
      <c r="F49" s="7"/>
    </row>
    <row r="50" spans="2:9" x14ac:dyDescent="0.4">
      <c r="B50" s="68"/>
      <c r="C50" s="72"/>
      <c r="D50" s="97" t="s">
        <v>67</v>
      </c>
      <c r="E50" s="98"/>
      <c r="F50" s="8"/>
    </row>
    <row r="51" spans="2:9" x14ac:dyDescent="0.4">
      <c r="B51" s="68"/>
      <c r="C51" s="72"/>
      <c r="D51" s="97" t="s">
        <v>83</v>
      </c>
      <c r="E51" s="98"/>
      <c r="F51" s="8"/>
    </row>
    <row r="52" spans="2:9" x14ac:dyDescent="0.4">
      <c r="B52" s="68"/>
      <c r="C52" s="72"/>
      <c r="D52" s="93" t="s">
        <v>68</v>
      </c>
      <c r="E52" s="99"/>
      <c r="F52" s="38"/>
    </row>
    <row r="53" spans="2:9" x14ac:dyDescent="0.4">
      <c r="B53" s="68"/>
      <c r="C53" s="66"/>
      <c r="D53" s="18"/>
      <c r="E53" s="29"/>
      <c r="F53" s="33"/>
    </row>
    <row r="54" spans="2:9" x14ac:dyDescent="0.4">
      <c r="B54" s="68"/>
      <c r="C54" s="64" t="s">
        <v>56</v>
      </c>
      <c r="D54" s="100" t="s">
        <v>56</v>
      </c>
      <c r="E54" s="101" t="s">
        <v>22</v>
      </c>
      <c r="F54" s="41" t="s">
        <v>57</v>
      </c>
    </row>
    <row r="55" spans="2:9" x14ac:dyDescent="0.4">
      <c r="B55" s="69"/>
      <c r="C55" s="66"/>
      <c r="D55" s="26"/>
      <c r="E55" s="27"/>
      <c r="F55" s="28"/>
    </row>
    <row r="62" spans="2:9" x14ac:dyDescent="0.4">
      <c r="D62" s="12" t="s">
        <v>11</v>
      </c>
      <c r="E62" s="3" t="s">
        <v>16</v>
      </c>
      <c r="F62" s="3" t="s">
        <v>17</v>
      </c>
      <c r="G62" s="13" t="s">
        <v>18</v>
      </c>
      <c r="H62" s="13" t="s">
        <v>21</v>
      </c>
      <c r="I62" s="9" t="s">
        <v>19</v>
      </c>
    </row>
  </sheetData>
  <mergeCells count="20">
    <mergeCell ref="C26:C28"/>
    <mergeCell ref="C29:C30"/>
    <mergeCell ref="C31:C32"/>
    <mergeCell ref="C33:C34"/>
    <mergeCell ref="B38:B55"/>
    <mergeCell ref="C38:C40"/>
    <mergeCell ref="C41:C45"/>
    <mergeCell ref="C46:C48"/>
    <mergeCell ref="C49:C53"/>
    <mergeCell ref="C54:C55"/>
    <mergeCell ref="G3:H3"/>
    <mergeCell ref="B5:B8"/>
    <mergeCell ref="B11:B35"/>
    <mergeCell ref="C11:C15"/>
    <mergeCell ref="E15:F15"/>
    <mergeCell ref="C16:C18"/>
    <mergeCell ref="E18:F18"/>
    <mergeCell ref="C19:C22"/>
    <mergeCell ref="E22:F22"/>
    <mergeCell ref="C23:C25"/>
  </mergeCells>
  <phoneticPr fontId="2"/>
  <pageMargins left="0.7" right="0.7" top="0.75" bottom="0.75" header="0.3" footer="0.3"/>
  <pageSetup paperSize="9" scale="85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E05E-FE83-458D-823B-39DF8F09A628}">
  <sheetPr>
    <pageSetUpPr fitToPage="1"/>
  </sheetPr>
  <dimension ref="A2:Q54"/>
  <sheetViews>
    <sheetView showGridLines="0" tabSelected="1" topLeftCell="G1" zoomScaleNormal="100" workbookViewId="0">
      <selection activeCell="M4" sqref="M4:Q23"/>
    </sheetView>
  </sheetViews>
  <sheetFormatPr defaultRowHeight="13.5" x14ac:dyDescent="0.4"/>
  <cols>
    <col min="1" max="1" width="9" style="1"/>
    <col min="2" max="2" width="4.5" style="1" customWidth="1"/>
    <col min="3" max="3" width="2.125" style="1" bestFit="1" customWidth="1"/>
    <col min="4" max="4" width="15.625" style="12" customWidth="1"/>
    <col min="5" max="5" width="23.75" style="2" bestFit="1" customWidth="1"/>
    <col min="6" max="6" width="9" style="1"/>
    <col min="7" max="7" width="4.625" style="1" customWidth="1"/>
    <col min="8" max="8" width="2.75" style="1" customWidth="1"/>
    <col min="9" max="9" width="19" style="1" customWidth="1"/>
    <col min="10" max="10" width="29.125" style="113" customWidth="1"/>
    <col min="11" max="11" width="22.625" style="60" customWidth="1"/>
    <col min="12" max="12" width="9" style="1"/>
    <col min="13" max="13" width="4" style="1" bestFit="1" customWidth="1"/>
    <col min="14" max="14" width="3" style="1" bestFit="1" customWidth="1"/>
    <col min="15" max="15" width="18.75" style="1" customWidth="1"/>
    <col min="16" max="16" width="11.75" style="113" bestFit="1" customWidth="1"/>
    <col min="17" max="17" width="21.875" style="60" bestFit="1" customWidth="1"/>
    <col min="18" max="16384" width="9" style="1"/>
  </cols>
  <sheetData>
    <row r="2" spans="2:17" ht="21" x14ac:dyDescent="0.4">
      <c r="B2" s="103" t="s">
        <v>63</v>
      </c>
      <c r="C2" s="6"/>
    </row>
    <row r="4" spans="2:17" x14ac:dyDescent="0.4">
      <c r="E4" s="5" t="s">
        <v>62</v>
      </c>
      <c r="G4" s="117"/>
      <c r="H4" s="118"/>
      <c r="I4" s="118"/>
      <c r="J4" s="119"/>
      <c r="K4" s="148" t="s">
        <v>106</v>
      </c>
      <c r="M4" s="117"/>
      <c r="N4" s="118"/>
      <c r="O4" s="119"/>
      <c r="P4" s="119"/>
      <c r="Q4" s="148" t="s">
        <v>106</v>
      </c>
    </row>
    <row r="5" spans="2:17" ht="13.5" customHeight="1" x14ac:dyDescent="0.4">
      <c r="B5" s="61" t="s">
        <v>0</v>
      </c>
      <c r="C5" s="10"/>
      <c r="D5" s="109" t="s">
        <v>1</v>
      </c>
      <c r="E5" s="7" t="s">
        <v>92</v>
      </c>
      <c r="G5" s="68" t="s">
        <v>25</v>
      </c>
      <c r="H5" s="65" t="s">
        <v>9</v>
      </c>
      <c r="I5" s="116" t="s">
        <v>10</v>
      </c>
      <c r="J5" s="126">
        <v>3857000</v>
      </c>
      <c r="K5" s="151" t="s">
        <v>94</v>
      </c>
      <c r="M5" s="67" t="s">
        <v>109</v>
      </c>
      <c r="N5" s="71" t="s">
        <v>58</v>
      </c>
      <c r="O5" s="92" t="s">
        <v>59</v>
      </c>
      <c r="P5" s="90">
        <v>128</v>
      </c>
      <c r="Q5" s="151" t="s">
        <v>107</v>
      </c>
    </row>
    <row r="6" spans="2:17" x14ac:dyDescent="0.4">
      <c r="B6" s="62"/>
      <c r="C6" s="104"/>
      <c r="D6" s="110" t="s">
        <v>2</v>
      </c>
      <c r="E6" s="8" t="s">
        <v>7</v>
      </c>
      <c r="G6" s="68"/>
      <c r="H6" s="65"/>
      <c r="I6" s="50" t="s">
        <v>23</v>
      </c>
      <c r="J6" s="127">
        <v>0</v>
      </c>
      <c r="K6" s="152" t="s">
        <v>95</v>
      </c>
      <c r="M6" s="68"/>
      <c r="N6" s="72"/>
      <c r="O6" s="93" t="s">
        <v>70</v>
      </c>
      <c r="P6" s="91">
        <v>7.44</v>
      </c>
      <c r="Q6" s="153" t="s">
        <v>108</v>
      </c>
    </row>
    <row r="7" spans="2:17" x14ac:dyDescent="0.4">
      <c r="B7" s="62"/>
      <c r="C7" s="104"/>
      <c r="D7" s="106" t="s">
        <v>3</v>
      </c>
      <c r="E7" s="105" t="s">
        <v>8</v>
      </c>
      <c r="G7" s="68"/>
      <c r="H7" s="65"/>
      <c r="I7" s="51" t="s">
        <v>24</v>
      </c>
      <c r="J7" s="128">
        <v>0</v>
      </c>
      <c r="K7" s="153" t="s">
        <v>95</v>
      </c>
      <c r="M7" s="68"/>
      <c r="N7" s="66"/>
      <c r="O7" s="18"/>
      <c r="P7" s="160">
        <f>P5/P6</f>
        <v>17.204301075268816</v>
      </c>
      <c r="Q7" s="148"/>
    </row>
    <row r="8" spans="2:17" x14ac:dyDescent="0.4">
      <c r="B8" s="63"/>
      <c r="C8" s="11"/>
      <c r="D8" s="107" t="s">
        <v>89</v>
      </c>
      <c r="E8" s="108" t="s">
        <v>90</v>
      </c>
      <c r="G8" s="68"/>
      <c r="H8" s="66"/>
      <c r="I8" s="18"/>
      <c r="J8" s="129">
        <f>J5+J6+J7</f>
        <v>3857000</v>
      </c>
      <c r="K8" s="148"/>
      <c r="M8" s="68"/>
      <c r="N8" s="71" t="s">
        <v>80</v>
      </c>
      <c r="O8" s="96" t="s">
        <v>77</v>
      </c>
      <c r="P8" s="157">
        <v>0</v>
      </c>
      <c r="Q8" s="151" t="s">
        <v>95</v>
      </c>
    </row>
    <row r="9" spans="2:17" x14ac:dyDescent="0.4">
      <c r="G9" s="68"/>
      <c r="H9" s="71" t="s">
        <v>29</v>
      </c>
      <c r="I9" s="49" t="s">
        <v>72</v>
      </c>
      <c r="J9" s="130">
        <v>16697000</v>
      </c>
      <c r="K9" s="151" t="s">
        <v>95</v>
      </c>
      <c r="M9" s="68"/>
      <c r="N9" s="72"/>
      <c r="O9" s="97" t="s">
        <v>76</v>
      </c>
      <c r="P9" s="158">
        <v>0</v>
      </c>
      <c r="Q9" s="152" t="s">
        <v>95</v>
      </c>
    </row>
    <row r="10" spans="2:17" ht="13.5" customHeight="1" x14ac:dyDescent="0.4">
      <c r="G10" s="68"/>
      <c r="H10" s="72"/>
      <c r="I10" s="51" t="s">
        <v>32</v>
      </c>
      <c r="J10" s="131">
        <v>8</v>
      </c>
      <c r="K10" s="152" t="s">
        <v>96</v>
      </c>
      <c r="M10" s="68"/>
      <c r="N10" s="72"/>
      <c r="O10" s="97" t="s">
        <v>78</v>
      </c>
      <c r="P10" s="158">
        <v>0</v>
      </c>
      <c r="Q10" s="159" t="s">
        <v>95</v>
      </c>
    </row>
    <row r="11" spans="2:17" s="83" customFormat="1" ht="13.5" hidden="1" customHeight="1" x14ac:dyDescent="0.4">
      <c r="G11" s="68"/>
      <c r="H11" s="66"/>
      <c r="I11" s="17"/>
      <c r="J11" s="132"/>
      <c r="K11" s="154"/>
      <c r="M11" s="68"/>
      <c r="N11" s="72"/>
      <c r="O11" s="93" t="s">
        <v>69</v>
      </c>
      <c r="P11" s="91" t="s">
        <v>22</v>
      </c>
      <c r="Q11" s="150"/>
    </row>
    <row r="12" spans="2:17" x14ac:dyDescent="0.4">
      <c r="G12" s="68"/>
      <c r="H12" s="71" t="s">
        <v>41</v>
      </c>
      <c r="I12" s="49" t="s">
        <v>42</v>
      </c>
      <c r="J12" s="133">
        <v>38900</v>
      </c>
      <c r="K12" s="152" t="s">
        <v>97</v>
      </c>
      <c r="M12" s="68"/>
      <c r="N12" s="66"/>
      <c r="O12" s="18"/>
      <c r="P12" s="114">
        <v>0</v>
      </c>
      <c r="Q12" s="148"/>
    </row>
    <row r="13" spans="2:17" x14ac:dyDescent="0.4">
      <c r="G13" s="68"/>
      <c r="H13" s="72"/>
      <c r="I13" s="50" t="s">
        <v>43</v>
      </c>
      <c r="J13" s="134">
        <v>0.02</v>
      </c>
      <c r="K13" s="152" t="s">
        <v>98</v>
      </c>
      <c r="M13" s="68"/>
      <c r="N13" s="71" t="s">
        <v>81</v>
      </c>
      <c r="O13" s="96" t="s">
        <v>64</v>
      </c>
      <c r="P13" s="161">
        <v>0</v>
      </c>
      <c r="Q13" s="151" t="s">
        <v>95</v>
      </c>
    </row>
    <row r="14" spans="2:17" x14ac:dyDescent="0.4">
      <c r="D14" s="1"/>
      <c r="E14" s="1"/>
      <c r="G14" s="68"/>
      <c r="H14" s="72"/>
      <c r="I14" s="51" t="s">
        <v>44</v>
      </c>
      <c r="J14" s="135">
        <v>26000</v>
      </c>
      <c r="K14" s="153" t="s">
        <v>99</v>
      </c>
      <c r="M14" s="68"/>
      <c r="N14" s="72"/>
      <c r="O14" s="93" t="s">
        <v>82</v>
      </c>
      <c r="P14" s="115">
        <v>0</v>
      </c>
      <c r="Q14" s="153" t="s">
        <v>95</v>
      </c>
    </row>
    <row r="15" spans="2:17" x14ac:dyDescent="0.4">
      <c r="D15" s="1"/>
      <c r="E15" s="1"/>
      <c r="G15" s="68"/>
      <c r="H15" s="66"/>
      <c r="I15" s="17"/>
      <c r="J15" s="136">
        <f>(J9/J10)+J12+(J9*J13)+J14</f>
        <v>2485965</v>
      </c>
      <c r="K15" s="148"/>
      <c r="M15" s="68"/>
      <c r="N15" s="66"/>
      <c r="O15" s="18"/>
      <c r="P15" s="114">
        <v>0</v>
      </c>
      <c r="Q15" s="148"/>
    </row>
    <row r="16" spans="2:17" x14ac:dyDescent="0.4">
      <c r="D16" s="1"/>
      <c r="E16" s="1"/>
      <c r="G16" s="68"/>
      <c r="H16" s="71" t="s">
        <v>84</v>
      </c>
      <c r="I16" s="49" t="s">
        <v>101</v>
      </c>
      <c r="J16" s="130">
        <v>200000</v>
      </c>
      <c r="K16" s="151" t="s">
        <v>95</v>
      </c>
      <c r="M16" s="68"/>
      <c r="N16" s="71" t="s">
        <v>65</v>
      </c>
      <c r="O16" s="96" t="s">
        <v>66</v>
      </c>
      <c r="P16" s="90">
        <v>33000</v>
      </c>
      <c r="Q16" s="151" t="s">
        <v>95</v>
      </c>
    </row>
    <row r="17" spans="1:17" x14ac:dyDescent="0.4">
      <c r="D17" s="1"/>
      <c r="E17" s="1"/>
      <c r="G17" s="68"/>
      <c r="H17" s="72"/>
      <c r="I17" s="51" t="s">
        <v>102</v>
      </c>
      <c r="J17" s="137">
        <v>192000</v>
      </c>
      <c r="K17" s="153" t="s">
        <v>95</v>
      </c>
      <c r="M17" s="68"/>
      <c r="N17" s="72"/>
      <c r="O17" s="97" t="s">
        <v>67</v>
      </c>
      <c r="P17" s="155">
        <v>10</v>
      </c>
      <c r="Q17" s="152" t="s">
        <v>95</v>
      </c>
    </row>
    <row r="18" spans="1:17" x14ac:dyDescent="0.4">
      <c r="D18" s="1"/>
      <c r="E18" s="1"/>
      <c r="G18" s="68"/>
      <c r="H18" s="66"/>
      <c r="I18" s="17"/>
      <c r="J18" s="138">
        <f>J16+J17</f>
        <v>392000</v>
      </c>
      <c r="K18" s="148"/>
      <c r="M18" s="68"/>
      <c r="N18" s="72"/>
      <c r="O18" s="97" t="s">
        <v>83</v>
      </c>
      <c r="P18" s="155">
        <v>0</v>
      </c>
      <c r="Q18" s="152" t="s">
        <v>95</v>
      </c>
    </row>
    <row r="19" spans="1:17" x14ac:dyDescent="0.4">
      <c r="G19" s="68"/>
      <c r="H19" s="71" t="s">
        <v>50</v>
      </c>
      <c r="I19" s="49" t="s">
        <v>48</v>
      </c>
      <c r="J19" s="133">
        <v>75700</v>
      </c>
      <c r="K19" s="151" t="s">
        <v>100</v>
      </c>
      <c r="M19" s="68"/>
      <c r="N19" s="72"/>
      <c r="O19" s="93" t="s">
        <v>68</v>
      </c>
      <c r="P19" s="91">
        <v>80000</v>
      </c>
      <c r="Q19" s="153" t="s">
        <v>95</v>
      </c>
    </row>
    <row r="20" spans="1:17" x14ac:dyDescent="0.4">
      <c r="G20" s="68"/>
      <c r="H20" s="72"/>
      <c r="I20" s="51" t="s">
        <v>49</v>
      </c>
      <c r="J20" s="135">
        <f>(443460+320230)*0.8</f>
        <v>610952</v>
      </c>
      <c r="K20" s="153" t="s">
        <v>95</v>
      </c>
      <c r="M20" s="68"/>
      <c r="N20" s="66"/>
      <c r="O20" s="18"/>
      <c r="P20" s="160">
        <f>(P16*P17+P18)/P19</f>
        <v>4.125</v>
      </c>
      <c r="Q20" s="148"/>
    </row>
    <row r="21" spans="1:17" ht="12.75" customHeight="1" x14ac:dyDescent="0.4">
      <c r="G21" s="68"/>
      <c r="H21" s="66"/>
      <c r="I21" s="17"/>
      <c r="J21" s="138">
        <f>J19+J20</f>
        <v>686652</v>
      </c>
      <c r="K21" s="148"/>
      <c r="M21" s="68"/>
      <c r="N21" s="64" t="s">
        <v>56</v>
      </c>
      <c r="O21" s="100" t="s">
        <v>56</v>
      </c>
      <c r="P21" s="143">
        <v>0.15</v>
      </c>
      <c r="Q21" s="149" t="s">
        <v>95</v>
      </c>
    </row>
    <row r="22" spans="1:17" ht="13.5" customHeight="1" x14ac:dyDescent="0.4">
      <c r="G22" s="68"/>
      <c r="H22" s="71" t="s">
        <v>53</v>
      </c>
      <c r="I22" s="57" t="s">
        <v>39</v>
      </c>
      <c r="J22" s="139">
        <f>J9/2*0.0185</f>
        <v>154447.25</v>
      </c>
      <c r="K22" s="149" t="s">
        <v>103</v>
      </c>
      <c r="M22" s="68"/>
      <c r="N22" s="66"/>
      <c r="O22" s="26"/>
      <c r="P22" s="121">
        <f>(P7+P12+P15+P20)*P21</f>
        <v>3.1993951612903224</v>
      </c>
      <c r="Q22" s="148"/>
    </row>
    <row r="23" spans="1:17" x14ac:dyDescent="0.4">
      <c r="G23" s="68"/>
      <c r="H23" s="66"/>
      <c r="I23" s="18"/>
      <c r="J23" s="140">
        <f>J22</f>
        <v>154447.25</v>
      </c>
      <c r="K23" s="148"/>
      <c r="M23" s="69"/>
      <c r="N23" s="118"/>
      <c r="O23" s="118"/>
      <c r="P23" s="162">
        <f>P7+P12+P15+P20+P22</f>
        <v>24.528696236559139</v>
      </c>
      <c r="Q23" s="120"/>
    </row>
    <row r="24" spans="1:17" x14ac:dyDescent="0.4">
      <c r="G24" s="68"/>
      <c r="H24" s="71" t="s">
        <v>54</v>
      </c>
      <c r="I24" s="57" t="s">
        <v>55</v>
      </c>
      <c r="J24" s="141">
        <v>0</v>
      </c>
      <c r="K24" s="149" t="s">
        <v>95</v>
      </c>
    </row>
    <row r="25" spans="1:17" ht="13.5" customHeight="1" x14ac:dyDescent="0.4">
      <c r="G25" s="68"/>
      <c r="H25" s="66"/>
      <c r="I25" s="18"/>
      <c r="J25" s="142">
        <v>0</v>
      </c>
      <c r="K25" s="148"/>
    </row>
    <row r="26" spans="1:17" x14ac:dyDescent="0.4">
      <c r="G26" s="68"/>
      <c r="H26" s="64" t="s">
        <v>56</v>
      </c>
      <c r="I26" s="57" t="s">
        <v>93</v>
      </c>
      <c r="J26" s="143">
        <v>0.15</v>
      </c>
      <c r="K26" s="149" t="s">
        <v>95</v>
      </c>
    </row>
    <row r="27" spans="1:17" x14ac:dyDescent="0.4">
      <c r="G27" s="68"/>
      <c r="H27" s="66"/>
      <c r="I27" s="26"/>
      <c r="J27" s="144">
        <f>(J8+J15+J18+J21+J23+J25)*J26</f>
        <v>1136409.6375</v>
      </c>
      <c r="K27" s="148"/>
    </row>
    <row r="28" spans="1:17" x14ac:dyDescent="0.4">
      <c r="G28" s="69"/>
      <c r="H28" s="42"/>
      <c r="I28" s="26"/>
      <c r="J28" s="145">
        <f>J8+J15+J18+J21+J23+J25+J27</f>
        <v>8712473.8874999993</v>
      </c>
      <c r="K28" s="148"/>
    </row>
    <row r="29" spans="1:17" x14ac:dyDescent="0.4">
      <c r="G29" s="122" t="s">
        <v>104</v>
      </c>
      <c r="H29" s="75"/>
      <c r="I29" s="76"/>
      <c r="J29" s="146">
        <f>175*12</f>
        <v>2100</v>
      </c>
      <c r="K29" s="148"/>
    </row>
    <row r="30" spans="1:17" ht="14.25" x14ac:dyDescent="0.4">
      <c r="G30" s="123" t="s">
        <v>105</v>
      </c>
      <c r="H30" s="124"/>
      <c r="I30" s="125"/>
      <c r="J30" s="147">
        <f>J28/J29</f>
        <v>4148.7970892857138</v>
      </c>
      <c r="K30" s="148"/>
      <c r="M30" s="13"/>
      <c r="N30" s="13"/>
      <c r="O30" s="13"/>
      <c r="P30" s="12"/>
    </row>
    <row r="32" spans="1:17" s="13" customFormat="1" ht="28.5" customHeight="1" x14ac:dyDescent="0.4">
      <c r="A32" s="1"/>
      <c r="B32" s="1"/>
      <c r="C32" s="1"/>
      <c r="D32" s="12"/>
      <c r="E32" s="2"/>
      <c r="F32" s="1"/>
      <c r="G32" s="1"/>
      <c r="H32" s="1"/>
      <c r="I32" s="1"/>
      <c r="J32" s="113"/>
      <c r="K32" s="60"/>
      <c r="P32" s="12"/>
      <c r="Q32" s="60"/>
    </row>
    <row r="33" spans="1:17" x14ac:dyDescent="0.4">
      <c r="M33" s="13"/>
      <c r="N33" s="13"/>
      <c r="O33" s="13"/>
      <c r="P33" s="12"/>
    </row>
    <row r="34" spans="1:17" s="13" customFormat="1" ht="22.5" customHeight="1" x14ac:dyDescent="0.4">
      <c r="A34" s="1"/>
      <c r="B34" s="1"/>
      <c r="C34" s="1"/>
      <c r="D34" s="12"/>
      <c r="E34" s="2"/>
      <c r="F34" s="1"/>
      <c r="G34" s="1"/>
      <c r="H34" s="1"/>
      <c r="I34" s="1"/>
      <c r="J34" s="113"/>
      <c r="K34" s="60"/>
      <c r="P34" s="12"/>
      <c r="Q34" s="60"/>
    </row>
    <row r="35" spans="1:17" s="13" customFormat="1" x14ac:dyDescent="0.4">
      <c r="A35" s="1"/>
      <c r="B35" s="43"/>
      <c r="C35" s="44"/>
      <c r="D35" s="12"/>
      <c r="E35" s="2"/>
      <c r="F35" s="1"/>
      <c r="G35" s="1"/>
      <c r="H35" s="1"/>
      <c r="I35" s="1"/>
      <c r="J35" s="113"/>
      <c r="K35" s="60"/>
      <c r="P35" s="12"/>
      <c r="Q35" s="60"/>
    </row>
    <row r="36" spans="1:17" s="13" customFormat="1" x14ac:dyDescent="0.4">
      <c r="A36" s="1"/>
      <c r="B36" s="43"/>
      <c r="C36" s="44"/>
      <c r="D36" s="12"/>
      <c r="E36" s="2"/>
      <c r="F36" s="1"/>
      <c r="G36" s="1"/>
      <c r="H36" s="1"/>
      <c r="I36" s="1"/>
      <c r="J36" s="113"/>
      <c r="K36" s="60"/>
      <c r="P36" s="12"/>
      <c r="Q36" s="60"/>
    </row>
    <row r="37" spans="1:17" s="13" customFormat="1" ht="13.5" customHeight="1" x14ac:dyDescent="0.4">
      <c r="A37" s="1"/>
      <c r="F37" s="1"/>
      <c r="G37" s="1"/>
      <c r="H37" s="1"/>
      <c r="I37" s="1"/>
      <c r="J37" s="113"/>
      <c r="K37" s="60"/>
      <c r="P37" s="12"/>
      <c r="Q37" s="60"/>
    </row>
    <row r="38" spans="1:17" s="13" customFormat="1" x14ac:dyDescent="0.4">
      <c r="A38" s="1"/>
      <c r="F38" s="1"/>
      <c r="G38" s="1"/>
      <c r="H38" s="1"/>
      <c r="I38" s="1"/>
      <c r="J38" s="113"/>
      <c r="K38" s="60"/>
      <c r="P38" s="12"/>
      <c r="Q38" s="60"/>
    </row>
    <row r="39" spans="1:17" s="13" customFormat="1" x14ac:dyDescent="0.4">
      <c r="A39" s="1"/>
      <c r="F39" s="1"/>
      <c r="G39" s="1"/>
      <c r="H39" s="1"/>
      <c r="I39" s="1"/>
      <c r="J39" s="113"/>
      <c r="K39" s="60"/>
      <c r="P39" s="12"/>
      <c r="Q39" s="60"/>
    </row>
    <row r="40" spans="1:17" s="13" customFormat="1" ht="13.5" customHeight="1" x14ac:dyDescent="0.4">
      <c r="A40" s="1"/>
      <c r="F40" s="1"/>
      <c r="G40" s="1"/>
      <c r="H40" s="1"/>
      <c r="I40" s="1"/>
      <c r="J40" s="113"/>
      <c r="K40" s="60"/>
      <c r="P40" s="12"/>
      <c r="Q40" s="60"/>
    </row>
    <row r="41" spans="1:17" s="13" customFormat="1" x14ac:dyDescent="0.4">
      <c r="A41" s="1"/>
      <c r="F41" s="1"/>
      <c r="G41" s="1"/>
      <c r="H41" s="1"/>
      <c r="I41" s="1"/>
      <c r="J41" s="113"/>
      <c r="K41" s="60"/>
      <c r="P41" s="12"/>
      <c r="Q41" s="60"/>
    </row>
    <row r="42" spans="1:17" s="13" customFormat="1" x14ac:dyDescent="0.4">
      <c r="A42" s="1"/>
      <c r="F42" s="1"/>
      <c r="G42" s="1"/>
      <c r="H42" s="1"/>
      <c r="I42" s="1"/>
      <c r="J42" s="113"/>
      <c r="K42" s="60"/>
      <c r="P42" s="12"/>
      <c r="Q42" s="60"/>
    </row>
    <row r="43" spans="1:17" s="13" customFormat="1" x14ac:dyDescent="0.4">
      <c r="A43" s="1"/>
      <c r="F43" s="1"/>
      <c r="G43" s="1"/>
      <c r="H43" s="1"/>
      <c r="I43" s="1"/>
      <c r="J43" s="113"/>
      <c r="K43" s="60"/>
      <c r="P43" s="12"/>
      <c r="Q43" s="60"/>
    </row>
    <row r="44" spans="1:17" s="13" customFormat="1" x14ac:dyDescent="0.4">
      <c r="A44" s="1"/>
      <c r="F44" s="1"/>
      <c r="G44" s="1"/>
      <c r="H44" s="1"/>
      <c r="I44" s="1"/>
      <c r="J44" s="113"/>
      <c r="K44" s="60"/>
      <c r="P44" s="12"/>
      <c r="Q44" s="60"/>
    </row>
    <row r="45" spans="1:17" s="13" customFormat="1" ht="37.5" customHeight="1" x14ac:dyDescent="0.4">
      <c r="A45" s="1"/>
      <c r="F45" s="1"/>
      <c r="G45" s="1"/>
      <c r="H45" s="1"/>
      <c r="I45" s="1"/>
      <c r="J45" s="113"/>
      <c r="K45" s="60"/>
      <c r="P45" s="12"/>
      <c r="Q45" s="60"/>
    </row>
    <row r="46" spans="1:17" s="13" customFormat="1" ht="15.75" x14ac:dyDescent="0.4">
      <c r="A46" s="1"/>
      <c r="F46" s="1"/>
      <c r="G46" s="1"/>
      <c r="H46" s="1"/>
      <c r="I46" s="1"/>
      <c r="J46" s="113"/>
      <c r="K46" s="60"/>
      <c r="M46" s="9"/>
      <c r="N46" s="9"/>
      <c r="O46" s="9"/>
      <c r="P46" s="156"/>
      <c r="Q46" s="9"/>
    </row>
    <row r="47" spans="1:17" s="13" customFormat="1" ht="15.75" x14ac:dyDescent="0.4">
      <c r="A47" s="1"/>
      <c r="F47" s="1"/>
      <c r="G47" s="1"/>
      <c r="H47" s="1"/>
      <c r="I47" s="1"/>
      <c r="J47" s="113"/>
      <c r="K47" s="60"/>
      <c r="M47" s="9"/>
      <c r="N47" s="9"/>
      <c r="O47" s="9"/>
      <c r="P47" s="156"/>
      <c r="Q47" s="9"/>
    </row>
    <row r="48" spans="1:17" s="9" customFormat="1" ht="18.75" customHeight="1" x14ac:dyDescent="0.4">
      <c r="A48" s="1"/>
      <c r="F48" s="1"/>
      <c r="G48" s="1"/>
      <c r="H48" s="1"/>
      <c r="I48" s="1"/>
      <c r="J48" s="113"/>
      <c r="K48" s="60"/>
      <c r="P48" s="156"/>
    </row>
    <row r="49" spans="1:17" s="9" customFormat="1" ht="15.75" x14ac:dyDescent="0.4">
      <c r="A49" s="1"/>
      <c r="F49" s="1"/>
      <c r="G49" s="1"/>
      <c r="H49" s="1"/>
      <c r="I49" s="1"/>
      <c r="J49" s="113"/>
      <c r="K49" s="60"/>
      <c r="P49" s="156"/>
    </row>
    <row r="50" spans="1:17" s="9" customFormat="1" ht="15.75" x14ac:dyDescent="0.4">
      <c r="A50" s="1"/>
      <c r="F50" s="1"/>
      <c r="G50" s="1"/>
      <c r="H50" s="1"/>
      <c r="I50" s="1"/>
      <c r="J50" s="113"/>
      <c r="K50" s="60"/>
      <c r="P50" s="156"/>
    </row>
    <row r="51" spans="1:17" s="9" customFormat="1" ht="15.75" x14ac:dyDescent="0.4">
      <c r="A51" s="1"/>
      <c r="F51" s="1"/>
      <c r="G51" s="1"/>
      <c r="H51" s="1"/>
      <c r="I51" s="1"/>
      <c r="J51" s="113"/>
      <c r="K51" s="60"/>
      <c r="P51" s="156"/>
    </row>
    <row r="52" spans="1:17" s="9" customFormat="1" ht="15.75" x14ac:dyDescent="0.4">
      <c r="A52" s="1"/>
      <c r="F52" s="1"/>
      <c r="G52" s="1"/>
      <c r="H52" s="1"/>
      <c r="I52" s="1"/>
      <c r="J52" s="113"/>
      <c r="K52" s="60"/>
      <c r="P52" s="156"/>
    </row>
    <row r="53" spans="1:17" s="9" customFormat="1" x14ac:dyDescent="0.4">
      <c r="A53" s="1"/>
      <c r="F53" s="1"/>
      <c r="G53" s="1"/>
      <c r="H53" s="1"/>
      <c r="I53" s="1"/>
      <c r="J53" s="113"/>
      <c r="K53" s="60"/>
      <c r="M53" s="1"/>
      <c r="N53" s="1"/>
      <c r="O53" s="1"/>
      <c r="P53" s="113"/>
      <c r="Q53" s="60"/>
    </row>
    <row r="54" spans="1:17" s="9" customFormat="1" x14ac:dyDescent="0.4">
      <c r="A54" s="1"/>
      <c r="F54" s="1"/>
      <c r="G54" s="1"/>
      <c r="H54" s="1"/>
      <c r="I54" s="1"/>
      <c r="J54" s="113"/>
      <c r="K54" s="60"/>
      <c r="M54" s="1"/>
      <c r="N54" s="1"/>
      <c r="O54" s="1"/>
      <c r="P54" s="113"/>
      <c r="Q54" s="60"/>
    </row>
  </sheetData>
  <mergeCells count="18">
    <mergeCell ref="G29:I29"/>
    <mergeCell ref="G30:I30"/>
    <mergeCell ref="M5:M23"/>
    <mergeCell ref="H19:H21"/>
    <mergeCell ref="H22:H23"/>
    <mergeCell ref="H24:H25"/>
    <mergeCell ref="H26:H27"/>
    <mergeCell ref="N5:N7"/>
    <mergeCell ref="N8:N12"/>
    <mergeCell ref="N13:N15"/>
    <mergeCell ref="N16:N20"/>
    <mergeCell ref="N21:N22"/>
    <mergeCell ref="B5:B8"/>
    <mergeCell ref="G5:G28"/>
    <mergeCell ref="H5:H8"/>
    <mergeCell ref="H9:H11"/>
    <mergeCell ref="H12:H15"/>
    <mergeCell ref="H16:H18"/>
  </mergeCells>
  <phoneticPr fontId="2"/>
  <pageMargins left="0.7" right="0.7" top="0.75" bottom="0.75" header="0.3" footer="0.3"/>
  <pageSetup paperSize="9" scale="8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10t</vt:lpstr>
      <vt:lpstr>10t (2)</vt:lpstr>
      <vt:lpstr>編集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将平 山下</dc:creator>
  <cp:lastModifiedBy>将平 山下</cp:lastModifiedBy>
  <cp:lastPrinted>2024-12-08T13:55:36Z</cp:lastPrinted>
  <dcterms:created xsi:type="dcterms:W3CDTF">2024-12-08T02:24:11Z</dcterms:created>
  <dcterms:modified xsi:type="dcterms:W3CDTF">2024-12-09T14:41:48Z</dcterms:modified>
</cp:coreProperties>
</file>