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Stripper" sheetId="2" r:id="rId5"/>
    <sheet state="visible" name="Perhitungan LRP (Stripper)" sheetId="3" r:id="rId6"/>
    <sheet state="visible" name="Upper Base" sheetId="4" r:id="rId7"/>
    <sheet state="visible" name="Perhitungan LRP (Upper Base Pla" sheetId="5" r:id="rId8"/>
    <sheet state="visible" name="Blank Punch" sheetId="6" r:id="rId9"/>
    <sheet state="visible" name="Perhitungan LRP (Blank Punch)" sheetId="7" r:id="rId10"/>
  </sheets>
  <definedNames/>
  <calcPr/>
  <extLst>
    <ext uri="GoogleSheetsCustomDataVersion2">
      <go:sheetsCustomData xmlns:go="http://customooxmlschemas.google.com/" r:id="rId11" roundtripDataChecksum="I5xwTna21Td2dZU7wPaUcsyuSvLYG9Lx4rEBGgPix8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ID#AAAA3QOSLvg
    (2023-08-21 05:40:07)
Ditulis '1', kecuali terdapat lebih dari 1 halaman ketika dilampirkan di laporan
	-Asisten LSP
----
[Threaded comment]
Your version of Excel allows you to read this threaded comment; however, any edits to it will get removed if the file is opened in a newer version of Excel. Learn more: https://go.microsoft.com/fwlink/?linkid=870924
Comment:
    Waktu Inspeksi = 0 s,
Waktu assembly = 240 s
----
[Threaded comment]
Your version of Excel allows you to read this threaded comment; however, any edits to it will get removed if the file is opened in a newer version of Excel. Learn more: https://go.microsoft.com/fwlink/?linkid=870924
Comment:
    Ganti mesin: 60 detik
Ganti pahat: 60 detik
Positioning pahat: 30 detik
Positioning benda: 30 detik
Kerja bangku: 240 detik
Inspeksi: 0 detik
Pengukuran: 0 detik
Waktu setup kerja bangku untuk proses chamfering (linear) dan cutting dapat disatukan. (Misal terdapat proses chamfering sebanyak 8x, maka waktu setup = 240 detik, waktu proses = 0 detik)
----
[Threaded comment]
Your version of Excel allows you to read this threaded comment; however, any edits to it will get removed if the file is opened in a newer version of Excel. Learn more: https://go.microsoft.com/fwlink/?linkid=870924
Comment:
    Diisi dengan nama stasiun kerja (Misal: Pengukuran, Mesin Bubut, Mesin Drilling, Kerja Bangku, Mesin Press)
----
[Threaded comment]
Your version of Excel allows you to read this threaded comment; however, any edits to it will get removed if the file is opened in a newer version of Excel. Learn more: https://go.microsoft.com/fwlink/?linkid=870924
Comment:
    Diisi ukuran raw material yang digunakan beserta satuannya.
----
[Threaded comment]
Your version of Excel allows you to read this threaded comment; however, any edits to it will get removed if the file is opened in a newer version of Excel. Learn more: https://go.microsoft.com/fwlink/?linkid=870924
Comment:
    Waktu total = Waktu setup + Waktu proses
----
[Threaded comment]
Your version of Excel allows you to read this threaded comment; however, any edits to it will get removed if the file is opened in a newer version of Excel. Learn more: https://go.microsoft.com/fwlink/?linkid=870924
Comment:
    Material: SS41
----
[Threaded comment]
Your version of Excel allows you to read this threaded comment; however, any edits to it will get removed if the file is opened in a newer version of Excel. Learn more: https://go.microsoft.com/fwlink/?linkid=870924
Comment:
    Lampirkan gambar isometric part
----
[Threaded comment]
Your version of Excel allows you to read this threaded comment; however, any edits to it will get removed if the file is opened in a newer version of Excel. Learn more: https://go.microsoft.com/fwlink/?linkid=870924
Comment:
    Link dari sheet perhitungan
----
[Threaded comment]
Your version of Excel allows you to read this threaded comment; however, any edits to it will get removed if the file is opened in a newer version of Excel. Learn more: https://go.microsoft.com/fwlink/?linkid=870924
Comment:
    Diisi dengan nama kelompok
----
[Threaded comment]
Your version of Excel allows you to read this threaded comment; however, any edits to it will get removed if the file is opened in a newer version of Excel. Learn more: https://go.microsoft.com/fwlink/?linkid=870924
Comment:
    Mesin Milling: HSS Milling Tool D = X mm
Mesin Drilling: HSS Center Drill D = X mm, HSS Tapping Drill D = X mm
Mesin Bubut: HSS Turning Tool atau TCT Turning Tool
Kerja Bangku untuk cutting (termasuk chamfering): Gerinda
Pengukuran dan inspeksi: Mistar, meteran, jangka sorong, mikrometer sekrup, dll. sesuai kebutuhan
Praktikan diperbolehkan untuk mencari referensi tools lainnya.
----
[Threaded comment]
Your version of Excel allows you to read this threaded comment; however, any edits to it will get removed if the file is opened in a newer version of Excel. Learn more: https://go.microsoft.com/fwlink/?linkid=870924
Comment:
    Diisi tanggal pembuatan LRP</t>
      </text>
    </comment>
  </commentList>
  <extLst>
    <ext uri="GoogleSheetsCustomDataVersion2">
      <go:sheetsCustomData xmlns:go="http://customooxmlschemas.google.com/" r:id="rId1" roundtripDataSignature="AMtx7mhtxo3SFs0jO9UStlkJz1IRv9XEB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6">
      <text>
        <t xml:space="preserve">======
ID#AAABaeEZBgY
    (2023-08-21 05:40:07)
[Threaded comment]
Your version of Excel allows you to read this threaded comment; however, any edits to it will get removed if the file is opened in a newer version of Excel. Learn more: https://go.microsoft.com/fwlink/?linkid=870924
Comment:
    Lihat referensi Kalpakjian untuk nilai feed rate</t>
      </text>
    </comment>
    <comment authorId="0" ref="F6">
      <text>
        <t xml:space="preserve">======
ID#AAABaeEZBfQ
    (2023-08-21 05:40:07)
[Threaded comment]
Your version of Excel allows you to read this threaded comment; however, any edits to it will get removed if the file is opened in a newer version of Excel. Learn more: https://go.microsoft.com/fwlink/?linkid=870924
Comment:
    Lihat referensi Kalpakjian untuk nilai kecepatan potong</t>
      </text>
    </comment>
    <comment authorId="0" ref="A36">
      <text>
        <t xml:space="preserve">======
ID#AAABaeEZBfU
    (2023-08-21 05:40:07)
[Threaded comment]
Your version of Excel allows you to read this threaded comment; however, any edits to it will get removed if the file is opened in a newer version of Excel. Learn more: https://go.microsoft.com/fwlink/?linkid=870924
Comment:
    Untuk proses bending, scrap = 0</t>
      </text>
    </comment>
    <comment authorId="0" ref="O6">
      <text>
        <t xml:space="preserve">======
ID#AAABaeEZBes
    (2023-08-21 05:40:07)
[Threaded comment]
Your version of Excel allows you to read this threaded comment; however, any edits to it will get removed if the file is opened in a newer version of Excel. Learn more: https://go.microsoft.com/fwlink/?linkid=870924
Com ment:
    Hitung volume dari material yang terbuang pada suatu proses tertentu.
Apabila terdapat pengulangan proses, nilai scrap dikalikan dengan banyaknya proses.
Rumus pendekatan perhitungan scrap apabila scrap memiliki bentuk yang kompleks:
Scrap = Tm x MRR
Untuk milling, karena terdapat approach length yang tidak melakukan pembuangan material, maka:
Scrap = L/Fr x MRR
Gunakan fitur measuring pada Solidworks untuk mempermudah perhitungan area dan keliling dari face tertentu.
Praktikan diperbolehkan menggunakan fitur costing untuk menghitung scrap untuk proses tertentu.</t>
      </text>
    </comment>
    <comment authorId="0" ref="I6">
      <text>
        <t xml:space="preserve">======
ID#AAABaeEZBhw
    (2023-08-21 05:40:07)
[Threaded comment]
Your version of Excel allows you to read this threaded comment; however, any edits to it will get removed if the file is opened in a newer version of Excel. Learn more: https://go.microsoft.com/fwlink/?linkid=870924
Comment:
    Untuk face milling,
w maksimum = D
Apabila lebar potong yang diinginkan melebihi nilai D, ulangi proses sampai diperoleh lebar potong yang diinginkan.
Contoh:
lebar potong diinginkan= 150 mm
lebar potong maksimum= 70 mm
Diperlukan proses:
1. Roughing 2x dengan lebar potong masing-masing 70 mm
2. Roughing 1x dengan lebar potong 10 mm.
Hal yang sama diterapkan untuk proses finishing.
Diperlukan setup positioning pahat untuk pengulangan proses akibat maximum width of cut.</t>
      </text>
    </comment>
    <comment authorId="0" ref="A5">
      <text>
        <t xml:space="preserve">======
ID#AAABaeEZBiA
    (2023-08-21 05:40:07)
[Threaded comment]
Your version of Excel allows you to read this threaded comment; however, any edits to it will get removed if the file is opened in a newer version of Excel. Learn more: https://go.microsoft.com/fwlink/?linkid=870924
Comment:
    Diperlukan setup positioning pahat untuk pengulangan proses akibat maximum width of cut.</t>
      </text>
    </comment>
    <comment authorId="0" ref="I18">
      <text>
        <t xml:space="preserve">======
ID#AAABaeEZBiE
    (2023-08-21 05:40:07)
[Threaded comment]
Your version of Excel allows you to read this threaded comment; however, any edits to it will get removed if the file is opened in a newer version of Excel. Learn more: https://go.microsoft.com/fwlink/?linkid=870924
Comment:
    Lihat referensi Kalpakjian untuk nilai cutting speed</t>
      </text>
    </comment>
    <comment authorId="0" ref="C6">
      <text>
        <t xml:space="preserve">======
ID#AAABaeEZBhg
    (2023-08-21 05:40:07)
[Threaded comment]
Your version of Excel allows you to read this threaded comment; however, any edits to it will get removed if the file is opened in a newer version of Excel. Learn more: https://go.microsoft.com/fwlink/?linkid=870924
Comment:
    Lihat referensi Kalpakjian untuk nilai diameter pahat.</t>
      </text>
    </comment>
    <comment authorId="0" ref="C37">
      <text>
        <t xml:space="preserve">======
ID#AAABaeEZBgo
    (2023-08-21 05:40:07)
[Threaded comment]
Your version of Excel allows you to read this threaded comment; however, any edits to it will get removed if the file is opened in a newer version of Excel. Learn more: https://go.microsoft.com/fwlink/?linkid=870924
Comment:
    V-Bend, Kbf = 1.33
Edge Bend, Kbf = 0.33</t>
      </text>
    </comment>
    <comment authorId="0" ref="Q6">
      <text>
        <t xml:space="preserve">======
ID#AAABaeEZBgc
    (2023-08-21 05:40:07)
[Threaded comment]
Your version of Excel allows you to read this threaded comment; however, any edits to it will get removed if the file is opened in a newer version of Excel. Learn more: https://go.microsoft.com/fwlink/?linkid=870924
Comment:
    Volume material setelah dilakukan proses pemesinan
Volume Akhir = Volume Awal - Scrap</t>
      </text>
    </comment>
    <comment authorId="0" ref="D6">
      <text>
        <t xml:space="preserve">======
ID#AAABaeEZBgg
    (2023-08-21 05:40:07)
[Threaded comment]
Your version of Excel allows you to read this threaded comment; however, any edits to it will get removed if the file is opened in a newer version of Excel. Learn more: https://go.microsoft.com/fwlink/?linkid=870924
Comment:
    Lihat referensi Kalpakjian untuk nilai maksimum kedalaman potong
Apabila kedalaman potong yang diinginkan melebihi nilai maksimum kedalaman potong, ulangi proses sampai diperoleh kedalaman potong yang diinginkan.
Contoh:
Kedalaman potong diinginkan= 12 mm
Kedalaman potong (roughing) maksimum= 5 mm
Kedalaman potong (finishing) maksimum= 0.5 mm
Maka diperlukan proses:
1. Roughing 2x dengan kedalaman potong masing-masing 5 mm
2. Roughing 1x dengan kedalaman potong 1.5 mm
3. Finishing 1x dengan kedalaman potong 0.5 mm</t>
      </text>
    </comment>
    <comment authorId="0" ref="E37">
      <text>
        <t xml:space="preserve">======
ID#AAABaeEZBd8
    (2023-08-21 05:40:07)
[Threaded comment]
Your version of Excel allows you to read this threaded comment; however, any edits to it will get removed if the file is opened in a newer version of Excel. Learn more: https://go.microsoft.com/fwlink/?linkid=870924
Comment:
    Untuk material SS41, TS = 401.8 MPa</t>
      </text>
    </comment>
    <comment authorId="0" ref="P6">
      <text>
        <t xml:space="preserve">======
ID#AAABaeEZBeM
    (2023-08-21 05:40:07)
[Threaded comment]
Your version of Excel allows you to read this threaded comment; however, any edits to it will get removed if the file is opened in a newer version of Excel. Learn more: https://go.microsoft.com/fwlink/?linkid=870924
Comment:
    Persentase Scrap terhadap volume raw material</t>
      </text>
    </comment>
    <comment authorId="0" ref="C31">
      <text>
        <t xml:space="preserve">======
ID#AAABaeEZBdo
    (2023-08-21 05:40:07)
[Threaded comment]
Your version of Excel allows you to read this threaded comment; however, any edits to it will get removed if the file is opened in a newer version of Excel. Learn more: https://go.microsoft.com/fwlink/?linkid=870924
Comment:
    Untuk material SS41, TS = 401.8 MPa</t>
      </text>
    </comment>
    <comment authorId="0" ref="F18">
      <text>
        <t xml:space="preserve">======
ID#AAABaeEZBf0
    (2023-08-21 05:40:07)
[Threaded comment]
Your version of Excel allows you to read this threaded comment; however, any edits to it will get removed if the file is opened in a newer version of Excel. Learn more: https://go.microsoft.com/fwlink/?linkid=870924
Comment:
    Depth of cut maksimum dari proses pembubutan umumnya sampai lima kali dari nilai f.
Lakukan pengulangan proses apabila kedalaman yang diinginkan melebihi nilai depth of cut maksimum.</t>
      </text>
    </comment>
    <comment authorId="0" ref="E31">
      <text>
        <t xml:space="preserve">======
ID#AAABaeEZBds
    (2023-08-21 05:40:07)
[Threaded comment]
Your version of Excel allows you to read this threaded comment; however, any edits to it will get removed if the file is opened in a newer version of Excel. Learn more: https://go.microsoft.com/fwlink/?linkid=870924
Comment:
    Gunakan fitur measuring pada Solidworks untuk mengetahui nilai L</t>
      </text>
    </comment>
    <comment authorId="0" ref="J6">
      <text>
        <t xml:space="preserve">======
ID#AAABaeEZBf8
    (2023-08-21 05:40:07)
[Threaded comment]
Your version of Excel allows you to read this threaded comment; however, any edits to it will get removed if the file is opened in a newer version of Excel. Learn more: https://go.microsoft.com/fwlink/?linkid=870924
Comment:
    Approach length
Contoh A untuk face milling:
Untuk w = D (centered),
A = D/2
Untuk w &lt; D (offset),
A = √[w(D-w)]</t>
      </text>
    </comment>
    <comment authorId="0" ref="K6">
      <text>
        <t xml:space="preserve">======
ID#AAABaeEZBeY
    (2023-08-21 05:40:07)
[Threaded comment]
Your version of Excel allows you to read this threaded comment; however, any edits to it will get removed if the file is opened in a newer version of Excel. Learn more: https://go.microsoft.com/fwlink/?linkid=870924
Comment:
    Apabila terdapat pengulangan proses, nilai Tm dikalikan dengan banyaknya proses.</t>
      </text>
    </comment>
    <comment authorId="0" ref="H18">
      <text>
        <t xml:space="preserve">======
ID#AAABaeEZBdk
    (2023-08-21 05:40:07)
[Threaded comment]
Your version of Excel allows you to read this threaded comment; however, any edits to it will get removed if the file is opened in a newer version of Excel. Learn more: https://go.microsoft.com/fwlink/?linkid=870924
Comment:
    Lihat referensi Kalpakjian untuk nilai f</t>
      </text>
    </comment>
  </commentList>
  <extLst>
    <ext uri="GoogleSheetsCustomDataVersion2">
      <go:sheetsCustomData xmlns:go="http://customooxmlschemas.google.com/" r:id="rId1" roundtripDataSignature="AMtx7mguilOI3vuAHNczKZKfSKswLT7GR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1">
      <text>
        <t xml:space="preserve">======
ID#AAABaeEZBfo
    (2023-08-21 05:40:07)
[Threaded comment]
Your version of Excel allows you to read this threaded comment; however, any edits to it will get removed if the file is opened in a newer version of Excel. Learn more: https://go.microsoft.com/fwlink/?linkid=870924
Comment:
    Lihat referensi Kalpakjian untuk nilai cutting speed</t>
      </text>
    </comment>
    <comment authorId="0" ref="O6">
      <text>
        <t xml:space="preserve">======
ID#AAABaeEZBgQ
    (2023-08-21 05:40:07)
[Threaded comment]
Your version of Excel allows you to read this threaded comment; however, any edits to it will get removed if the file is opened in a newer version of Excel. Learn more: https://go.microsoft.com/fwlink/?linkid=870924
Com ment:
    Hitung volume dari material yang terbuang pada suatu proses tertentu.
Apabila terdapat pengulangan proses, nilai scrap dikalikan dengan banyaknya proses.
Rumus pendekatan perhitungan scrap apabila scrap memiliki bentuk yang kompleks:
Scrap = Tm x MRR
Untuk milling, karena terdapat approach length yang tidak melakukan pembuangan material, maka:
Scrap = L/Fr x MRR
Gunakan fitur measuring pada Solidworks untuk mempermudah perhitungan area dan keliling dari face tertentu.
Praktikan diperbolehkan menggunakan fitur costing untuk menghitung scrap untuk proses tertentu.</t>
      </text>
    </comment>
    <comment authorId="0" ref="C36">
      <text>
        <t xml:space="preserve">======
ID#AAABaeEZBfs
    (2023-08-21 05:40:07)
[Threaded comment]
Your version of Excel allows you to read this threaded comment; however, any edits to it will get removed if the file is opened in a newer version of Excel. Learn more: https://go.microsoft.com/fwlink/?linkid=870924
Comment:
    Untuk material SS41, TS = 401.8 MPa</t>
      </text>
    </comment>
    <comment authorId="0" ref="J6">
      <text>
        <t xml:space="preserve">======
ID#AAABaeEZBfw
    (2023-08-21 05:40:07)
[Threaded comment]
Your version of Excel allows you to read this threaded comment; however, any edits to it will get removed if the file is opened in a newer version of Excel. Learn more: https://go.microsoft.com/fwlink/?linkid=870924
Comment:
    Approach length
Contoh A untuk face milling:
Untuk w = D (centered),
A = D/2
Untuk w &lt; D (offset),
A = √[w(D-w)]</t>
      </text>
    </comment>
    <comment authorId="0" ref="A5">
      <text>
        <t xml:space="preserve">======
ID#AAABaeEZBh8
    (2023-08-21 05:40:07)
[Threaded comment]
Your version of Excel allows you to read this threaded comment; however, any edits to it will get removed if the file is opened in a newer version of Excel. Learn more: https://go.microsoft.com/fwlink/?linkid=870924
Comment:
    Diperlukan setup positioning pahat untuk pengulangan proses akibat maximum width of cut.</t>
      </text>
    </comment>
    <comment authorId="0" ref="D6">
      <text>
        <t xml:space="preserve">======
ID#AAABaeEZBfc
    (2023-08-21 05:40:07)
[Threaded comment]
Your version of Excel allows you to read this threaded comment; however, any edits to it will get removed if the file is opened in a newer version of Excel. Learn more: https://go.microsoft.com/fwlink/?linkid=870924
Comment:
    Lihat referensi Kalpakjian untuk nilai maksimum kedalaman potong
Apabila kedalaman potong yang diinginkan melebihi nilai maksimum kedalaman potong, ulangi proses sampai diperoleh kedalaman potong yang diinginkan.
Contoh:
Kedalaman potong diinginkan= 12 mm
Kedalaman potong (roughing) maksimum= 5 mm
Kedalaman potong (finishing) maksimum= 0.5 mm
Maka diperlukan proses:
1. Roughing 2x dengan kedalaman potong masing-masing 5 mm
2. Roughing 1x dengan kedalaman potong 1.5 mm
3. Finishing 1x dengan kedalaman potong 0.5 mm</t>
      </text>
    </comment>
    <comment authorId="0" ref="P6">
      <text>
        <t xml:space="preserve">======
ID#AAABaeEZBgM
    (2023-08-21 05:40:07)
[Threaded comment]
Your version of Excel allows you to read this threaded comment; however, any edits to it will get removed if the file is opened in a newer version of Excel. Learn more: https://go.microsoft.com/fwlink/?linkid=870924
Comment:
    Persentase Scrap terhadap volume raw material</t>
      </text>
    </comment>
    <comment authorId="0" ref="E36">
      <text>
        <t xml:space="preserve">======
ID#AAABaeEZBew
    (2023-08-21 05:40:07)
[Threaded comment]
Your version of Excel allows you to read this threaded comment; however, any edits to it will get removed if the file is opened in a newer version of Excel. Learn more: https://go.microsoft.com/fwlink/?linkid=870924
Comment:
    Gunakan fitur measuring pada Solidworks untuk mengetahui nilai L</t>
      </text>
    </comment>
    <comment authorId="0" ref="F21">
      <text>
        <t xml:space="preserve">======
ID#AAABaeEZBfI
    (2023-08-21 05:40:07)
[Threaded comment]
Your version of Excel allows you to read this threaded comment; however, any edits to it will get removed if the file is opened in a newer version of Excel. Learn more: https://go.microsoft.com/fwlink/?linkid=870924
Comment:
    Depth of cut maksimum dari proses pembubutan umumnya sampai lima kali dari nilai f.
Lakukan pengulangan proses apabila kedalaman yang diinginkan melebihi nilai depth of cut maksimum.</t>
      </text>
    </comment>
    <comment authorId="0" ref="Q6">
      <text>
        <t xml:space="preserve">======
ID#AAABaeEZBeg
    (2023-08-21 05:40:07)
[Threaded comment]
Your version of Excel allows you to read this threaded comment; however, any edits to it will get removed if the file is opened in a newer version of Excel. Learn more: https://go.microsoft.com/fwlink/?linkid=870924
Comment:
    Volume material setelah dilakukan proses pemesinan
Volume Akhir = Volume Awal - Scrap</t>
      </text>
    </comment>
    <comment authorId="0" ref="A41">
      <text>
        <t xml:space="preserve">======
ID#AAABaeEZBfM
    (2023-08-21 05:40:07)
[Threaded comment]
Your version of Excel allows you to read this threaded comment; however, any edits to it will get removed if the file is opened in a newer version of Excel. Learn more: https://go.microsoft.com/fwlink/?linkid=870924
Comment:
    Untuk proses bending, scrap = 0</t>
      </text>
    </comment>
    <comment authorId="0" ref="E42">
      <text>
        <t xml:space="preserve">======
ID#AAABaeEZBek
    (2023-08-21 05:40:07)
[Threaded comment]
Your version of Excel allows you to read this threaded comment; however, any edits to it will get removed if the file is opened in a newer version of Excel. Learn more: https://go.microsoft.com/fwlink/?linkid=870924
Comment:
    Untuk material SS41, TS = 401.8 MPa</t>
      </text>
    </comment>
    <comment authorId="0" ref="I6">
      <text>
        <t xml:space="preserve">======
ID#AAABaeEZBhY
    (2023-08-21 05:40:07)
[Threaded comment]
Your version of Excel allows you to read this threaded comment; however, any edits to it will get removed if the file is opened in a newer version of Excel. Learn more: https://go.microsoft.com/fwlink/?linkid=870924
Comment:
    Untuk face milling,
w maksimum = D
Apabila lebar potong yang diinginkan melebihi nilai D, ulangi proses sampai diperoleh lebar potong yang diinginkan.
Contoh:
lebar potong diinginkan= 150 mm
lebar potong maksimum= 70 mm
Diperlukan proses:
1. Roughing 2x dengan lebar potong masing-masing 70 mm
2. Roughing 1x dengan lebar potong 10 mm.
Hal yang sama diterapkan untuk proses finishing.
Diperlukan setup positioning pahat untuk pengulangan proses akibat maximum width of cut.</t>
      </text>
    </comment>
    <comment authorId="0" ref="C42">
      <text>
        <t xml:space="preserve">======
ID#AAABaeEZBhA
    (2023-08-21 05:40:07)
[Threaded comment]
Your version of Excel allows you to read this threaded comment; however, any edits to it will get removed if the file is opened in a newer version of Excel. Learn more: https://go.microsoft.com/fwlink/?linkid=870924
Comment:
    V-Bend, Kbf = 1.33
Edge Bend, Kbf = 0.33</t>
      </text>
    </comment>
    <comment authorId="0" ref="H21">
      <text>
        <t xml:space="preserve">======
ID#AAABaeEZBf4
    (2023-08-21 05:40:07)
[Threaded comment]
Your version of Excel allows you to read this threaded comment; however, any edits to it will get removed if the file is opened in a newer version of Excel. Learn more: https://go.microsoft.com/fwlink/?linkid=870924
Comment:
    Lihat referensi Kalpakjian untuk nilai f</t>
      </text>
    </comment>
    <comment authorId="0" ref="C6">
      <text>
        <t xml:space="preserve">======
ID#AAABaeEZBdw
    (2023-08-21 05:40:07)
[Threaded comment]
Your version of Excel allows you to read this threaded comment; however, any edits to it will get removed if the file is opened in a newer version of Excel. Learn more: https://go.microsoft.com/fwlink/?linkid=870924
Comment:
    Lihat referensi Kalpakjian untuk nilai diameter pahat.</t>
      </text>
    </comment>
    <comment authorId="0" ref="N6">
      <text>
        <t xml:space="preserve">======
ID#AAABaeEZBdg
    (2023-08-21 05:40:07)
[Threaded comment]
Your version of Excel allows you to read this threaded comment; however, any edits to it will get removed if the file is opened in a newer version of Excel. Learn more: https://go.microsoft.com/fwlink/?linkid=870924
Comment:
    Volume material sebelum dilakukan proses pemesinan tertentu
Volume Awal Proses ke n = Volume Akhir Proses ke n-1
Volume Awal Proses ke 1 = Volume Raw Material</t>
      </text>
    </comment>
    <comment authorId="0" ref="K6">
      <text>
        <t xml:space="preserve">======
ID#AAABaeEZBe0
    (2023-08-21 05:40:07)
[Threaded comment]
Your version of Excel allows you to read this threaded comment; however, any edits to it will get removed if the file is opened in a newer version of Excel. Learn more: https://go.microsoft.com/fwlink/?linkid=870924
Comment:
    Apabila terdapat pengulangan proses, nilai Tm dikalikan dengan banyaknya proses.</t>
      </text>
    </comment>
  </commentList>
  <extLst>
    <ext uri="GoogleSheetsCustomDataVersion2">
      <go:sheetsCustomData xmlns:go="http://customooxmlschemas.google.com/" r:id="rId1" roundtripDataSignature="AMtx7mjtMeKn34xDHPMeJKTSYIecyxTIe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6">
      <text>
        <t xml:space="preserve">======
ID#AAAA3QOSLwU
    (2023-08-21 05:40:07)
[Threaded comment]
Your version of Excel allows you to read this threaded comment; however, any edits to it will get removed if the file is opened in a newer version of Excel. Learn more: https://go.microsoft.com/fwlink/?linkid=870924
Comment:
    Volume material sebelum dilakukan proses pemesinan tertentu
Volume Awal Proses ke n = Volume Akhir Proses ke n-1
Volume Awal Proses ke 1 = Volume Raw Material</t>
      </text>
    </comment>
    <comment authorId="0" ref="E25">
      <text>
        <t xml:space="preserve">======
ID#AAAA3QOSLwM
    (2023-08-21 05:40:07)
[Threaded comment]
Your version of Excel allows you to read this threaded comment; however, any edits to it will get removed if the file is opened in a newer version of Excel. Learn more: https://go.microsoft.com/fwlink/?linkid=870924
Comment:
    Gunakan fitur measuring pada Solidworks untuk mengetahui nilai L</t>
      </text>
    </comment>
    <comment authorId="0" ref="F6">
      <text>
        <t xml:space="preserve">======
ID#AAAA3QOSLwE
    (2023-08-21 05:40:07)
[Threaded comment]
Your version of Excel allows you to read this threaded comment; however, any edits to it will get removed if the file is opened in a newer version of Excel. Learn more: https://go.microsoft.com/fwlink/?linkid=870924
Comment:
    Lihat referensi Kalpakjian untuk nilai kecepatan potong</t>
      </text>
    </comment>
    <comment authorId="0" ref="C31">
      <text>
        <t xml:space="preserve">======
ID#AAAA3QOSLvo
    (2023-08-21 05:40:07)
[Threaded comment]
Your version of Excel allows you to read this threaded comment; however, any edits to it will get removed if the file is opened in a newer version of Excel. Learn more: https://go.microsoft.com/fwlink/?linkid=870924
Comment:
    V-Bend, Kbf = 1.33
Edge Bend, Kbf = 0.33</t>
      </text>
    </comment>
    <comment authorId="0" ref="I12">
      <text>
        <t xml:space="preserve">======
ID#AAAA3QOSLvc
    (2023-08-21 05:40:07)
[Threaded comment]
Your version of Excel allows you to read this threaded comment; however, any edits to it will get removed if the file is opened in a newer version of Excel. Learn more: https://go.microsoft.com/fwlink/?linkid=870924
Comment:
    Lihat referensi Kalpakjian untuk nilai cutting speed</t>
      </text>
    </comment>
    <comment authorId="0" ref="P6">
      <text>
        <t xml:space="preserve">======
ID#AAAA3QOSLvY
    (2023-08-21 05:40:07)
[Threaded comment]
Your version of Excel allows you to read this threaded comment; however, any edits to it will get removed if the file is opened in a newer version of Excel. Learn more: https://go.microsoft.com/fwlink/?linkid=870924
Comment:
    Persentase Scrap terhadap volume raw material</t>
      </text>
    </comment>
    <comment authorId="0" ref="F12">
      <text>
        <t xml:space="preserve">======
ID#AAAA3QOSLvU
    (2023-08-21 05:40:07)
[Threaded comment]
Your version of Excel allows you to read this threaded comment; however, any edits to it will get removed if the file is opened in a newer version of Excel. Learn more: https://go.microsoft.com/fwlink/?linkid=870924
Comment:
    Depth of cut maksimum dari proses pembubutan umumnya sampai lima kali dari nilai f.
Lakukan pengulangan proses apabila kedalaman yang diinginkan melebihi nilai depth of cut maksimum.</t>
      </text>
    </comment>
    <comment authorId="0" ref="C6">
      <text>
        <t xml:space="preserve">======
ID#AAAA3QOSLvQ
    (2023-08-21 05:40:07)
[Threaded comment]
Your version of Excel allows you to read this threaded comment; however, any edits to it will get removed if the file is opened in a newer version of Excel. Learn more: https://go.microsoft.com/fwlink/?linkid=870924
Comment:
    Lihat referensi Kalpakjian untuk nilai diameter pahat.</t>
      </text>
    </comment>
    <comment authorId="0" ref="H6">
      <text>
        <t xml:space="preserve">======
ID#AAAA3QOSLvM
    (2023-08-21 05:40:07)
[Threaded comment]
Your version of Excel allows you to read this threaded comment; however, any edits to it will get removed if the file is opened in a newer version of Excel. Learn more: https://go.microsoft.com/fwlink/?linkid=870924
Comment:
    Lihat referensi Kalpakjian untuk nilai feed rate</t>
      </text>
    </comment>
    <comment authorId="0" ref="Q6">
      <text>
        <t xml:space="preserve">======
ID#AAAA3QOSLvI
    (2023-08-21 05:40:07)
[Threaded comment]
Your version of Excel allows you to read this threaded comment; however, any edits to it will get removed if the file is opened in a newer version of Excel. Learn more: https://go.microsoft.com/fwlink/?linkid=870924
Comment:
    Volume material setelah dilakukan proses pemesinan
Volume Akhir = Volume Awal - Scrap</t>
      </text>
    </comment>
    <comment authorId="0" ref="H12">
      <text>
        <t xml:space="preserve">======
ID#AAAA3QOSLvE
    (2023-08-21 05:40:07)
[Threaded comment]
Your version of Excel allows you to read this threaded comment; however, any edits to it will get removed if the file is opened in a newer version of Excel. Learn more: https://go.microsoft.com/fwlink/?linkid=870924
Comment:
    Lihat referensi Kalpakjian untuk nilai f</t>
      </text>
    </comment>
    <comment authorId="0" ref="O6">
      <text>
        <t xml:space="preserve">======
ID#AAAA3QOSLvA
    (2023-08-21 05:40:07)
[Threaded comment]
Your version of Excel allows you to read this threaded comment; however, any edits to it will get removed if the file is opened in a newer version of Excel. Learn more: https://go.microsoft.com/fwlink/?linkid=870924
Com ment:
    Hitung volume dari material yang terbuang pada suatu proses tertentu.
Apabila terdapat pengulangan proses, nilai scrap dikalikan dengan banyaknya proses.
Rumus pendekatan perhitungan scrap apabila scrap memiliki bentuk yang kompleks:
Scrap = Tm x MRR
Untuk milling, karena terdapat approach length yang tidak melakukan pembuangan material, maka:
Scrap = L/Fr x MRR
Gunakan fitur measuring pada Solidworks untuk mempermudah perhitungan area dan keliling dari face tertentu.
Praktikan diperbolehkan menggunakan fitur costing untuk menghitung scrap untuk proses tertentu.</t>
      </text>
    </comment>
    <comment authorId="0" ref="D6">
      <text>
        <t xml:space="preserve">======
ID#AAAA3QOSLu0
    (2023-08-21 05:40:07)
[Threaded comment]
Your version of Excel allows you to read this threaded comment; however, any edits to it will get removed if the file is opened in a newer version of Excel. Learn more: https://go.microsoft.com/fwlink/?linkid=870924
Comment:
    Lihat referensi Kalpakjian untuk nilai maksimum kedalaman potong
Apabila kedalaman potong yang diinginkan melebihi nilai maksimum kedalaman potong, ulangi proses sampai diperoleh kedalaman potong yang diinginkan.
Contoh:
Kedalaman potong diinginkan= 12 mm
Kedalaman potong (roughing) maksimum= 5 mm
Kedalaman potong (finishing) maksimum= 0.5 mm
Maka diperlukan proses:
1. Roughing 2x dengan kedalaman potong masing-masing 5 mm
2. Roughing 1x dengan kedalaman potong 1.5 mm
3. Finishing 1x dengan kedalaman potong 0.5 mm</t>
      </text>
    </comment>
    <comment authorId="0" ref="C25">
      <text>
        <t xml:space="preserve">======
ID#AAAA3QOSLus
    (2023-08-21 05:40:07)
[Threaded comment]
Your version of Excel allows you to read this threaded comment; however, any edits to it will get removed if the file is opened in a newer version of Excel. Learn more: https://go.microsoft.com/fwlink/?linkid=870924
Comment:
    Untuk material SS41, TS = 401.8 MPa</t>
      </text>
    </comment>
    <comment authorId="0" ref="K6">
      <text>
        <t xml:space="preserve">======
ID#AAAA3QOSLuk
    (2023-08-21 05:40:07)
[Threaded comment]
Your version of Excel allows you to read this threaded comment; however, any edits to it will get removed if the file is opened in a newer version of Excel. Learn more: https://go.microsoft.com/fwlink/?linkid=870924
Comment:
    Apabila terdapat pengulangan proses, nilai Tm dikalikan dengan banyaknya proses.</t>
      </text>
    </comment>
    <comment authorId="0" ref="A5">
      <text>
        <t xml:space="preserve">======
ID#AAAA3QOSLug
    (2023-08-21 05:40:07)
[Threaded comment]
Your version of Excel allows you to read this threaded comment; however, any edits to it will get removed if the file is opened in a newer version of Excel. Learn more: https://go.microsoft.com/fwlink/?linkid=870924
Comment:
    Diperlukan setup positioning pahat untuk pengulangan proses akibat maximum width of cut.</t>
      </text>
    </comment>
    <comment authorId="0" ref="I6">
      <text>
        <t xml:space="preserve">======
ID#AAAA3QOSLuc
    (2023-08-21 05:40:07)
[Threaded comment]
Your version of Excel allows you to read this threaded comment; however, any edits to it will get removed if the file is opened in a newer version of Excel. Learn more: https://go.microsoft.com/fwlink/?linkid=870924
Comment:
    Untuk face milling,
w maksimum = D
Apabila lebar potong yang diinginkan melebihi nilai D, ulangi proses sampai diperoleh lebar potong yang diinginkan.
Contoh:
lebar potong diinginkan= 150 mm
lebar potong maksimum= 70 mm
Diperlukan proses:
1. Roughing 2x dengan lebar potong masing-masing 70 mm
2. Roughing 1x dengan lebar potong 10 mm.
Hal yang sama diterapkan untuk proses finishing.
Diperlukan setup positioning pahat untuk pengulangan proses akibat maximum width of cut.</t>
      </text>
    </comment>
    <comment authorId="0" ref="E31">
      <text>
        <t xml:space="preserve">======
ID#AAAA3QOSLuU
    (2023-08-21 05:40:07)
[Threaded comment]
Your version of Excel allows you to read this threaded comment; however, any edits to it will get removed if the file is opened in a newer version of Excel. Learn more: https://go.microsoft.com/fwlink/?linkid=870924
Comment:
    Untuk material SS41, TS = 401.8 MPa</t>
      </text>
    </comment>
    <comment authorId="0" ref="J6">
      <text>
        <t xml:space="preserve">======
ID#AAAA3QOSLuM
    (2023-08-21 05:40:07)
[Threaded comment]
Your version of Excel allows you to read this threaded comment; however, any edits to it will get removed if the file is opened in a newer version of Excel. Learn more: https://go.microsoft.com/fwlink/?linkid=870924
Comment:
    Approach length
Contoh A untuk face milling:
Untuk w = D (centered),
A = D/2
Untuk w &lt; D (offset),
A = √[w(D-w)]</t>
      </text>
    </comment>
    <comment authorId="0" ref="A30">
      <text>
        <t xml:space="preserve">======
ID#AAAA3QOSLuI
    (2023-08-21 05:40:07)
[Threaded comment]
Your version of Excel allows you to read this threaded comment; however, any edits to it will get removed if the file is opened in a newer version of Excel. Learn more: https://go.microsoft.com/fwlink/?linkid=870924
Comment:
    Untuk proses bending, scrap = 0</t>
      </text>
    </comment>
  </commentList>
  <extLst>
    <ext uri="GoogleSheetsCustomDataVersion2">
      <go:sheetsCustomData xmlns:go="http://customooxmlschemas.google.com/" r:id="rId1" roundtripDataSignature="AMtx7mhPOQuCV5U35P1qLywlOvKlxf0FPA=="/>
    </ext>
  </extLst>
</comments>
</file>

<file path=xl/sharedStrings.xml><?xml version="1.0" encoding="utf-8"?>
<sst xmlns="http://schemas.openxmlformats.org/spreadsheetml/2006/main" count="631" uniqueCount="158">
  <si>
    <t>PRAKTIKUM PERANCANGAN SISTEM TERINTEGRASI I</t>
  </si>
  <si>
    <t>LEMBAR RENCANA PROSES (LRP)</t>
  </si>
  <si>
    <t>Disusun Oleh</t>
  </si>
  <si>
    <t>Kelompok (19)</t>
  </si>
  <si>
    <t>Nama</t>
  </si>
  <si>
    <t>NIM</t>
  </si>
  <si>
    <t>Diva Alifia Ayala</t>
  </si>
  <si>
    <t>Chindy Herpati</t>
  </si>
  <si>
    <t>I Made Gede Yoga S.</t>
  </si>
  <si>
    <t>Ghaida Tsurayya</t>
  </si>
  <si>
    <t>Yoel Salvador</t>
  </si>
  <si>
    <t>M. Yasin Nurfadlilah</t>
  </si>
  <si>
    <t>Ikrom Nur Khanyfah</t>
  </si>
  <si>
    <t>Ega Mizuar</t>
  </si>
  <si>
    <t>PROGRAM STUDI TEKNIK INDUSTRI</t>
  </si>
  <si>
    <t>INSTITUT TEKNOLOGI BANDUNG</t>
  </si>
  <si>
    <t>LEMBAR RENCANA PROSES</t>
  </si>
  <si>
    <t>GAMBAR PART</t>
  </si>
  <si>
    <t>No .</t>
  </si>
  <si>
    <t>Halaman ke-</t>
  </si>
  <si>
    <t>No . Part</t>
  </si>
  <si>
    <t>File Gambar</t>
  </si>
  <si>
    <t>Nama Part</t>
  </si>
  <si>
    <t>Stripper</t>
  </si>
  <si>
    <t>Material</t>
  </si>
  <si>
    <t>SS41</t>
  </si>
  <si>
    <t>Ukuran</t>
  </si>
  <si>
    <t>Panjang</t>
  </si>
  <si>
    <t>mm</t>
  </si>
  <si>
    <t>Dibuat oleh</t>
  </si>
  <si>
    <t xml:space="preserve">Kelompok 19 </t>
  </si>
  <si>
    <t>Lebar/Diameter</t>
  </si>
  <si>
    <t>Tanggal</t>
  </si>
  <si>
    <t>14 Desember 2024</t>
  </si>
  <si>
    <t>Tinggi</t>
  </si>
  <si>
    <t>No. Proses</t>
  </si>
  <si>
    <t>Urutan Operasi</t>
  </si>
  <si>
    <t>Stasiun Kerja</t>
  </si>
  <si>
    <t>Setup</t>
  </si>
  <si>
    <t>Tools</t>
  </si>
  <si>
    <r>
      <rPr>
        <rFont val="Calibri"/>
        <color rgb="FF000000"/>
        <sz val="8.0"/>
      </rPr>
      <t xml:space="preserve">Waktu </t>
    </r>
    <r>
      <rPr>
        <rFont val="Calibri"/>
        <i/>
        <color rgb="FF000000"/>
        <sz val="8.0"/>
      </rPr>
      <t>Setup</t>
    </r>
    <r>
      <rPr>
        <rFont val="Calibri"/>
        <color rgb="FF000000"/>
        <sz val="8.0"/>
      </rPr>
      <t xml:space="preserve"> (detik)</t>
    </r>
  </si>
  <si>
    <t>Waktu Proses (detik)</t>
  </si>
  <si>
    <t>Waktu Total (detik)</t>
  </si>
  <si>
    <t>berat = 0.08 lbs</t>
  </si>
  <si>
    <t xml:space="preserve"> n</t>
  </si>
  <si>
    <t>alat bantu</t>
  </si>
  <si>
    <t>Slot Milling (L = 39mm, d = 4mm, w = 14mm) Center Slot 2x</t>
  </si>
  <si>
    <t>CNC Milling</t>
  </si>
  <si>
    <t>Standard Vise</t>
  </si>
  <si>
    <t>HSS Milling Tools</t>
  </si>
  <si>
    <t>Drilling (D = 4mm, d = 5mm) (Top Side) (Right) 2x</t>
  </si>
  <si>
    <t>HSS Center Drill</t>
  </si>
  <si>
    <t>Drilling (D = 4mm, d = 5mm) (Top Side) (Left) 2x</t>
  </si>
  <si>
    <t>Slot Milling (L = 10mm, d = 4mm, w = 10mm) Right 2x</t>
  </si>
  <si>
    <t>Slot Milling (L = 10mm, d = 4mm, w = 10mm) Left 2x</t>
  </si>
  <si>
    <t>.</t>
  </si>
  <si>
    <t>Drilling (D = 6.60mm, d = 5mm) Right 2x</t>
  </si>
  <si>
    <t>Drilling (D = 6.60mm, d = 5mm) Left2x</t>
  </si>
  <si>
    <t>Shell-End Milling Roughing (L = 38mm, d = 2mm, w = 8mm) Center</t>
  </si>
  <si>
    <t>Shell-End Milling Roughing (L = 38mm, d = 2mm, w = 6mm) Center</t>
  </si>
  <si>
    <t>Inspeksi</t>
  </si>
  <si>
    <t>Bangku Kerja</t>
  </si>
  <si>
    <t>Jangka Sorong</t>
  </si>
  <si>
    <t>Total</t>
  </si>
  <si>
    <t>Raw Material</t>
  </si>
  <si>
    <t>Produk akhir yang diinginkan</t>
  </si>
  <si>
    <t xml:space="preserve">Ilustrasi urutan operasi berdasarkan LRP										</t>
  </si>
  <si>
    <t>PERHITUNGAN LEMBAR RENCANA PROSES</t>
  </si>
  <si>
    <t>MILLING</t>
  </si>
  <si>
    <t>Nama Proses</t>
  </si>
  <si>
    <t>D (mm)</t>
  </si>
  <si>
    <t>d (mm)</t>
  </si>
  <si>
    <t>L (mm)</t>
  </si>
  <si>
    <t>v (mm/min)</t>
  </si>
  <si>
    <t>N (rev/min)</t>
  </si>
  <si>
    <t>fr (mm/min)</t>
  </si>
  <si>
    <t>w (mm)</t>
  </si>
  <si>
    <t>A (mm)</t>
  </si>
  <si>
    <t>Tm (min)</t>
  </si>
  <si>
    <t>Tm (sekon)</t>
  </si>
  <si>
    <t>MRR (mm3/min)</t>
  </si>
  <si>
    <t>Volume Awal (mm3)</t>
  </si>
  <si>
    <t>Scrap</t>
  </si>
  <si>
    <t>%Scrap</t>
  </si>
  <si>
    <t>Volume Akhir (mm3)</t>
  </si>
  <si>
    <t>TURNING</t>
  </si>
  <si>
    <t>Do (mm)</t>
  </si>
  <si>
    <t>Df (mm)</t>
  </si>
  <si>
    <t>d maks (mm)</t>
  </si>
  <si>
    <t>f (mm/rev)</t>
  </si>
  <si>
    <r>
      <rPr>
        <rFont val="Calibri"/>
        <color theme="1"/>
        <sz val="11.0"/>
      </rPr>
      <t>MRR (mm</t>
    </r>
    <r>
      <rPr>
        <rFont val="Calibri"/>
        <color theme="1"/>
        <sz val="11.0"/>
        <vertAlign val="superscript"/>
      </rPr>
      <t>3</t>
    </r>
    <r>
      <rPr>
        <rFont val="Calibri"/>
        <color theme="1"/>
        <sz val="11.0"/>
      </rPr>
      <t>/min)</t>
    </r>
  </si>
  <si>
    <t>% Scrap</t>
  </si>
  <si>
    <t>DRILLING (TERMASUK TAPPING DAN BORING)</t>
  </si>
  <si>
    <t>v(mm/min)</t>
  </si>
  <si>
    <t>PRESSING (BLANKING, PUNCHING, EMBOSS, DEBOSS)</t>
  </si>
  <si>
    <t>TS(MPa)</t>
  </si>
  <si>
    <t>t (mm)</t>
  </si>
  <si>
    <t>SPM</t>
  </si>
  <si>
    <t>Tm (s)</t>
  </si>
  <si>
    <t>PRESSING (BENDING)</t>
  </si>
  <si>
    <t>Kbf</t>
  </si>
  <si>
    <t>TS (Mpa)</t>
  </si>
  <si>
    <t>F (N)</t>
  </si>
  <si>
    <t>Scrap (mm3)</t>
  </si>
  <si>
    <t>CUTTING (TERMASUK CHAMFERING LINEAR)</t>
  </si>
  <si>
    <t>θ</t>
  </si>
  <si>
    <t>Volume Awal</t>
  </si>
  <si>
    <t>LANGKAH MEMBACA REFERENSI KALPAKJIAN - MILLING</t>
  </si>
  <si>
    <t>1. Operasi yang ingin digunakan?</t>
  </si>
  <si>
    <t>2. Untuk operasi tersebut, perhatikan diameter tools (maximum width of cut)  yang digunakan -&gt; untuk pengulangan proses</t>
  </si>
  <si>
    <t>3. Proses roughing atau finishing? Ingat semua milling harus ada proses finishing (kecuali dinyatakan sebaliknya).</t>
  </si>
  <si>
    <t>4. Untuk operasi tersebut, perhatikan maksimum depth of cut -&gt; untuk pengulangan proses</t>
  </si>
  <si>
    <t>5. Material apa yang digunakan? Untuk stainless steel, gunakan 'Carbon steel up to 63 kgf/mm2'</t>
  </si>
  <si>
    <t>6. Lihat cutting speed dan feed rate yang direkomendasikan.</t>
  </si>
  <si>
    <t>LANGKAH MEMBACA REFERENSI KALPAKJIAN - DRILLING</t>
  </si>
  <si>
    <t>1. Berapa diameter drilling yang diinginkan?</t>
  </si>
  <si>
    <t>2. Material apa yang digunakan?</t>
  </si>
  <si>
    <t>3. Lihat cutting speed dan feed yang direkomendasikan (feed, bukan feed rate)</t>
  </si>
  <si>
    <t>(cutting speed &gt; feed)</t>
  </si>
  <si>
    <t>4. Gunakan interpolasi apabila diperlukan (misal: ketika diameter drill 8 mm)</t>
  </si>
  <si>
    <t>5. Lihat cooling/lubricant agents yang direkomendasikan bila diperlukan</t>
  </si>
  <si>
    <t>LANGKAH MEMBACA REFERENSI KALPAKJIAN - TURNING</t>
  </si>
  <si>
    <t>1. Berapa feed yang ingin digunakan? (Pertimbangkan trade off-nya)</t>
  </si>
  <si>
    <t>3. Cutting tool apa yang digunakan? (Pertimbangkan trade off HSS dan TCT)</t>
  </si>
  <si>
    <t>4. Lihat cutting speed yang direkomendasikan</t>
  </si>
  <si>
    <t>Upper Base  Plate</t>
  </si>
  <si>
    <t>Kelompok 19</t>
  </si>
  <si>
    <r>
      <rPr>
        <rFont val="Calibri"/>
        <color rgb="FF000000"/>
        <sz val="8.0"/>
      </rPr>
      <t xml:space="preserve">Waktu </t>
    </r>
    <r>
      <rPr>
        <rFont val="Calibri"/>
        <i/>
        <color rgb="FF000000"/>
        <sz val="8.0"/>
      </rPr>
      <t>Setup</t>
    </r>
    <r>
      <rPr>
        <rFont val="Calibri"/>
        <color rgb="FF000000"/>
        <sz val="8.0"/>
      </rPr>
      <t xml:space="preserve"> (detik)</t>
    </r>
  </si>
  <si>
    <t>Slot Milling (L = 15mm, d = 5mm, w = 15mm) (Top SIde) (Right)</t>
  </si>
  <si>
    <t>Standar Vise</t>
  </si>
  <si>
    <t>Slot Milling (L = 15mm, d = 1mm, w = 15mm) (Top SIde) (Right)</t>
  </si>
  <si>
    <t>Slot Milling (L = 4.50mm, d = 5mm, w = 4.50mm) (Top Side)  (Right)2x</t>
  </si>
  <si>
    <t>Slot Milling (L = 4.50mm, d = 1mm, w = 4.50mm) (Top Side) (Right) 2x</t>
  </si>
  <si>
    <t>Slot Milling (L= 15mm, d = 5mm, w = 15mm) Center 3x</t>
  </si>
  <si>
    <t>Slot Milling (L= 15mm, d = 0.5mm, w = 15mm) Center</t>
  </si>
  <si>
    <t>Drilling (D = 4mm, d = 8mm) Center 2x</t>
  </si>
  <si>
    <t>Drilling (D = 4mm, d = 7.5mm) Center 2x</t>
  </si>
  <si>
    <t>Drilling (D = 9mm, d = 8mm) Center 3x</t>
  </si>
  <si>
    <t>Drilling (D = 9mm, d = 1mm) Center</t>
  </si>
  <si>
    <t>Slot Milling (L = 14mm, d = 5mm, w = 14mm) (Top Side) (Right) 5x</t>
  </si>
  <si>
    <t>Slot Milling (L = 4,10mm, d = 5mm, w=4.10) (Top Side) (Right) 5x</t>
  </si>
  <si>
    <t>Drilling (D = 6.10mm, d = 8mm) Center 2x</t>
  </si>
  <si>
    <t>Drilling (D = 6.10mm, d = 7.5mm) Center 2x</t>
  </si>
  <si>
    <t>Meja Kerja</t>
  </si>
  <si>
    <t>jangka Sorong</t>
  </si>
  <si>
    <r>
      <rPr>
        <rFont val="Calibri"/>
        <color theme="1"/>
        <sz val="11.0"/>
      </rPr>
      <t>MRR (mm</t>
    </r>
    <r>
      <rPr>
        <rFont val="Calibri"/>
        <color theme="1"/>
        <sz val="11.0"/>
        <vertAlign val="superscript"/>
      </rPr>
      <t>3</t>
    </r>
    <r>
      <rPr>
        <rFont val="Calibri"/>
        <color theme="1"/>
        <sz val="11.0"/>
      </rPr>
      <t>/min)</t>
    </r>
  </si>
  <si>
    <t>Blank Punch</t>
  </si>
  <si>
    <t>SKD11</t>
  </si>
  <si>
    <t>19 Desember 2024</t>
  </si>
  <si>
    <r>
      <rPr>
        <rFont val="Calibri"/>
        <color rgb="FF000000"/>
        <sz val="8.0"/>
      </rPr>
      <t xml:space="preserve">Waktu </t>
    </r>
    <r>
      <rPr>
        <rFont val="Calibri"/>
        <i/>
        <color rgb="FF000000"/>
        <sz val="8.0"/>
      </rPr>
      <t>Setup</t>
    </r>
    <r>
      <rPr>
        <rFont val="Calibri"/>
        <color rgb="FF000000"/>
        <sz val="8.0"/>
      </rPr>
      <t xml:space="preserve"> (detik)</t>
    </r>
  </si>
  <si>
    <t>Drilling (D = 4mm, d = 8mm) Right Side 5x</t>
  </si>
  <si>
    <t>Drilling (D = 4mm, d = 8mm) Left Side 5x</t>
  </si>
  <si>
    <t>Drilling (D = 8mm, d = 8mm) Center 2x</t>
  </si>
  <si>
    <t>Shell-end Milling Finishing (D = 14mm, d = 5mm) All Side 6x</t>
  </si>
  <si>
    <t>DRILLING</t>
  </si>
  <si>
    <r>
      <rPr>
        <rFont val="Calibri"/>
        <color theme="1"/>
        <sz val="11.0"/>
      </rPr>
      <t>MRR (mm</t>
    </r>
    <r>
      <rPr>
        <rFont val="Calibri"/>
        <color theme="1"/>
        <sz val="11.0"/>
        <vertAlign val="superscript"/>
      </rPr>
      <t>3</t>
    </r>
    <r>
      <rPr>
        <rFont val="Calibri"/>
        <color theme="1"/>
        <sz val="11.0"/>
      </rPr>
      <t>/min)</t>
    </r>
  </si>
  <si>
    <t>BENDING</t>
  </si>
  <si>
    <t>PUNCHING/BLANKING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</si>
</sst>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%"/>
    <numFmt numFmtId="165" formatCode="d mmmm yyyy"/>
  </numFmts>
  <fonts count="17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Calibri"/>
    </font>
    <font/>
    <font>
      <b/>
      <sz val="11.0"/>
      <color theme="1"/>
      <name val="Calibri"/>
    </font>
    <font>
      <sz val="11.0"/>
      <color theme="1"/>
      <name val="Times New Roman"/>
    </font>
    <font>
      <sz val="12.0"/>
      <color theme="1"/>
      <name val="Times New Roman"/>
    </font>
    <font>
      <b/>
      <sz val="16.0"/>
      <color theme="1"/>
      <name val="Arial"/>
    </font>
    <font>
      <b/>
      <sz val="12.0"/>
      <color rgb="FF000000"/>
      <name val="Calibri"/>
    </font>
    <font>
      <sz val="8.0"/>
      <color rgb="FF000000"/>
      <name val="Calibri"/>
    </font>
    <font>
      <b/>
      <sz val="8.0"/>
      <color rgb="FF000000"/>
      <name val="Calibri"/>
    </font>
    <font>
      <i/>
      <sz val="8.0"/>
      <color rgb="FF000000"/>
      <name val="Calibri"/>
    </font>
    <font>
      <color theme="1"/>
      <name val="Calibri"/>
      <scheme val="minor"/>
    </font>
    <font>
      <sz val="8.0"/>
      <color theme="1"/>
      <name val="Calibri"/>
    </font>
    <font>
      <b/>
      <sz val="20.0"/>
      <color theme="1"/>
      <name val="Calibri"/>
    </font>
    <font>
      <b/>
      <sz val="18.0"/>
      <color theme="1"/>
      <name val="Calibri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6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1" fillId="2" fontId="4" numFmtId="0" xfId="0" applyAlignment="1" applyBorder="1" applyFont="1">
      <alignment horizontal="center" vertical="center"/>
    </xf>
    <xf borderId="8" fillId="2" fontId="4" numFmtId="0" xfId="0" applyAlignment="1" applyBorder="1" applyFont="1">
      <alignment horizontal="center"/>
    </xf>
    <xf borderId="9" fillId="0" fontId="3" numFmtId="0" xfId="0" applyBorder="1" applyFont="1"/>
    <xf borderId="10" fillId="0" fontId="3" numFmtId="0" xfId="0" applyBorder="1" applyFont="1"/>
    <xf borderId="11" fillId="2" fontId="1" numFmtId="0" xfId="0" applyAlignment="1" applyBorder="1" applyFont="1">
      <alignment horizontal="center"/>
    </xf>
    <xf borderId="12" fillId="0" fontId="3" numFmtId="0" xfId="0" applyBorder="1" applyFont="1"/>
    <xf borderId="13" fillId="2" fontId="1" numFmtId="0" xfId="0" applyAlignment="1" applyBorder="1" applyFont="1">
      <alignment horizontal="center"/>
    </xf>
    <xf borderId="11" fillId="2" fontId="5" numFmtId="0" xfId="0" applyAlignment="1" applyBorder="1" applyFont="1">
      <alignment horizontal="left"/>
    </xf>
    <xf borderId="13" fillId="2" fontId="6" numFmtId="0" xfId="0" applyAlignment="1" applyBorder="1" applyFont="1">
      <alignment horizontal="center"/>
    </xf>
    <xf borderId="11" fillId="2" fontId="5" numFmtId="0" xfId="0" applyAlignment="1" applyBorder="1" applyFont="1">
      <alignment horizontal="left" vertical="center"/>
    </xf>
    <xf borderId="2" fillId="2" fontId="7" numFmtId="0" xfId="0" applyAlignment="1" applyBorder="1" applyFont="1">
      <alignment horizontal="center" vertical="center"/>
    </xf>
    <xf borderId="14" fillId="0" fontId="8" numFmtId="0" xfId="0" applyAlignment="1" applyBorder="1" applyFont="1">
      <alignment horizontal="center" vertical="center"/>
    </xf>
    <xf borderId="15" fillId="0" fontId="1" numFmtId="0" xfId="0" applyBorder="1" applyFont="1"/>
    <xf borderId="16" fillId="0" fontId="1" numFmtId="0" xfId="0" applyBorder="1" applyFont="1"/>
    <xf borderId="14" fillId="0" fontId="4" numFmtId="0" xfId="0" applyAlignment="1" applyBorder="1" applyFont="1">
      <alignment horizontal="center"/>
    </xf>
    <xf borderId="15" fillId="0" fontId="3" numFmtId="0" xfId="0" applyBorder="1" applyFont="1"/>
    <xf borderId="16" fillId="0" fontId="3" numFmtId="0" xfId="0" applyBorder="1" applyFont="1"/>
    <xf borderId="14" fillId="0" fontId="9" numFmtId="0" xfId="0" applyAlignment="1" applyBorder="1" applyFont="1">
      <alignment horizontal="center" vertical="center"/>
    </xf>
    <xf borderId="17" fillId="0" fontId="1" numFmtId="0" xfId="0" applyBorder="1" applyFont="1"/>
    <xf borderId="0" fillId="0" fontId="1" numFmtId="0" xfId="0" applyFont="1"/>
    <xf borderId="18" fillId="0" fontId="1" numFmtId="0" xfId="0" applyBorder="1" applyFont="1"/>
    <xf borderId="19" fillId="0" fontId="9" numFmtId="0" xfId="0" applyAlignment="1" applyBorder="1" applyFont="1">
      <alignment vertical="center"/>
    </xf>
    <xf borderId="14" fillId="0" fontId="9" numFmtId="0" xfId="0" applyAlignment="1" applyBorder="1" applyFont="1">
      <alignment horizontal="left" readingOrder="0" vertical="center"/>
    </xf>
    <xf borderId="20" fillId="0" fontId="9" numFmtId="0" xfId="0" applyAlignment="1" applyBorder="1" applyFont="1">
      <alignment horizontal="center" vertical="center"/>
    </xf>
    <xf borderId="14" fillId="0" fontId="9" numFmtId="0" xfId="0" applyAlignment="1" applyBorder="1" applyFont="1">
      <alignment horizontal="left" vertical="center"/>
    </xf>
    <xf borderId="14" fillId="0" fontId="9" numFmtId="0" xfId="0" applyAlignment="1" applyBorder="1" applyFont="1">
      <alignment vertical="center"/>
    </xf>
    <xf borderId="14" fillId="0" fontId="9" numFmtId="0" xfId="0" applyAlignment="1" applyBorder="1" applyFont="1">
      <alignment readingOrder="0" vertical="center"/>
    </xf>
    <xf borderId="21" fillId="0" fontId="9" numFmtId="0" xfId="0" applyAlignment="1" applyBorder="1" applyFont="1">
      <alignment horizontal="center" vertical="center"/>
    </xf>
    <xf borderId="20" fillId="0" fontId="9" numFmtId="0" xfId="0" applyAlignment="1" applyBorder="1" applyFont="1">
      <alignment vertical="center"/>
    </xf>
    <xf borderId="14" fillId="0" fontId="9" numFmtId="0" xfId="0" applyAlignment="1" applyBorder="1" applyFont="1">
      <alignment horizontal="center" readingOrder="0" vertical="center"/>
    </xf>
    <xf borderId="16" fillId="0" fontId="9" numFmtId="0" xfId="0" applyAlignment="1" applyBorder="1" applyFont="1">
      <alignment vertical="center"/>
    </xf>
    <xf borderId="22" fillId="0" fontId="3" numFmtId="0" xfId="0" applyBorder="1" applyFont="1"/>
    <xf borderId="19" fillId="0" fontId="3" numFmtId="0" xfId="0" applyBorder="1" applyFont="1"/>
    <xf borderId="23" fillId="0" fontId="1" numFmtId="0" xfId="0" applyBorder="1" applyFont="1"/>
    <xf borderId="24" fillId="0" fontId="1" numFmtId="0" xfId="0" applyBorder="1" applyFont="1"/>
    <xf borderId="20" fillId="0" fontId="1" numFmtId="0" xfId="0" applyBorder="1" applyFont="1"/>
    <xf borderId="21" fillId="0" fontId="10" numFmtId="0" xfId="0" applyAlignment="1" applyBorder="1" applyFont="1">
      <alignment horizontal="center" vertical="center"/>
    </xf>
    <xf borderId="14" fillId="0" fontId="11" numFmtId="0" xfId="0" applyAlignment="1" applyBorder="1" applyFont="1">
      <alignment horizontal="center" vertical="center"/>
    </xf>
    <xf borderId="21" fillId="0" fontId="11" numFmtId="0" xfId="0" applyAlignment="1" applyBorder="1" applyFont="1">
      <alignment horizontal="center" vertical="center"/>
    </xf>
    <xf borderId="21" fillId="0" fontId="9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readingOrder="0"/>
    </xf>
    <xf borderId="19" fillId="0" fontId="9" numFmtId="0" xfId="0" applyAlignment="1" applyBorder="1" applyFont="1">
      <alignment horizontal="center" vertical="center"/>
    </xf>
    <xf borderId="20" fillId="0" fontId="9" numFmtId="0" xfId="0" applyAlignment="1" applyBorder="1" applyFont="1">
      <alignment readingOrder="0" vertical="center"/>
    </xf>
    <xf borderId="20" fillId="0" fontId="9" numFmtId="0" xfId="0" applyAlignment="1" applyBorder="1" applyFont="1">
      <alignment horizontal="center" readingOrder="0" vertical="center"/>
    </xf>
    <xf borderId="20" fillId="0" fontId="13" numFmtId="0" xfId="0" applyAlignment="1" applyBorder="1" applyFont="1">
      <alignment horizontal="center" readingOrder="0" vertical="center"/>
    </xf>
    <xf borderId="25" fillId="0" fontId="9" numFmtId="2" xfId="0" applyAlignment="1" applyBorder="1" applyFont="1" applyNumberFormat="1">
      <alignment horizontal="center" readingOrder="0" shrinkToFit="0" vertical="center" wrapText="1"/>
    </xf>
    <xf borderId="13" fillId="0" fontId="1" numFmtId="0" xfId="0" applyAlignment="1" applyBorder="1" applyFont="1">
      <alignment horizontal="center" readingOrder="0"/>
    </xf>
    <xf borderId="20" fillId="0" fontId="9" numFmtId="2" xfId="0" applyAlignment="1" applyBorder="1" applyFont="1" applyNumberFormat="1">
      <alignment horizontal="center" readingOrder="0" vertical="center"/>
    </xf>
    <xf borderId="19" fillId="0" fontId="9" numFmtId="0" xfId="0" applyAlignment="1" applyBorder="1" applyFont="1">
      <alignment horizontal="center" readingOrder="0" vertical="center"/>
    </xf>
    <xf borderId="20" fillId="0" fontId="9" numFmtId="0" xfId="0" applyAlignment="1" applyBorder="1" applyFont="1">
      <alignment horizontal="center" readingOrder="0" shrinkToFit="0" vertical="center" wrapText="1"/>
    </xf>
    <xf borderId="25" fillId="0" fontId="9" numFmtId="0" xfId="0" applyAlignment="1" applyBorder="1" applyFont="1">
      <alignment horizontal="center" shrinkToFit="0" vertical="center" wrapText="1"/>
    </xf>
    <xf borderId="25" fillId="0" fontId="9" numFmtId="0" xfId="0" applyAlignment="1" applyBorder="1" applyFont="1">
      <alignment readingOrder="0" vertical="center"/>
    </xf>
    <xf borderId="20" fillId="0" fontId="13" numFmtId="2" xfId="0" applyAlignment="1" applyBorder="1" applyFont="1" applyNumberFormat="1">
      <alignment horizontal="center" vertical="center"/>
    </xf>
    <xf borderId="25" fillId="0" fontId="13" numFmtId="2" xfId="0" applyAlignment="1" applyBorder="1" applyFont="1" applyNumberFormat="1">
      <alignment horizontal="center" vertical="center"/>
    </xf>
    <xf borderId="25" fillId="0" fontId="13" numFmtId="0" xfId="0" applyAlignment="1" applyBorder="1" applyFont="1">
      <alignment readingOrder="0" vertical="center"/>
    </xf>
    <xf borderId="25" fillId="0" fontId="1" numFmtId="0" xfId="0" applyAlignment="1" applyBorder="1" applyFont="1">
      <alignment vertical="center"/>
    </xf>
    <xf borderId="19" fillId="0" fontId="9" numFmtId="0" xfId="0" applyAlignment="1" applyBorder="1" applyFont="1">
      <alignment horizontal="left" readingOrder="0" vertical="center"/>
    </xf>
    <xf borderId="19" fillId="0" fontId="9" numFmtId="2" xfId="0" applyAlignment="1" applyBorder="1" applyFont="1" applyNumberFormat="1">
      <alignment horizontal="center" readingOrder="0" vertical="center"/>
    </xf>
    <xf borderId="19" fillId="0" fontId="9" numFmtId="2" xfId="0" applyAlignment="1" applyBorder="1" applyFont="1" applyNumberFormat="1">
      <alignment horizontal="center" vertical="center"/>
    </xf>
    <xf borderId="0" fillId="3" fontId="12" numFmtId="0" xfId="0" applyAlignment="1" applyFill="1" applyFont="1">
      <alignment horizontal="center" readingOrder="0"/>
    </xf>
    <xf borderId="0" fillId="3" fontId="12" numFmtId="0" xfId="0" applyFont="1"/>
    <xf borderId="26" fillId="2" fontId="14" numFmtId="0" xfId="0" applyAlignment="1" applyBorder="1" applyFont="1">
      <alignment horizontal="center" vertical="center"/>
    </xf>
    <xf borderId="27" fillId="0" fontId="3" numFmtId="0" xfId="0" applyBorder="1" applyFont="1"/>
    <xf borderId="28" fillId="0" fontId="3" numFmtId="0" xfId="0" applyBorder="1" applyFont="1"/>
    <xf borderId="0" fillId="0" fontId="15" numFmtId="0" xfId="0" applyAlignment="1" applyFont="1">
      <alignment horizontal="center" vertical="center"/>
    </xf>
    <xf borderId="29" fillId="0" fontId="3" numFmtId="0" xfId="0" applyBorder="1" applyFont="1"/>
    <xf borderId="30" fillId="0" fontId="3" numFmtId="0" xfId="0" applyBorder="1" applyFont="1"/>
    <xf borderId="31" fillId="0" fontId="3" numFmtId="0" xfId="0" applyBorder="1" applyFont="1"/>
    <xf borderId="11" fillId="2" fontId="4" numFmtId="0" xfId="0" applyAlignment="1" applyBorder="1" applyFont="1">
      <alignment horizontal="center"/>
    </xf>
    <xf borderId="13" fillId="2" fontId="4" numFmtId="0" xfId="0" applyAlignment="1" applyBorder="1" applyFont="1">
      <alignment horizontal="center" vertical="center"/>
    </xf>
    <xf borderId="13" fillId="2" fontId="1" numFmtId="0" xfId="0" applyAlignment="1" applyBorder="1" applyFont="1">
      <alignment horizontal="center" vertical="center"/>
    </xf>
    <xf borderId="13" fillId="0" fontId="9" numFmtId="0" xfId="0" applyAlignment="1" applyBorder="1" applyFont="1">
      <alignment readingOrder="0" vertical="center"/>
    </xf>
    <xf borderId="13" fillId="0" fontId="16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/>
    </xf>
    <xf borderId="13" fillId="0" fontId="13" numFmtId="0" xfId="0" applyAlignment="1" applyBorder="1" applyFont="1">
      <alignment readingOrder="0" vertical="center"/>
    </xf>
    <xf borderId="0" fillId="0" fontId="4" numFmtId="0" xfId="0" applyAlignment="1" applyFont="1">
      <alignment horizontal="center"/>
    </xf>
    <xf borderId="0" fillId="0" fontId="1" numFmtId="0" xfId="0" applyAlignment="1" applyFont="1">
      <alignment horizontal="center"/>
    </xf>
    <xf borderId="13" fillId="0" fontId="1" numFmtId="0" xfId="0" applyAlignment="1" applyBorder="1" applyFont="1">
      <alignment horizontal="center" vertical="center"/>
    </xf>
    <xf borderId="13" fillId="0" fontId="1" numFmtId="0" xfId="0" applyBorder="1" applyFont="1"/>
    <xf borderId="32" fillId="2" fontId="4" numFmtId="0" xfId="0" applyAlignment="1" applyBorder="1" applyFont="1">
      <alignment horizontal="center" shrinkToFit="0" wrapText="1"/>
    </xf>
    <xf borderId="33" fillId="0" fontId="3" numFmtId="0" xfId="0" applyBorder="1" applyFont="1"/>
    <xf borderId="13" fillId="0" fontId="1" numFmtId="0" xfId="0" applyAlignment="1" applyBorder="1" applyFont="1">
      <alignment horizontal="center" vertical="bottom"/>
    </xf>
    <xf borderId="13" fillId="0" fontId="1" numFmtId="0" xfId="0" applyAlignment="1" applyBorder="1" applyFont="1">
      <alignment horizontal="center" readingOrder="0" vertical="bottom"/>
    </xf>
    <xf borderId="13" fillId="0" fontId="16" numFmtId="0" xfId="0" applyAlignment="1" applyBorder="1" applyFont="1">
      <alignment horizontal="center" readingOrder="0" vertical="bottom"/>
    </xf>
    <xf borderId="13" fillId="0" fontId="1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horizontal="center" vertical="bottom"/>
    </xf>
    <xf borderId="11" fillId="2" fontId="4" numFmtId="0" xfId="0" applyAlignment="1" applyBorder="1" applyFont="1">
      <alignment horizontal="center" shrinkToFit="0" wrapText="1"/>
    </xf>
    <xf borderId="13" fillId="0" fontId="9" numFmtId="0" xfId="0" applyAlignment="1" applyBorder="1" applyFont="1">
      <alignment horizontal="center" vertical="center"/>
    </xf>
    <xf borderId="13" fillId="0" fontId="13" numFmtId="0" xfId="0" applyAlignment="1" applyBorder="1" applyFont="1">
      <alignment horizontal="left" vertical="center"/>
    </xf>
    <xf borderId="12" fillId="0" fontId="1" numFmtId="0" xfId="0" applyAlignment="1" applyBorder="1" applyFont="1">
      <alignment horizontal="center" vertical="center"/>
    </xf>
    <xf borderId="13" fillId="0" fontId="1" numFmtId="164" xfId="0" applyAlignment="1" applyBorder="1" applyFont="1" applyNumberFormat="1">
      <alignment horizontal="center" vertical="center"/>
    </xf>
    <xf borderId="34" fillId="0" fontId="1" numFmtId="0" xfId="0" applyAlignment="1" applyBorder="1" applyFont="1">
      <alignment horizontal="center"/>
    </xf>
    <xf borderId="34" fillId="0" fontId="4" numFmtId="0" xfId="0" applyAlignment="1" applyBorder="1" applyFont="1">
      <alignment horizontal="center"/>
    </xf>
    <xf borderId="0" fillId="0" fontId="12" numFmtId="0" xfId="0" applyFont="1"/>
    <xf borderId="13" fillId="0" fontId="4" numFmtId="0" xfId="0" applyAlignment="1" applyBorder="1" applyFont="1">
      <alignment horizontal="center"/>
    </xf>
    <xf borderId="13" fillId="0" fontId="9" numFmtId="0" xfId="0" applyAlignment="1" applyBorder="1" applyFont="1">
      <alignment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4" numFmtId="0" xfId="0" applyFont="1"/>
    <xf borderId="0" fillId="0" fontId="14" numFmtId="0" xfId="0" applyAlignment="1" applyFont="1">
      <alignment horizontal="center" vertical="center"/>
    </xf>
    <xf borderId="0" fillId="0" fontId="1" numFmtId="16" xfId="0" applyFont="1" applyNumberFormat="1"/>
    <xf borderId="0" fillId="0" fontId="15" numFmtId="0" xfId="0" applyAlignment="1" applyFont="1">
      <alignment vertical="center"/>
    </xf>
    <xf borderId="14" fillId="0" fontId="9" numFmtId="165" xfId="0" applyAlignment="1" applyBorder="1" applyFont="1" applyNumberFormat="1">
      <alignment horizontal="left" readingOrder="0" vertical="center"/>
    </xf>
    <xf borderId="20" fillId="0" fontId="9" numFmtId="2" xfId="0" applyAlignment="1" applyBorder="1" applyFont="1" applyNumberFormat="1">
      <alignment horizontal="center" readingOrder="0" shrinkToFit="0" vertical="center" wrapText="1"/>
    </xf>
    <xf borderId="23" fillId="0" fontId="9" numFmtId="0" xfId="0" applyAlignment="1" applyBorder="1" applyFont="1">
      <alignment horizontal="center" readingOrder="0" vertical="center"/>
    </xf>
    <xf borderId="20" fillId="0" fontId="9" numFmtId="2" xfId="0" applyAlignment="1" applyBorder="1" applyFont="1" applyNumberFormat="1">
      <alignment horizontal="center" shrinkToFit="0" vertical="center" wrapText="1"/>
    </xf>
    <xf borderId="25" fillId="0" fontId="9" numFmtId="0" xfId="0" applyAlignment="1" applyBorder="1" applyFont="1">
      <alignment horizontal="left" readingOrder="0" vertical="center"/>
    </xf>
    <xf borderId="0" fillId="3" fontId="12" numFmtId="0" xfId="0" applyAlignment="1" applyFont="1">
      <alignment horizontal="center"/>
    </xf>
    <xf borderId="0" fillId="4" fontId="12" numFmtId="0" xfId="0" applyAlignment="1" applyFill="1" applyFont="1">
      <alignment horizontal="center" readingOrder="0"/>
    </xf>
    <xf borderId="13" fillId="0" fontId="1" numFmtId="4" xfId="0" applyAlignment="1" applyBorder="1" applyFont="1" applyNumberFormat="1">
      <alignment horizontal="center" readingOrder="0" vertical="center"/>
    </xf>
    <xf borderId="13" fillId="0" fontId="1" numFmtId="4" xfId="0" applyAlignment="1" applyBorder="1" applyFont="1" applyNumberFormat="1">
      <alignment horizontal="center" vertical="center"/>
    </xf>
    <xf borderId="13" fillId="0" fontId="12" numFmtId="0" xfId="0" applyAlignment="1" applyBorder="1" applyFont="1">
      <alignment horizontal="center" readingOrder="0"/>
    </xf>
    <xf borderId="35" fillId="5" fontId="13" numFmtId="2" xfId="0" applyAlignment="1" applyBorder="1" applyFill="1" applyFont="1" applyNumberFormat="1">
      <alignment horizontal="center" readingOrder="0" shrinkToFit="0" vertical="center" wrapText="1"/>
    </xf>
    <xf borderId="25" fillId="0" fontId="13" numFmtId="2" xfId="0" applyAlignment="1" applyBorder="1" applyFont="1" applyNumberFormat="1">
      <alignment horizontal="center" readingOrder="0" vertical="center"/>
    </xf>
    <xf borderId="25" fillId="0" fontId="9" numFmtId="0" xfId="0" applyAlignment="1" applyBorder="1" applyFont="1">
      <alignment vertical="center"/>
    </xf>
    <xf borderId="20" fillId="0" fontId="9" numFmtId="0" xfId="0" applyAlignment="1" applyBorder="1" applyFont="1">
      <alignment horizontal="center" shrinkToFit="0" vertical="center" wrapText="1"/>
    </xf>
    <xf borderId="35" fillId="5" fontId="13" numFmtId="2" xfId="0" applyAlignment="1" applyBorder="1" applyFont="1" applyNumberFormat="1">
      <alignment horizontal="center" shrinkToFit="0" vertical="center" wrapText="1"/>
    </xf>
    <xf borderId="20" fillId="0" fontId="9" numFmtId="2" xfId="0" applyAlignment="1" applyBorder="1" applyFont="1" applyNumberFormat="1">
      <alignment horizontal="center" vertical="center"/>
    </xf>
    <xf borderId="25" fillId="0" fontId="13" numFmtId="0" xfId="0" applyAlignment="1" applyBorder="1" applyFont="1">
      <alignment vertical="center"/>
    </xf>
    <xf borderId="25" fillId="0" fontId="1" numFmtId="2" xfId="0" applyAlignment="1" applyBorder="1" applyFont="1" applyNumberFormat="1">
      <alignment vertical="center"/>
    </xf>
    <xf borderId="19" fillId="0" fontId="9" numFmtId="0" xfId="0" applyAlignment="1" applyBorder="1" applyFont="1">
      <alignment horizontal="left" vertical="center"/>
    </xf>
    <xf borderId="13" fillId="0" fontId="1" numFmtId="4" xfId="0" applyAlignment="1" applyBorder="1" applyFont="1" applyNumberFormat="1">
      <alignment horizontal="center" readingOrder="0"/>
    </xf>
    <xf borderId="13" fillId="0" fontId="1" numFmtId="10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1" Type="http://customschemas.google.com/relationships/workbookmetadata" Target="metadata"/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15.png"/><Relationship Id="rId10" Type="http://schemas.openxmlformats.org/officeDocument/2006/relationships/image" Target="../media/image10.png"/><Relationship Id="rId13" Type="http://schemas.openxmlformats.org/officeDocument/2006/relationships/image" Target="../media/image13.png"/><Relationship Id="rId12" Type="http://schemas.openxmlformats.org/officeDocument/2006/relationships/image" Target="../media/image4.png"/><Relationship Id="rId1" Type="http://schemas.openxmlformats.org/officeDocument/2006/relationships/image" Target="../media/image16.jpg"/><Relationship Id="rId2" Type="http://schemas.openxmlformats.org/officeDocument/2006/relationships/image" Target="../media/image18.jpg"/><Relationship Id="rId3" Type="http://schemas.openxmlformats.org/officeDocument/2006/relationships/image" Target="../media/image12.jpg"/><Relationship Id="rId4" Type="http://schemas.openxmlformats.org/officeDocument/2006/relationships/image" Target="../media/image14.jpg"/><Relationship Id="rId9" Type="http://schemas.openxmlformats.org/officeDocument/2006/relationships/image" Target="../media/image2.png"/><Relationship Id="rId5" Type="http://schemas.openxmlformats.org/officeDocument/2006/relationships/image" Target="../media/image11.jpg"/><Relationship Id="rId6" Type="http://schemas.openxmlformats.org/officeDocument/2006/relationships/image" Target="../media/image5.png"/><Relationship Id="rId7" Type="http://schemas.openxmlformats.org/officeDocument/2006/relationships/image" Target="../media/image3.png"/><Relationship Id="rId8" Type="http://schemas.openxmlformats.org/officeDocument/2006/relationships/image" Target="../media/image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19.png"/></Relationships>
</file>

<file path=xl/drawings/_rels/drawing4.xml.rels><?xml version="1.0" encoding="UTF-8" standalone="yes"?><Relationships xmlns="http://schemas.openxmlformats.org/package/2006/relationships"><Relationship Id="rId10" Type="http://schemas.openxmlformats.org/officeDocument/2006/relationships/image" Target="../media/image30.png"/><Relationship Id="rId1" Type="http://schemas.openxmlformats.org/officeDocument/2006/relationships/image" Target="../media/image22.jpg"/><Relationship Id="rId2" Type="http://schemas.openxmlformats.org/officeDocument/2006/relationships/image" Target="../media/image23.jpg"/><Relationship Id="rId3" Type="http://schemas.openxmlformats.org/officeDocument/2006/relationships/image" Target="../media/image24.jpg"/><Relationship Id="rId4" Type="http://schemas.openxmlformats.org/officeDocument/2006/relationships/image" Target="../media/image28.jpg"/><Relationship Id="rId9" Type="http://schemas.openxmlformats.org/officeDocument/2006/relationships/image" Target="../media/image4.png"/><Relationship Id="rId5" Type="http://schemas.openxmlformats.org/officeDocument/2006/relationships/image" Target="../media/image25.png"/><Relationship Id="rId6" Type="http://schemas.openxmlformats.org/officeDocument/2006/relationships/image" Target="../media/image26.png"/><Relationship Id="rId7" Type="http://schemas.openxmlformats.org/officeDocument/2006/relationships/image" Target="../media/image27.png"/><Relationship Id="rId8" Type="http://schemas.openxmlformats.org/officeDocument/2006/relationships/image" Target="../media/image2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1" Type="http://schemas.openxmlformats.org/officeDocument/2006/relationships/image" Target="../media/image4.png"/><Relationship Id="rId10" Type="http://schemas.openxmlformats.org/officeDocument/2006/relationships/image" Target="../media/image44.png"/><Relationship Id="rId12" Type="http://schemas.openxmlformats.org/officeDocument/2006/relationships/image" Target="../media/image42.png"/><Relationship Id="rId1" Type="http://schemas.openxmlformats.org/officeDocument/2006/relationships/image" Target="../media/image32.jpg"/><Relationship Id="rId2" Type="http://schemas.openxmlformats.org/officeDocument/2006/relationships/image" Target="../media/image35.jpg"/><Relationship Id="rId3" Type="http://schemas.openxmlformats.org/officeDocument/2006/relationships/image" Target="../media/image33.jpg"/><Relationship Id="rId4" Type="http://schemas.openxmlformats.org/officeDocument/2006/relationships/image" Target="../media/image34.jpg"/><Relationship Id="rId9" Type="http://schemas.openxmlformats.org/officeDocument/2006/relationships/image" Target="../media/image40.png"/><Relationship Id="rId5" Type="http://schemas.openxmlformats.org/officeDocument/2006/relationships/image" Target="../media/image36.jpg"/><Relationship Id="rId6" Type="http://schemas.openxmlformats.org/officeDocument/2006/relationships/image" Target="../media/image39.jpg"/><Relationship Id="rId7" Type="http://schemas.openxmlformats.org/officeDocument/2006/relationships/image" Target="../media/image37.png"/><Relationship Id="rId8" Type="http://schemas.openxmlformats.org/officeDocument/2006/relationships/image" Target="../media/image3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19.png"/><Relationship Id="rId4" Type="http://schemas.openxmlformats.org/officeDocument/2006/relationships/image" Target="../media/image43.png"/><Relationship Id="rId5" Type="http://schemas.openxmlformats.org/officeDocument/2006/relationships/image" Target="../media/image46.png"/><Relationship Id="rId6" Type="http://schemas.openxmlformats.org/officeDocument/2006/relationships/image" Target="../media/image47.png"/><Relationship Id="rId7" Type="http://schemas.openxmlformats.org/officeDocument/2006/relationships/image" Target="../media/image45.png"/><Relationship Id="rId8" Type="http://schemas.openxmlformats.org/officeDocument/2006/relationships/image" Target="../media/image4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314325</xdr:colOff>
      <xdr:row>5</xdr:row>
      <xdr:rowOff>152400</xdr:rowOff>
    </xdr:from>
    <xdr:ext cx="1209675" cy="1238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38</xdr:row>
      <xdr:rowOff>123825</xdr:rowOff>
    </xdr:from>
    <xdr:ext cx="2724150" cy="1438275"/>
    <xdr:pic>
      <xdr:nvPicPr>
        <xdr:cNvPr id="0" name="image16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152400</xdr:colOff>
      <xdr:row>39</xdr:row>
      <xdr:rowOff>9525</xdr:rowOff>
    </xdr:from>
    <xdr:ext cx="2952750" cy="2000250"/>
    <xdr:pic>
      <xdr:nvPicPr>
        <xdr:cNvPr id="0" name="image1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</xdr:colOff>
      <xdr:row>13</xdr:row>
      <xdr:rowOff>66675</xdr:rowOff>
    </xdr:from>
    <xdr:ext cx="2724150" cy="1438275"/>
    <xdr:pic>
      <xdr:nvPicPr>
        <xdr:cNvPr id="0" name="image16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</xdr:colOff>
      <xdr:row>13</xdr:row>
      <xdr:rowOff>9525</xdr:rowOff>
    </xdr:from>
    <xdr:ext cx="2066925" cy="1543050"/>
    <xdr:pic>
      <xdr:nvPicPr>
        <xdr:cNvPr id="0" name="image1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857250</xdr:colOff>
      <xdr:row>12</xdr:row>
      <xdr:rowOff>152400</xdr:rowOff>
    </xdr:from>
    <xdr:ext cx="2076450" cy="1590675"/>
    <xdr:pic>
      <xdr:nvPicPr>
        <xdr:cNvPr id="0" name="image1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447675</xdr:colOff>
      <xdr:row>25</xdr:row>
      <xdr:rowOff>85725</xdr:rowOff>
    </xdr:from>
    <xdr:ext cx="2990850" cy="904875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180975</xdr:colOff>
      <xdr:row>24</xdr:row>
      <xdr:rowOff>85725</xdr:rowOff>
    </xdr:from>
    <xdr:ext cx="2828925" cy="1924050"/>
    <xdr:pic>
      <xdr:nvPicPr>
        <xdr:cNvPr id="0" name="image1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54</xdr:row>
      <xdr:rowOff>38100</xdr:rowOff>
    </xdr:from>
    <xdr:ext cx="2409825" cy="1438275"/>
    <xdr:pic>
      <xdr:nvPicPr>
        <xdr:cNvPr id="0" name="image5.png" title="Gambar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58</xdr:row>
      <xdr:rowOff>19050</xdr:rowOff>
    </xdr:from>
    <xdr:ext cx="2466975" cy="1495425"/>
    <xdr:pic>
      <xdr:nvPicPr>
        <xdr:cNvPr id="0" name="image3.png" title="Gambar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58</xdr:row>
      <xdr:rowOff>19050</xdr:rowOff>
    </xdr:from>
    <xdr:ext cx="2505075" cy="1381125"/>
    <xdr:pic>
      <xdr:nvPicPr>
        <xdr:cNvPr id="0" name="image6.png" title="Gambar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171450</xdr:colOff>
      <xdr:row>58</xdr:row>
      <xdr:rowOff>47625</xdr:rowOff>
    </xdr:from>
    <xdr:ext cx="2609850" cy="1438275"/>
    <xdr:pic>
      <xdr:nvPicPr>
        <xdr:cNvPr id="0" name="image2.png" title="Gambar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62</xdr:row>
      <xdr:rowOff>9525</xdr:rowOff>
    </xdr:from>
    <xdr:ext cx="2409825" cy="2047875"/>
    <xdr:pic>
      <xdr:nvPicPr>
        <xdr:cNvPr id="0" name="image10.png" title="Gambar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676275</xdr:colOff>
      <xdr:row>57</xdr:row>
      <xdr:rowOff>76200</xdr:rowOff>
    </xdr:from>
    <xdr:ext cx="2066925" cy="1771650"/>
    <xdr:pic>
      <xdr:nvPicPr>
        <xdr:cNvPr id="0" name="image15.png" title="Gambar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60</xdr:row>
      <xdr:rowOff>142875</xdr:rowOff>
    </xdr:from>
    <xdr:ext cx="742950" cy="666750"/>
    <xdr:pic>
      <xdr:nvPicPr>
        <xdr:cNvPr id="0" name="image4.png" title="Gambar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1362075</xdr:colOff>
      <xdr:row>60</xdr:row>
      <xdr:rowOff>9525</xdr:rowOff>
    </xdr:from>
    <xdr:ext cx="742950" cy="666750"/>
    <xdr:pic>
      <xdr:nvPicPr>
        <xdr:cNvPr id="0" name="image9.png" title="Gambar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561975</xdr:colOff>
      <xdr:row>59</xdr:row>
      <xdr:rowOff>95250</xdr:rowOff>
    </xdr:from>
    <xdr:ext cx="790575" cy="714375"/>
    <xdr:pic>
      <xdr:nvPicPr>
        <xdr:cNvPr id="0" name="image8.png" title="Gambar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581025</xdr:colOff>
      <xdr:row>59</xdr:row>
      <xdr:rowOff>171450</xdr:rowOff>
    </xdr:from>
    <xdr:ext cx="742950" cy="714375"/>
    <xdr:pic>
      <xdr:nvPicPr>
        <xdr:cNvPr id="0" name="image7.png" title="Gambar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0</xdr:row>
      <xdr:rowOff>180975</xdr:rowOff>
    </xdr:from>
    <xdr:ext cx="2076450" cy="1219200"/>
    <xdr:pic>
      <xdr:nvPicPr>
        <xdr:cNvPr id="0" name="image13.png" title="Gambar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581025</xdr:colOff>
      <xdr:row>49</xdr:row>
      <xdr:rowOff>-38100</xdr:rowOff>
    </xdr:from>
    <xdr:ext cx="6591300" cy="1838325"/>
    <xdr:sp>
      <xdr:nvSpPr>
        <xdr:cNvPr id="3" name="Shape 3"/>
        <xdr:cNvSpPr/>
      </xdr:nvSpPr>
      <xdr:spPr>
        <a:xfrm>
          <a:off x="2069400" y="2879888"/>
          <a:ext cx="6553200" cy="1800225"/>
        </a:xfrm>
        <a:prstGeom prst="ellipse">
          <a:avLst/>
        </a:prstGeom>
        <a:noFill/>
        <a:ln cap="flat" cmpd="sng" w="381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1057275</xdr:colOff>
      <xdr:row>49</xdr:row>
      <xdr:rowOff>66675</xdr:rowOff>
    </xdr:from>
    <xdr:ext cx="6477000" cy="342900"/>
    <xdr:grpSp>
      <xdr:nvGrpSpPr>
        <xdr:cNvPr id="2" name="Shape 2"/>
        <xdr:cNvGrpSpPr/>
      </xdr:nvGrpSpPr>
      <xdr:grpSpPr>
        <a:xfrm>
          <a:off x="2107500" y="3608550"/>
          <a:ext cx="6477000" cy="342900"/>
          <a:chOff x="2107500" y="3608550"/>
          <a:chExt cx="6477000" cy="342900"/>
        </a:xfrm>
      </xdr:grpSpPr>
      <xdr:grpSp>
        <xdr:nvGrpSpPr>
          <xdr:cNvPr id="4" name="Shape 4"/>
          <xdr:cNvGrpSpPr/>
        </xdr:nvGrpSpPr>
        <xdr:grpSpPr>
          <a:xfrm>
            <a:off x="2107500" y="3608550"/>
            <a:ext cx="6477000" cy="342900"/>
            <a:chOff x="2107500" y="3608550"/>
            <a:chExt cx="6477001" cy="342900"/>
          </a:xfrm>
        </xdr:grpSpPr>
        <xdr:sp>
          <xdr:nvSpPr>
            <xdr:cNvPr id="5" name="Shape 5"/>
            <xdr:cNvSpPr/>
          </xdr:nvSpPr>
          <xdr:spPr>
            <a:xfrm>
              <a:off x="2107500" y="3608550"/>
              <a:ext cx="64770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" name="Shape 6"/>
            <xdr:cNvGrpSpPr/>
          </xdr:nvGrpSpPr>
          <xdr:grpSpPr>
            <a:xfrm>
              <a:off x="2107500" y="3608550"/>
              <a:ext cx="6477001" cy="342900"/>
              <a:chOff x="2107500" y="3608550"/>
              <a:chExt cx="6477001" cy="342900"/>
            </a:xfrm>
          </xdr:grpSpPr>
          <xdr:sp>
            <xdr:nvSpPr>
              <xdr:cNvPr id="7" name="Shape 7"/>
              <xdr:cNvSpPr/>
            </xdr:nvSpPr>
            <xdr:spPr>
              <a:xfrm>
                <a:off x="2107500" y="3608550"/>
                <a:ext cx="64770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8" name="Shape 8"/>
              <xdr:cNvGrpSpPr/>
            </xdr:nvGrpSpPr>
            <xdr:grpSpPr>
              <a:xfrm>
                <a:off x="2107500" y="3608550"/>
                <a:ext cx="6477001" cy="342900"/>
                <a:chOff x="2126550" y="3627600"/>
                <a:chExt cx="6438900" cy="304800"/>
              </a:xfrm>
            </xdr:grpSpPr>
            <xdr:sp>
              <xdr:nvSpPr>
                <xdr:cNvPr id="9" name="Shape 9"/>
                <xdr:cNvSpPr/>
              </xdr:nvSpPr>
              <xdr:spPr>
                <a:xfrm>
                  <a:off x="2126550" y="3627600"/>
                  <a:ext cx="64389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0" name="Shape 10"/>
                <xdr:cNvCxnSpPr/>
              </xdr:nvCxnSpPr>
              <xdr:spPr>
                <a:xfrm rot="10800000">
                  <a:off x="2126550" y="3627600"/>
                  <a:ext cx="6438900" cy="30480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chemeClr val="accent1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10</xdr:col>
      <xdr:colOff>19050</xdr:colOff>
      <xdr:row>57</xdr:row>
      <xdr:rowOff>104775</xdr:rowOff>
    </xdr:from>
    <xdr:ext cx="1514475" cy="495300"/>
    <xdr:sp>
      <xdr:nvSpPr>
        <xdr:cNvPr id="11" name="Shape 11"/>
        <xdr:cNvSpPr/>
      </xdr:nvSpPr>
      <xdr:spPr>
        <a:xfrm flipH="1" rot="10800000">
          <a:off x="4607813" y="3551400"/>
          <a:ext cx="1476375" cy="457200"/>
        </a:xfrm>
        <a:prstGeom prst="ellipse">
          <a:avLst/>
        </a:prstGeom>
        <a:noFill/>
        <a:ln cap="flat" cmpd="sng" w="38100">
          <a:solidFill>
            <a:srgbClr val="517E3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361950</xdr:colOff>
      <xdr:row>51</xdr:row>
      <xdr:rowOff>95250</xdr:rowOff>
    </xdr:from>
    <xdr:ext cx="3619500" cy="1362075"/>
    <xdr:grpSp>
      <xdr:nvGrpSpPr>
        <xdr:cNvPr id="2" name="Shape 2"/>
        <xdr:cNvGrpSpPr/>
      </xdr:nvGrpSpPr>
      <xdr:grpSpPr>
        <a:xfrm>
          <a:off x="3536250" y="3098963"/>
          <a:ext cx="3619500" cy="1362075"/>
          <a:chOff x="3536250" y="3098963"/>
          <a:chExt cx="3619500" cy="1362075"/>
        </a:xfrm>
      </xdr:grpSpPr>
      <xdr:grpSp>
        <xdr:nvGrpSpPr>
          <xdr:cNvPr id="12" name="Shape 12"/>
          <xdr:cNvGrpSpPr/>
        </xdr:nvGrpSpPr>
        <xdr:grpSpPr>
          <a:xfrm>
            <a:off x="3536250" y="3098963"/>
            <a:ext cx="3619500" cy="1362075"/>
            <a:chOff x="3536250" y="3098963"/>
            <a:chExt cx="3619500" cy="1362075"/>
          </a:xfrm>
        </xdr:grpSpPr>
        <xdr:sp>
          <xdr:nvSpPr>
            <xdr:cNvPr id="5" name="Shape 5"/>
            <xdr:cNvSpPr/>
          </xdr:nvSpPr>
          <xdr:spPr>
            <a:xfrm>
              <a:off x="3536250" y="3098963"/>
              <a:ext cx="3619500" cy="1362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3" name="Shape 13"/>
            <xdr:cNvGrpSpPr/>
          </xdr:nvGrpSpPr>
          <xdr:grpSpPr>
            <a:xfrm>
              <a:off x="3536250" y="3098963"/>
              <a:ext cx="3619500" cy="1362075"/>
              <a:chOff x="3536250" y="3098963"/>
              <a:chExt cx="3619500" cy="1362075"/>
            </a:xfrm>
          </xdr:grpSpPr>
          <xdr:sp>
            <xdr:nvSpPr>
              <xdr:cNvPr id="14" name="Shape 14"/>
              <xdr:cNvSpPr/>
            </xdr:nvSpPr>
            <xdr:spPr>
              <a:xfrm>
                <a:off x="3536250" y="3098963"/>
                <a:ext cx="3619500" cy="1362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5" name="Shape 15"/>
              <xdr:cNvGrpSpPr/>
            </xdr:nvGrpSpPr>
            <xdr:grpSpPr>
              <a:xfrm>
                <a:off x="3536250" y="3098963"/>
                <a:ext cx="3619500" cy="1362075"/>
                <a:chOff x="3555300" y="3118088"/>
                <a:chExt cx="3581400" cy="1323900"/>
              </a:xfrm>
            </xdr:grpSpPr>
            <xdr:sp>
              <xdr:nvSpPr>
                <xdr:cNvPr id="16" name="Shape 16"/>
                <xdr:cNvSpPr/>
              </xdr:nvSpPr>
              <xdr:spPr>
                <a:xfrm>
                  <a:off x="3555300" y="3118088"/>
                  <a:ext cx="3581400" cy="1323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7" name="Shape 17"/>
                <xdr:cNvCxnSpPr>
                  <a:stCxn id="18" idx="2"/>
                </xdr:cNvCxnSpPr>
              </xdr:nvCxnSpPr>
              <xdr:spPr>
                <a:xfrm rot="10800000">
                  <a:off x="3555300" y="3118088"/>
                  <a:ext cx="3581400" cy="132390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chemeClr val="accent6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552450</xdr:colOff>
      <xdr:row>59</xdr:row>
      <xdr:rowOff>28575</xdr:rowOff>
    </xdr:from>
    <xdr:ext cx="2105025" cy="457200"/>
    <xdr:sp>
      <xdr:nvSpPr>
        <xdr:cNvPr id="19" name="Shape 19"/>
        <xdr:cNvSpPr/>
      </xdr:nvSpPr>
      <xdr:spPr>
        <a:xfrm flipH="1" rot="10800000">
          <a:off x="4312538" y="3570450"/>
          <a:ext cx="2066925" cy="419100"/>
        </a:xfrm>
        <a:prstGeom prst="ellipse">
          <a:avLst/>
        </a:prstGeom>
        <a:noFill/>
        <a:ln cap="flat" cmpd="sng" w="38100">
          <a:solidFill>
            <a:srgbClr val="BA8C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180975</xdr:colOff>
      <xdr:row>53</xdr:row>
      <xdr:rowOff>104775</xdr:rowOff>
    </xdr:from>
    <xdr:ext cx="4200525" cy="1276350"/>
    <xdr:grpSp>
      <xdr:nvGrpSpPr>
        <xdr:cNvPr id="2" name="Shape 2"/>
        <xdr:cNvGrpSpPr/>
      </xdr:nvGrpSpPr>
      <xdr:grpSpPr>
        <a:xfrm>
          <a:off x="3245738" y="3141825"/>
          <a:ext cx="4200524" cy="1276350"/>
          <a:chOff x="3245738" y="3141825"/>
          <a:chExt cx="4200524" cy="1276350"/>
        </a:xfrm>
      </xdr:grpSpPr>
      <xdr:grpSp>
        <xdr:nvGrpSpPr>
          <xdr:cNvPr id="20" name="Shape 20"/>
          <xdr:cNvGrpSpPr/>
        </xdr:nvGrpSpPr>
        <xdr:grpSpPr>
          <a:xfrm>
            <a:off x="3245738" y="3141825"/>
            <a:ext cx="4200524" cy="1276350"/>
            <a:chOff x="3245738" y="3141825"/>
            <a:chExt cx="4200525" cy="1276350"/>
          </a:xfrm>
        </xdr:grpSpPr>
        <xdr:sp>
          <xdr:nvSpPr>
            <xdr:cNvPr id="5" name="Shape 5"/>
            <xdr:cNvSpPr/>
          </xdr:nvSpPr>
          <xdr:spPr>
            <a:xfrm>
              <a:off x="3245738" y="3141825"/>
              <a:ext cx="4200525" cy="12763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1" name="Shape 21"/>
            <xdr:cNvGrpSpPr/>
          </xdr:nvGrpSpPr>
          <xdr:grpSpPr>
            <a:xfrm>
              <a:off x="3245738" y="3141825"/>
              <a:ext cx="4200525" cy="1276350"/>
              <a:chOff x="3245738" y="3141825"/>
              <a:chExt cx="4200525" cy="1276350"/>
            </a:xfrm>
          </xdr:grpSpPr>
          <xdr:sp>
            <xdr:nvSpPr>
              <xdr:cNvPr id="22" name="Shape 22"/>
              <xdr:cNvSpPr/>
            </xdr:nvSpPr>
            <xdr:spPr>
              <a:xfrm>
                <a:off x="3245738" y="3141825"/>
                <a:ext cx="4200525" cy="12763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3" name="Shape 23"/>
              <xdr:cNvGrpSpPr/>
            </xdr:nvGrpSpPr>
            <xdr:grpSpPr>
              <a:xfrm>
                <a:off x="3245738" y="3141825"/>
                <a:ext cx="4200525" cy="1276350"/>
                <a:chOff x="3264788" y="3156113"/>
                <a:chExt cx="4162425" cy="1247775"/>
              </a:xfrm>
            </xdr:grpSpPr>
            <xdr:sp>
              <xdr:nvSpPr>
                <xdr:cNvPr id="24" name="Shape 24"/>
                <xdr:cNvSpPr/>
              </xdr:nvSpPr>
              <xdr:spPr>
                <a:xfrm>
                  <a:off x="3264788" y="3156113"/>
                  <a:ext cx="4162425" cy="12477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25" name="Shape 25"/>
                <xdr:cNvCxnSpPr/>
              </xdr:nvCxnSpPr>
              <xdr:spPr>
                <a:xfrm rot="10800000">
                  <a:off x="3264788" y="3156113"/>
                  <a:ext cx="4162425" cy="1247775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chemeClr val="accent4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581025</xdr:colOff>
      <xdr:row>61</xdr:row>
      <xdr:rowOff>-57150</xdr:rowOff>
    </xdr:from>
    <xdr:ext cx="2114550" cy="466725"/>
    <xdr:sp>
      <xdr:nvSpPr>
        <xdr:cNvPr id="26" name="Shape 26"/>
        <xdr:cNvSpPr/>
      </xdr:nvSpPr>
      <xdr:spPr>
        <a:xfrm flipH="1" rot="10800000">
          <a:off x="4307775" y="3565688"/>
          <a:ext cx="2076450" cy="428625"/>
        </a:xfrm>
        <a:prstGeom prst="ellipse">
          <a:avLst/>
        </a:prstGeom>
        <a:noFill/>
        <a:ln cap="flat" cmpd="sng" w="381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66675</xdr:colOff>
      <xdr:row>55</xdr:row>
      <xdr:rowOff>95250</xdr:rowOff>
    </xdr:from>
    <xdr:ext cx="4381500" cy="1200150"/>
    <xdr:grpSp>
      <xdr:nvGrpSpPr>
        <xdr:cNvPr id="2" name="Shape 2"/>
        <xdr:cNvGrpSpPr/>
      </xdr:nvGrpSpPr>
      <xdr:grpSpPr>
        <a:xfrm>
          <a:off x="3155250" y="3179925"/>
          <a:ext cx="4381500" cy="1200150"/>
          <a:chOff x="3155250" y="3179925"/>
          <a:chExt cx="4381500" cy="1200150"/>
        </a:xfrm>
      </xdr:grpSpPr>
      <xdr:grpSp>
        <xdr:nvGrpSpPr>
          <xdr:cNvPr id="27" name="Shape 27"/>
          <xdr:cNvGrpSpPr/>
        </xdr:nvGrpSpPr>
        <xdr:grpSpPr>
          <a:xfrm>
            <a:off x="3155250" y="3179925"/>
            <a:ext cx="4381500" cy="1200150"/>
            <a:chOff x="3155250" y="3179925"/>
            <a:chExt cx="4381500" cy="1200150"/>
          </a:xfrm>
        </xdr:grpSpPr>
        <xdr:sp>
          <xdr:nvSpPr>
            <xdr:cNvPr id="5" name="Shape 5"/>
            <xdr:cNvSpPr/>
          </xdr:nvSpPr>
          <xdr:spPr>
            <a:xfrm>
              <a:off x="3155250" y="3179925"/>
              <a:ext cx="4381500" cy="1200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8" name="Shape 28"/>
            <xdr:cNvGrpSpPr/>
          </xdr:nvGrpSpPr>
          <xdr:grpSpPr>
            <a:xfrm>
              <a:off x="3155250" y="3179925"/>
              <a:ext cx="4381500" cy="1200150"/>
              <a:chOff x="3155250" y="3179925"/>
              <a:chExt cx="4381500" cy="1200150"/>
            </a:xfrm>
          </xdr:grpSpPr>
          <xdr:sp>
            <xdr:nvSpPr>
              <xdr:cNvPr id="29" name="Shape 29"/>
              <xdr:cNvSpPr/>
            </xdr:nvSpPr>
            <xdr:spPr>
              <a:xfrm>
                <a:off x="3155250" y="3179925"/>
                <a:ext cx="4381500" cy="12001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0" name="Shape 30"/>
              <xdr:cNvGrpSpPr/>
            </xdr:nvGrpSpPr>
            <xdr:grpSpPr>
              <a:xfrm>
                <a:off x="3155250" y="3179925"/>
                <a:ext cx="4381500" cy="1200150"/>
                <a:chOff x="3174300" y="3199125"/>
                <a:chExt cx="4343400" cy="1161900"/>
              </a:xfrm>
            </xdr:grpSpPr>
            <xdr:sp>
              <xdr:nvSpPr>
                <xdr:cNvPr id="31" name="Shape 31"/>
                <xdr:cNvSpPr/>
              </xdr:nvSpPr>
              <xdr:spPr>
                <a:xfrm>
                  <a:off x="3174300" y="3199125"/>
                  <a:ext cx="4343400" cy="1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32" name="Shape 32"/>
                <xdr:cNvCxnSpPr>
                  <a:stCxn id="26" idx="2"/>
                </xdr:cNvCxnSpPr>
              </xdr:nvCxnSpPr>
              <xdr:spPr>
                <a:xfrm rot="10800000">
                  <a:off x="3174300" y="3199125"/>
                  <a:ext cx="4343400" cy="116190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333375</xdr:colOff>
      <xdr:row>65</xdr:row>
      <xdr:rowOff>47625</xdr:rowOff>
    </xdr:from>
    <xdr:ext cx="1562100" cy="590550"/>
    <xdr:sp>
      <xdr:nvSpPr>
        <xdr:cNvPr id="33" name="Shape 33"/>
        <xdr:cNvSpPr/>
      </xdr:nvSpPr>
      <xdr:spPr>
        <a:xfrm>
          <a:off x="4584000" y="3503775"/>
          <a:ext cx="1524000" cy="552450"/>
        </a:xfrm>
        <a:prstGeom prst="ellipse">
          <a:avLst/>
        </a:prstGeom>
        <a:noFill/>
        <a:ln cap="flat" cmpd="sng" w="38100">
          <a:solidFill>
            <a:srgbClr val="AC5B2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57150</xdr:colOff>
      <xdr:row>57</xdr:row>
      <xdr:rowOff>66675</xdr:rowOff>
    </xdr:from>
    <xdr:ext cx="1066800" cy="1752600"/>
    <xdr:grpSp>
      <xdr:nvGrpSpPr>
        <xdr:cNvPr id="2" name="Shape 2"/>
        <xdr:cNvGrpSpPr/>
      </xdr:nvGrpSpPr>
      <xdr:grpSpPr>
        <a:xfrm>
          <a:off x="4812600" y="2903700"/>
          <a:ext cx="1066800" cy="1752600"/>
          <a:chOff x="4812600" y="2903700"/>
          <a:chExt cx="1066800" cy="1752600"/>
        </a:xfrm>
      </xdr:grpSpPr>
      <xdr:grpSp>
        <xdr:nvGrpSpPr>
          <xdr:cNvPr id="34" name="Shape 34"/>
          <xdr:cNvGrpSpPr/>
        </xdr:nvGrpSpPr>
        <xdr:grpSpPr>
          <a:xfrm>
            <a:off x="4812600" y="2903700"/>
            <a:ext cx="1066800" cy="1752600"/>
            <a:chOff x="4812600" y="2903700"/>
            <a:chExt cx="1066800" cy="1752600"/>
          </a:xfrm>
        </xdr:grpSpPr>
        <xdr:sp>
          <xdr:nvSpPr>
            <xdr:cNvPr id="5" name="Shape 5"/>
            <xdr:cNvSpPr/>
          </xdr:nvSpPr>
          <xdr:spPr>
            <a:xfrm>
              <a:off x="4812600" y="2903700"/>
              <a:ext cx="1066800" cy="1752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5" name="Shape 35"/>
            <xdr:cNvGrpSpPr/>
          </xdr:nvGrpSpPr>
          <xdr:grpSpPr>
            <a:xfrm>
              <a:off x="4812600" y="2903700"/>
              <a:ext cx="1066800" cy="1752600"/>
              <a:chOff x="4812600" y="2903700"/>
              <a:chExt cx="1066800" cy="1752600"/>
            </a:xfrm>
          </xdr:grpSpPr>
          <xdr:sp>
            <xdr:nvSpPr>
              <xdr:cNvPr id="36" name="Shape 36"/>
              <xdr:cNvSpPr/>
            </xdr:nvSpPr>
            <xdr:spPr>
              <a:xfrm>
                <a:off x="4812600" y="2903700"/>
                <a:ext cx="1066800" cy="1752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7" name="Shape 37"/>
              <xdr:cNvGrpSpPr/>
            </xdr:nvGrpSpPr>
            <xdr:grpSpPr>
              <a:xfrm>
                <a:off x="4812600" y="2903700"/>
                <a:ext cx="1066800" cy="1752600"/>
                <a:chOff x="4831650" y="2922750"/>
                <a:chExt cx="1028700" cy="1714500"/>
              </a:xfrm>
            </xdr:grpSpPr>
            <xdr:sp>
              <xdr:nvSpPr>
                <xdr:cNvPr id="38" name="Shape 38"/>
                <xdr:cNvSpPr/>
              </xdr:nvSpPr>
              <xdr:spPr>
                <a:xfrm>
                  <a:off x="4831650" y="2922750"/>
                  <a:ext cx="1028700" cy="1714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39" name="Shape 39"/>
                <xdr:cNvCxnSpPr>
                  <a:stCxn id="33" idx="2"/>
                </xdr:cNvCxnSpPr>
              </xdr:nvCxnSpPr>
              <xdr:spPr>
                <a:xfrm rot="10800000">
                  <a:off x="4831650" y="2922750"/>
                  <a:ext cx="1028700" cy="171450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chemeClr val="accent2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619125</xdr:colOff>
      <xdr:row>65</xdr:row>
      <xdr:rowOff>9525</xdr:rowOff>
    </xdr:from>
    <xdr:ext cx="1143000" cy="619125"/>
    <xdr:sp>
      <xdr:nvSpPr>
        <xdr:cNvPr id="40" name="Shape 40"/>
        <xdr:cNvSpPr/>
      </xdr:nvSpPr>
      <xdr:spPr>
        <a:xfrm>
          <a:off x="4793550" y="3489488"/>
          <a:ext cx="1104900" cy="581025"/>
        </a:xfrm>
        <a:prstGeom prst="ellipse">
          <a:avLst/>
        </a:prstGeom>
        <a:noFill/>
        <a:ln cap="flat" cmpd="sng" w="381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2581275</xdr:colOff>
      <xdr:row>59</xdr:row>
      <xdr:rowOff>95250</xdr:rowOff>
    </xdr:from>
    <xdr:ext cx="6543675" cy="1352550"/>
    <xdr:grpSp>
      <xdr:nvGrpSpPr>
        <xdr:cNvPr id="2" name="Shape 2"/>
        <xdr:cNvGrpSpPr/>
      </xdr:nvGrpSpPr>
      <xdr:grpSpPr>
        <a:xfrm>
          <a:off x="2074163" y="3103725"/>
          <a:ext cx="6543675" cy="1352550"/>
          <a:chOff x="2074163" y="3103725"/>
          <a:chExt cx="6543675" cy="1352550"/>
        </a:xfrm>
      </xdr:grpSpPr>
      <xdr:grpSp>
        <xdr:nvGrpSpPr>
          <xdr:cNvPr id="41" name="Shape 41"/>
          <xdr:cNvGrpSpPr/>
        </xdr:nvGrpSpPr>
        <xdr:grpSpPr>
          <a:xfrm>
            <a:off x="2074163" y="3103725"/>
            <a:ext cx="6543675" cy="1352550"/>
            <a:chOff x="2074163" y="3103725"/>
            <a:chExt cx="6543675" cy="1352550"/>
          </a:xfrm>
        </xdr:grpSpPr>
        <xdr:sp>
          <xdr:nvSpPr>
            <xdr:cNvPr id="5" name="Shape 5"/>
            <xdr:cNvSpPr/>
          </xdr:nvSpPr>
          <xdr:spPr>
            <a:xfrm>
              <a:off x="2074163" y="3103725"/>
              <a:ext cx="6543675" cy="1352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2" name="Shape 42"/>
            <xdr:cNvGrpSpPr/>
          </xdr:nvGrpSpPr>
          <xdr:grpSpPr>
            <a:xfrm>
              <a:off x="2074163" y="3103725"/>
              <a:ext cx="6543675" cy="1352550"/>
              <a:chOff x="2074163" y="3103725"/>
              <a:chExt cx="6543675" cy="1352550"/>
            </a:xfrm>
          </xdr:grpSpPr>
          <xdr:sp>
            <xdr:nvSpPr>
              <xdr:cNvPr id="43" name="Shape 43"/>
              <xdr:cNvSpPr/>
            </xdr:nvSpPr>
            <xdr:spPr>
              <a:xfrm>
                <a:off x="2074163" y="3103725"/>
                <a:ext cx="6543675" cy="13525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4" name="Shape 44"/>
              <xdr:cNvGrpSpPr/>
            </xdr:nvGrpSpPr>
            <xdr:grpSpPr>
              <a:xfrm>
                <a:off x="2074163" y="3103725"/>
                <a:ext cx="6543675" cy="1352550"/>
                <a:chOff x="2093213" y="3122775"/>
                <a:chExt cx="6505575" cy="1314450"/>
              </a:xfrm>
            </xdr:grpSpPr>
            <xdr:sp>
              <xdr:nvSpPr>
                <xdr:cNvPr id="45" name="Shape 45"/>
                <xdr:cNvSpPr/>
              </xdr:nvSpPr>
              <xdr:spPr>
                <a:xfrm>
                  <a:off x="2093213" y="3122775"/>
                  <a:ext cx="6505575" cy="13144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46" name="Shape 46"/>
                <xdr:cNvCxnSpPr/>
              </xdr:nvCxnSpPr>
              <xdr:spPr>
                <a:xfrm rot="10800000">
                  <a:off x="2093213" y="3122775"/>
                  <a:ext cx="6505575" cy="131445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rgbClr val="FF0000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28575</xdr:colOff>
      <xdr:row>91</xdr:row>
      <xdr:rowOff>66675</xdr:rowOff>
    </xdr:from>
    <xdr:ext cx="4000500" cy="819150"/>
    <xdr:sp>
      <xdr:nvSpPr>
        <xdr:cNvPr id="47" name="Shape 47"/>
        <xdr:cNvSpPr/>
      </xdr:nvSpPr>
      <xdr:spPr>
        <a:xfrm flipH="1" rot="10800000">
          <a:off x="3364800" y="3389475"/>
          <a:ext cx="3962400" cy="781050"/>
        </a:xfrm>
        <a:prstGeom prst="ellipse">
          <a:avLst/>
        </a:prstGeom>
        <a:noFill/>
        <a:ln cap="flat" cmpd="sng" w="381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1638300</xdr:colOff>
      <xdr:row>87</xdr:row>
      <xdr:rowOff>123825</xdr:rowOff>
    </xdr:from>
    <xdr:ext cx="6334125" cy="1200150"/>
    <xdr:grpSp>
      <xdr:nvGrpSpPr>
        <xdr:cNvPr id="2" name="Shape 2"/>
        <xdr:cNvGrpSpPr/>
      </xdr:nvGrpSpPr>
      <xdr:grpSpPr>
        <a:xfrm>
          <a:off x="2178938" y="3179925"/>
          <a:ext cx="6334125" cy="1200150"/>
          <a:chOff x="2178938" y="3179925"/>
          <a:chExt cx="6334125" cy="1200150"/>
        </a:xfrm>
      </xdr:grpSpPr>
      <xdr:grpSp>
        <xdr:nvGrpSpPr>
          <xdr:cNvPr id="48" name="Shape 48"/>
          <xdr:cNvGrpSpPr/>
        </xdr:nvGrpSpPr>
        <xdr:grpSpPr>
          <a:xfrm>
            <a:off x="2178938" y="3179925"/>
            <a:ext cx="6334125" cy="1200150"/>
            <a:chOff x="2178938" y="3179925"/>
            <a:chExt cx="6334125" cy="1200150"/>
          </a:xfrm>
        </xdr:grpSpPr>
        <xdr:sp>
          <xdr:nvSpPr>
            <xdr:cNvPr id="5" name="Shape 5"/>
            <xdr:cNvSpPr/>
          </xdr:nvSpPr>
          <xdr:spPr>
            <a:xfrm>
              <a:off x="2178938" y="3179925"/>
              <a:ext cx="6334125" cy="1200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9" name="Shape 49"/>
            <xdr:cNvGrpSpPr/>
          </xdr:nvGrpSpPr>
          <xdr:grpSpPr>
            <a:xfrm>
              <a:off x="2178938" y="3179925"/>
              <a:ext cx="6334125" cy="1200150"/>
              <a:chOff x="2178938" y="3179925"/>
              <a:chExt cx="6334125" cy="1200150"/>
            </a:xfrm>
          </xdr:grpSpPr>
          <xdr:sp>
            <xdr:nvSpPr>
              <xdr:cNvPr id="50" name="Shape 50"/>
              <xdr:cNvSpPr/>
            </xdr:nvSpPr>
            <xdr:spPr>
              <a:xfrm>
                <a:off x="2178938" y="3179925"/>
                <a:ext cx="6334125" cy="12001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1" name="Shape 51"/>
              <xdr:cNvGrpSpPr/>
            </xdr:nvGrpSpPr>
            <xdr:grpSpPr>
              <a:xfrm>
                <a:off x="2178938" y="3179925"/>
                <a:ext cx="6334125" cy="1200150"/>
                <a:chOff x="2197988" y="3198975"/>
                <a:chExt cx="6296025" cy="1162050"/>
              </a:xfrm>
            </xdr:grpSpPr>
            <xdr:sp>
              <xdr:nvSpPr>
                <xdr:cNvPr id="52" name="Shape 52"/>
                <xdr:cNvSpPr/>
              </xdr:nvSpPr>
              <xdr:spPr>
                <a:xfrm>
                  <a:off x="2197988" y="3198975"/>
                  <a:ext cx="6296025" cy="1162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53" name="Shape 53"/>
                <xdr:cNvCxnSpPr/>
              </xdr:nvCxnSpPr>
              <xdr:spPr>
                <a:xfrm rot="10800000">
                  <a:off x="2197988" y="3198975"/>
                  <a:ext cx="6296025" cy="116205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rgbClr val="FF0000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438150</xdr:colOff>
      <xdr:row>95</xdr:row>
      <xdr:rowOff>-19050</xdr:rowOff>
    </xdr:from>
    <xdr:ext cx="1562100" cy="590550"/>
    <xdr:sp>
      <xdr:nvSpPr>
        <xdr:cNvPr id="54" name="Shape 54"/>
        <xdr:cNvSpPr/>
      </xdr:nvSpPr>
      <xdr:spPr>
        <a:xfrm flipH="1" rot="10800000">
          <a:off x="4584000" y="3503775"/>
          <a:ext cx="1524000" cy="552450"/>
        </a:xfrm>
        <a:prstGeom prst="ellipse">
          <a:avLst/>
        </a:prstGeom>
        <a:noFill/>
        <a:ln cap="flat" cmpd="sng" w="38100">
          <a:solidFill>
            <a:srgbClr val="AC5B2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1028700</xdr:colOff>
      <xdr:row>89</xdr:row>
      <xdr:rowOff>104775</xdr:rowOff>
    </xdr:from>
    <xdr:ext cx="4848225" cy="1276350"/>
    <xdr:grpSp>
      <xdr:nvGrpSpPr>
        <xdr:cNvPr id="2" name="Shape 2"/>
        <xdr:cNvGrpSpPr/>
      </xdr:nvGrpSpPr>
      <xdr:grpSpPr>
        <a:xfrm>
          <a:off x="2921888" y="3141825"/>
          <a:ext cx="4848224" cy="1276350"/>
          <a:chOff x="2921888" y="3141825"/>
          <a:chExt cx="4848224" cy="1276350"/>
        </a:xfrm>
      </xdr:grpSpPr>
      <xdr:grpSp>
        <xdr:nvGrpSpPr>
          <xdr:cNvPr id="55" name="Shape 55"/>
          <xdr:cNvGrpSpPr/>
        </xdr:nvGrpSpPr>
        <xdr:grpSpPr>
          <a:xfrm>
            <a:off x="2921888" y="3141825"/>
            <a:ext cx="4848224" cy="1276350"/>
            <a:chOff x="2921888" y="3141825"/>
            <a:chExt cx="4848225" cy="1276350"/>
          </a:xfrm>
        </xdr:grpSpPr>
        <xdr:sp>
          <xdr:nvSpPr>
            <xdr:cNvPr id="5" name="Shape 5"/>
            <xdr:cNvSpPr/>
          </xdr:nvSpPr>
          <xdr:spPr>
            <a:xfrm>
              <a:off x="2921888" y="3141825"/>
              <a:ext cx="4848225" cy="12763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6" name="Shape 56"/>
            <xdr:cNvGrpSpPr/>
          </xdr:nvGrpSpPr>
          <xdr:grpSpPr>
            <a:xfrm>
              <a:off x="2921888" y="3141825"/>
              <a:ext cx="4848225" cy="1276350"/>
              <a:chOff x="2921888" y="3141825"/>
              <a:chExt cx="4848225" cy="1276350"/>
            </a:xfrm>
          </xdr:grpSpPr>
          <xdr:sp>
            <xdr:nvSpPr>
              <xdr:cNvPr id="57" name="Shape 57"/>
              <xdr:cNvSpPr/>
            </xdr:nvSpPr>
            <xdr:spPr>
              <a:xfrm>
                <a:off x="2921888" y="3141825"/>
                <a:ext cx="4848225" cy="12763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8" name="Shape 58"/>
              <xdr:cNvGrpSpPr/>
            </xdr:nvGrpSpPr>
            <xdr:grpSpPr>
              <a:xfrm>
                <a:off x="2921888" y="3141825"/>
                <a:ext cx="4848225" cy="1276350"/>
                <a:chOff x="2940863" y="3156188"/>
                <a:chExt cx="4810200" cy="1247700"/>
              </a:xfrm>
            </xdr:grpSpPr>
            <xdr:sp>
              <xdr:nvSpPr>
                <xdr:cNvPr id="59" name="Shape 59"/>
                <xdr:cNvSpPr/>
              </xdr:nvSpPr>
              <xdr:spPr>
                <a:xfrm>
                  <a:off x="2940863" y="3156188"/>
                  <a:ext cx="4810200" cy="1247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60" name="Shape 60"/>
                <xdr:cNvCxnSpPr>
                  <a:stCxn id="61" idx="2"/>
                </xdr:cNvCxnSpPr>
              </xdr:nvCxnSpPr>
              <xdr:spPr>
                <a:xfrm rot="10800000">
                  <a:off x="2940863" y="3156188"/>
                  <a:ext cx="4810200" cy="124770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chemeClr val="accent2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66675</xdr:colOff>
      <xdr:row>95</xdr:row>
      <xdr:rowOff>-28575</xdr:rowOff>
    </xdr:from>
    <xdr:ext cx="571500" cy="657225"/>
    <xdr:sp>
      <xdr:nvSpPr>
        <xdr:cNvPr id="62" name="Shape 62"/>
        <xdr:cNvSpPr/>
      </xdr:nvSpPr>
      <xdr:spPr>
        <a:xfrm>
          <a:off x="5079300" y="3470438"/>
          <a:ext cx="533400" cy="619125"/>
        </a:xfrm>
        <a:prstGeom prst="ellipse">
          <a:avLst/>
        </a:prstGeom>
        <a:noFill/>
        <a:ln cap="flat" cmpd="sng" w="38100">
          <a:solidFill>
            <a:srgbClr val="517E3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542925</xdr:colOff>
      <xdr:row>91</xdr:row>
      <xdr:rowOff>85725</xdr:rowOff>
    </xdr:from>
    <xdr:ext cx="4048125" cy="962025"/>
    <xdr:grpSp>
      <xdr:nvGrpSpPr>
        <xdr:cNvPr id="2" name="Shape 2"/>
        <xdr:cNvGrpSpPr/>
      </xdr:nvGrpSpPr>
      <xdr:grpSpPr>
        <a:xfrm>
          <a:off x="3321938" y="3298988"/>
          <a:ext cx="4048125" cy="962025"/>
          <a:chOff x="3321938" y="3298988"/>
          <a:chExt cx="4048125" cy="962025"/>
        </a:xfrm>
      </xdr:grpSpPr>
      <xdr:grpSp>
        <xdr:nvGrpSpPr>
          <xdr:cNvPr id="63" name="Shape 63"/>
          <xdr:cNvGrpSpPr/>
        </xdr:nvGrpSpPr>
        <xdr:grpSpPr>
          <a:xfrm>
            <a:off x="3321938" y="3298988"/>
            <a:ext cx="4048125" cy="962025"/>
            <a:chOff x="3321938" y="3298988"/>
            <a:chExt cx="4048125" cy="962025"/>
          </a:xfrm>
        </xdr:grpSpPr>
        <xdr:sp>
          <xdr:nvSpPr>
            <xdr:cNvPr id="5" name="Shape 5"/>
            <xdr:cNvSpPr/>
          </xdr:nvSpPr>
          <xdr:spPr>
            <a:xfrm>
              <a:off x="3321938" y="3298988"/>
              <a:ext cx="4048125" cy="9620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4" name="Shape 64"/>
            <xdr:cNvGrpSpPr/>
          </xdr:nvGrpSpPr>
          <xdr:grpSpPr>
            <a:xfrm>
              <a:off x="3321938" y="3298988"/>
              <a:ext cx="4048125" cy="962025"/>
              <a:chOff x="3321938" y="3298988"/>
              <a:chExt cx="4048125" cy="962025"/>
            </a:xfrm>
          </xdr:grpSpPr>
          <xdr:sp>
            <xdr:nvSpPr>
              <xdr:cNvPr id="65" name="Shape 65"/>
              <xdr:cNvSpPr/>
            </xdr:nvSpPr>
            <xdr:spPr>
              <a:xfrm>
                <a:off x="3321938" y="3298988"/>
                <a:ext cx="4048125" cy="962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66" name="Shape 66"/>
              <xdr:cNvGrpSpPr/>
            </xdr:nvGrpSpPr>
            <xdr:grpSpPr>
              <a:xfrm>
                <a:off x="3321938" y="3298988"/>
                <a:ext cx="4048125" cy="962025"/>
                <a:chOff x="3340913" y="3317963"/>
                <a:chExt cx="4010100" cy="924000"/>
              </a:xfrm>
            </xdr:grpSpPr>
            <xdr:sp>
              <xdr:nvSpPr>
                <xdr:cNvPr id="67" name="Shape 67"/>
                <xdr:cNvSpPr/>
              </xdr:nvSpPr>
              <xdr:spPr>
                <a:xfrm>
                  <a:off x="3340913" y="3317963"/>
                  <a:ext cx="4010100" cy="924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68" name="Shape 68"/>
                <xdr:cNvCxnSpPr>
                  <a:stCxn id="54" idx="2"/>
                </xdr:cNvCxnSpPr>
              </xdr:nvCxnSpPr>
              <xdr:spPr>
                <a:xfrm rot="10800000">
                  <a:off x="3340913" y="3317963"/>
                  <a:ext cx="4010100" cy="92400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chemeClr val="accent6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12</xdr:col>
      <xdr:colOff>523875</xdr:colOff>
      <xdr:row>95</xdr:row>
      <xdr:rowOff>9525</xdr:rowOff>
    </xdr:from>
    <xdr:ext cx="1352550" cy="1752600"/>
    <xdr:sp>
      <xdr:nvSpPr>
        <xdr:cNvPr id="69" name="Shape 69"/>
        <xdr:cNvSpPr/>
      </xdr:nvSpPr>
      <xdr:spPr>
        <a:xfrm>
          <a:off x="4688775" y="2922750"/>
          <a:ext cx="1314450" cy="1714500"/>
        </a:xfrm>
        <a:prstGeom prst="ellipse">
          <a:avLst/>
        </a:prstGeom>
        <a:noFill/>
        <a:ln cap="flat" cmpd="sng" w="381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76200</xdr:colOff>
      <xdr:row>96</xdr:row>
      <xdr:rowOff>76200</xdr:rowOff>
    </xdr:from>
    <xdr:ext cx="8162925" cy="647700"/>
    <xdr:grpSp>
      <xdr:nvGrpSpPr>
        <xdr:cNvPr id="2" name="Shape 2"/>
        <xdr:cNvGrpSpPr/>
      </xdr:nvGrpSpPr>
      <xdr:grpSpPr>
        <a:xfrm>
          <a:off x="1264538" y="3456150"/>
          <a:ext cx="8162925" cy="647700"/>
          <a:chOff x="1264538" y="3456150"/>
          <a:chExt cx="8162925" cy="647700"/>
        </a:xfrm>
      </xdr:grpSpPr>
      <xdr:grpSp>
        <xdr:nvGrpSpPr>
          <xdr:cNvPr id="70" name="Shape 70"/>
          <xdr:cNvGrpSpPr/>
        </xdr:nvGrpSpPr>
        <xdr:grpSpPr>
          <a:xfrm>
            <a:off x="1264538" y="3456150"/>
            <a:ext cx="8162925" cy="647700"/>
            <a:chOff x="1264538" y="3456150"/>
            <a:chExt cx="8162925" cy="647700"/>
          </a:xfrm>
        </xdr:grpSpPr>
        <xdr:sp>
          <xdr:nvSpPr>
            <xdr:cNvPr id="5" name="Shape 5"/>
            <xdr:cNvSpPr/>
          </xdr:nvSpPr>
          <xdr:spPr>
            <a:xfrm>
              <a:off x="1264538" y="3456150"/>
              <a:ext cx="8162925" cy="647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1" name="Shape 71"/>
            <xdr:cNvGrpSpPr/>
          </xdr:nvGrpSpPr>
          <xdr:grpSpPr>
            <a:xfrm>
              <a:off x="1264538" y="3456150"/>
              <a:ext cx="8162925" cy="647700"/>
              <a:chOff x="1264538" y="3456150"/>
              <a:chExt cx="8162925" cy="647700"/>
            </a:xfrm>
          </xdr:grpSpPr>
          <xdr:sp>
            <xdr:nvSpPr>
              <xdr:cNvPr id="72" name="Shape 72"/>
              <xdr:cNvSpPr/>
            </xdr:nvSpPr>
            <xdr:spPr>
              <a:xfrm>
                <a:off x="1264538" y="3456150"/>
                <a:ext cx="8162925" cy="647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3" name="Shape 73"/>
              <xdr:cNvGrpSpPr/>
            </xdr:nvGrpSpPr>
            <xdr:grpSpPr>
              <a:xfrm>
                <a:off x="1264538" y="3456150"/>
                <a:ext cx="8162925" cy="647700"/>
                <a:chOff x="1283513" y="3475200"/>
                <a:chExt cx="8124900" cy="609600"/>
              </a:xfrm>
            </xdr:grpSpPr>
            <xdr:sp>
              <xdr:nvSpPr>
                <xdr:cNvPr id="74" name="Shape 74"/>
                <xdr:cNvSpPr/>
              </xdr:nvSpPr>
              <xdr:spPr>
                <a:xfrm>
                  <a:off x="1283513" y="3475200"/>
                  <a:ext cx="8124900" cy="609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75" name="Shape 75"/>
                <xdr:cNvCxnSpPr>
                  <a:stCxn id="76" idx="2"/>
                </xdr:cNvCxnSpPr>
              </xdr:nvCxnSpPr>
              <xdr:spPr>
                <a:xfrm rot="10800000">
                  <a:off x="1283513" y="3475200"/>
                  <a:ext cx="8124900" cy="60960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76200</xdr:colOff>
      <xdr:row>123</xdr:row>
      <xdr:rowOff>123825</xdr:rowOff>
    </xdr:from>
    <xdr:ext cx="4010025" cy="704850"/>
    <xdr:sp>
      <xdr:nvSpPr>
        <xdr:cNvPr id="77" name="Shape 77"/>
        <xdr:cNvSpPr/>
      </xdr:nvSpPr>
      <xdr:spPr>
        <a:xfrm flipH="1" rot="10800000">
          <a:off x="3360038" y="3446625"/>
          <a:ext cx="3971925" cy="666750"/>
        </a:xfrm>
        <a:prstGeom prst="ellipse">
          <a:avLst/>
        </a:prstGeom>
        <a:noFill/>
        <a:ln cap="flat" cmpd="sng" w="381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3028950</xdr:colOff>
      <xdr:row>123</xdr:row>
      <xdr:rowOff>142875</xdr:rowOff>
    </xdr:from>
    <xdr:ext cx="4933950" cy="352425"/>
    <xdr:grpSp>
      <xdr:nvGrpSpPr>
        <xdr:cNvPr id="2" name="Shape 2"/>
        <xdr:cNvGrpSpPr/>
      </xdr:nvGrpSpPr>
      <xdr:grpSpPr>
        <a:xfrm>
          <a:off x="2879025" y="3603788"/>
          <a:ext cx="4933950" cy="352425"/>
          <a:chOff x="2879025" y="3603788"/>
          <a:chExt cx="4933950" cy="352425"/>
        </a:xfrm>
      </xdr:grpSpPr>
      <xdr:grpSp>
        <xdr:nvGrpSpPr>
          <xdr:cNvPr id="78" name="Shape 78" title="Drawing"/>
          <xdr:cNvGrpSpPr/>
        </xdr:nvGrpSpPr>
        <xdr:grpSpPr>
          <a:xfrm>
            <a:off x="2879025" y="3603788"/>
            <a:ext cx="4933950" cy="352425"/>
            <a:chOff x="2879025" y="3603788"/>
            <a:chExt cx="4933950" cy="352425"/>
          </a:xfrm>
        </xdr:grpSpPr>
        <xdr:sp>
          <xdr:nvSpPr>
            <xdr:cNvPr id="5" name="Shape 5"/>
            <xdr:cNvSpPr/>
          </xdr:nvSpPr>
          <xdr:spPr>
            <a:xfrm>
              <a:off x="2879025" y="3603788"/>
              <a:ext cx="49339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9" name="Shape 79"/>
            <xdr:cNvGrpSpPr/>
          </xdr:nvGrpSpPr>
          <xdr:grpSpPr>
            <a:xfrm>
              <a:off x="2879025" y="3603788"/>
              <a:ext cx="4933950" cy="352425"/>
              <a:chOff x="2879025" y="3603788"/>
              <a:chExt cx="4933950" cy="352425"/>
            </a:xfrm>
          </xdr:grpSpPr>
          <xdr:sp>
            <xdr:nvSpPr>
              <xdr:cNvPr id="80" name="Shape 80"/>
              <xdr:cNvSpPr/>
            </xdr:nvSpPr>
            <xdr:spPr>
              <a:xfrm>
                <a:off x="2879025" y="3603788"/>
                <a:ext cx="49339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81" name="Shape 81"/>
              <xdr:cNvGrpSpPr/>
            </xdr:nvGrpSpPr>
            <xdr:grpSpPr>
              <a:xfrm>
                <a:off x="2879025" y="3603788"/>
                <a:ext cx="4933950" cy="352425"/>
                <a:chOff x="2897925" y="3622763"/>
                <a:chExt cx="4896000" cy="314400"/>
              </a:xfrm>
            </xdr:grpSpPr>
            <xdr:sp>
              <xdr:nvSpPr>
                <xdr:cNvPr id="82" name="Shape 82"/>
                <xdr:cNvSpPr/>
              </xdr:nvSpPr>
              <xdr:spPr>
                <a:xfrm>
                  <a:off x="2897925" y="3622763"/>
                  <a:ext cx="4896000" cy="314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83" name="Shape 83"/>
                <xdr:cNvCxnSpPr>
                  <a:stCxn id="84" idx="2"/>
                </xdr:cNvCxnSpPr>
              </xdr:nvCxnSpPr>
              <xdr:spPr>
                <a:xfrm rot="10800000">
                  <a:off x="2897925" y="3622763"/>
                  <a:ext cx="4896000" cy="31440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rgbClr val="FF0000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457200</xdr:colOff>
      <xdr:row>129</xdr:row>
      <xdr:rowOff>104775</xdr:rowOff>
    </xdr:from>
    <xdr:ext cx="1352550" cy="876300"/>
    <xdr:sp>
      <xdr:nvSpPr>
        <xdr:cNvPr id="85" name="Shape 85"/>
        <xdr:cNvSpPr/>
      </xdr:nvSpPr>
      <xdr:spPr>
        <a:xfrm>
          <a:off x="4688775" y="3360900"/>
          <a:ext cx="1314450" cy="838200"/>
        </a:xfrm>
        <a:prstGeom prst="ellipse">
          <a:avLst/>
        </a:prstGeom>
        <a:noFill/>
        <a:ln cap="flat" cmpd="sng" w="381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1038225</xdr:colOff>
      <xdr:row>125</xdr:row>
      <xdr:rowOff>85725</xdr:rowOff>
    </xdr:from>
    <xdr:ext cx="4219575" cy="1200150"/>
    <xdr:grpSp>
      <xdr:nvGrpSpPr>
        <xdr:cNvPr id="2" name="Shape 2"/>
        <xdr:cNvGrpSpPr/>
      </xdr:nvGrpSpPr>
      <xdr:grpSpPr>
        <a:xfrm>
          <a:off x="3233971" y="3177684"/>
          <a:ext cx="4224058" cy="1204633"/>
          <a:chOff x="3233971" y="3177684"/>
          <a:chExt cx="4224058" cy="1204633"/>
        </a:xfrm>
      </xdr:grpSpPr>
      <xdr:grpSp>
        <xdr:nvGrpSpPr>
          <xdr:cNvPr id="86" name="Shape 86" title="Drawing"/>
          <xdr:cNvGrpSpPr/>
        </xdr:nvGrpSpPr>
        <xdr:grpSpPr>
          <a:xfrm>
            <a:off x="3233971" y="3177684"/>
            <a:ext cx="4224058" cy="1204633"/>
            <a:chOff x="3564825" y="3189450"/>
            <a:chExt cx="3562350" cy="1181100"/>
          </a:xfrm>
        </xdr:grpSpPr>
        <xdr:sp>
          <xdr:nvSpPr>
            <xdr:cNvPr id="5" name="Shape 5"/>
            <xdr:cNvSpPr/>
          </xdr:nvSpPr>
          <xdr:spPr>
            <a:xfrm>
              <a:off x="3564825" y="3189450"/>
              <a:ext cx="3562350" cy="1181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87" name="Shape 87"/>
            <xdr:cNvGrpSpPr/>
          </xdr:nvGrpSpPr>
          <xdr:grpSpPr>
            <a:xfrm>
              <a:off x="3564825" y="3189450"/>
              <a:ext cx="3562350" cy="1181100"/>
              <a:chOff x="3564825" y="3189450"/>
              <a:chExt cx="3562350" cy="1181100"/>
            </a:xfrm>
          </xdr:grpSpPr>
          <xdr:sp>
            <xdr:nvSpPr>
              <xdr:cNvPr id="88" name="Shape 88"/>
              <xdr:cNvSpPr/>
            </xdr:nvSpPr>
            <xdr:spPr>
              <a:xfrm>
                <a:off x="3564825" y="3189450"/>
                <a:ext cx="3562350" cy="1181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89" name="Shape 89"/>
              <xdr:cNvGrpSpPr/>
            </xdr:nvGrpSpPr>
            <xdr:grpSpPr>
              <a:xfrm>
                <a:off x="3564825" y="3189450"/>
                <a:ext cx="3562350" cy="1181100"/>
                <a:chOff x="3584025" y="3208500"/>
                <a:chExt cx="3524100" cy="1143000"/>
              </a:xfrm>
            </xdr:grpSpPr>
            <xdr:sp>
              <xdr:nvSpPr>
                <xdr:cNvPr id="90" name="Shape 90"/>
                <xdr:cNvSpPr/>
              </xdr:nvSpPr>
              <xdr:spPr>
                <a:xfrm>
                  <a:off x="3584025" y="3208500"/>
                  <a:ext cx="3524100" cy="1143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91" name="Shape 91"/>
                <xdr:cNvCxnSpPr>
                  <a:stCxn id="92" idx="2"/>
                </xdr:cNvCxnSpPr>
              </xdr:nvCxnSpPr>
              <xdr:spPr>
                <a:xfrm rot="10800000">
                  <a:off x="3584025" y="3208500"/>
                  <a:ext cx="3524100" cy="114300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581025</xdr:colOff>
      <xdr:row>130</xdr:row>
      <xdr:rowOff>57150</xdr:rowOff>
    </xdr:from>
    <xdr:ext cx="552450" cy="657225"/>
    <xdr:sp>
      <xdr:nvSpPr>
        <xdr:cNvPr id="93" name="Shape 93"/>
        <xdr:cNvSpPr/>
      </xdr:nvSpPr>
      <xdr:spPr>
        <a:xfrm>
          <a:off x="5088825" y="3470438"/>
          <a:ext cx="514350" cy="619125"/>
        </a:xfrm>
        <a:prstGeom prst="ellipse">
          <a:avLst/>
        </a:prstGeom>
        <a:noFill/>
        <a:ln cap="flat" cmpd="sng" w="38100">
          <a:solidFill>
            <a:srgbClr val="517E3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3657600</xdr:colOff>
      <xdr:row>127</xdr:row>
      <xdr:rowOff>114300</xdr:rowOff>
    </xdr:from>
    <xdr:ext cx="3981450" cy="819150"/>
    <xdr:grpSp>
      <xdr:nvGrpSpPr>
        <xdr:cNvPr id="2" name="Shape 2"/>
        <xdr:cNvGrpSpPr/>
      </xdr:nvGrpSpPr>
      <xdr:grpSpPr>
        <a:xfrm>
          <a:off x="3351633" y="3366783"/>
          <a:ext cx="3988734" cy="826434"/>
          <a:chOff x="3351633" y="3366783"/>
          <a:chExt cx="3988734" cy="826434"/>
        </a:xfrm>
      </xdr:grpSpPr>
      <xdr:grpSp>
        <xdr:nvGrpSpPr>
          <xdr:cNvPr id="94" name="Shape 94" title="Drawing"/>
          <xdr:cNvGrpSpPr/>
        </xdr:nvGrpSpPr>
        <xdr:grpSpPr>
          <a:xfrm>
            <a:off x="3351633" y="3366783"/>
            <a:ext cx="3988734" cy="826434"/>
            <a:chOff x="3769613" y="3379950"/>
            <a:chExt cx="3152775" cy="800100"/>
          </a:xfrm>
        </xdr:grpSpPr>
        <xdr:sp>
          <xdr:nvSpPr>
            <xdr:cNvPr id="5" name="Shape 5"/>
            <xdr:cNvSpPr/>
          </xdr:nvSpPr>
          <xdr:spPr>
            <a:xfrm>
              <a:off x="3769613" y="3379950"/>
              <a:ext cx="3152775" cy="800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95" name="Shape 95"/>
            <xdr:cNvGrpSpPr/>
          </xdr:nvGrpSpPr>
          <xdr:grpSpPr>
            <a:xfrm>
              <a:off x="3769613" y="3379950"/>
              <a:ext cx="3152775" cy="800100"/>
              <a:chOff x="3769613" y="3379950"/>
              <a:chExt cx="3152775" cy="800100"/>
            </a:xfrm>
          </xdr:grpSpPr>
          <xdr:sp>
            <xdr:nvSpPr>
              <xdr:cNvPr id="96" name="Shape 96"/>
              <xdr:cNvSpPr/>
            </xdr:nvSpPr>
            <xdr:spPr>
              <a:xfrm>
                <a:off x="3769613" y="3379950"/>
                <a:ext cx="3152775" cy="800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97" name="Shape 97"/>
              <xdr:cNvGrpSpPr/>
            </xdr:nvGrpSpPr>
            <xdr:grpSpPr>
              <a:xfrm>
                <a:off x="3769613" y="3379950"/>
                <a:ext cx="3152775" cy="800100"/>
                <a:chOff x="3788738" y="3399000"/>
                <a:chExt cx="3114600" cy="762000"/>
              </a:xfrm>
            </xdr:grpSpPr>
            <xdr:sp>
              <xdr:nvSpPr>
                <xdr:cNvPr id="98" name="Shape 98"/>
                <xdr:cNvSpPr/>
              </xdr:nvSpPr>
              <xdr:spPr>
                <a:xfrm>
                  <a:off x="3788738" y="3399000"/>
                  <a:ext cx="3114600" cy="762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99" name="Shape 99"/>
                <xdr:cNvCxnSpPr>
                  <a:stCxn id="100" idx="2"/>
                </xdr:cNvCxnSpPr>
              </xdr:nvCxnSpPr>
              <xdr:spPr>
                <a:xfrm rot="10800000">
                  <a:off x="3788738" y="3399000"/>
                  <a:ext cx="3114600" cy="76200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chemeClr val="accent6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95250</xdr:colOff>
      <xdr:row>130</xdr:row>
      <xdr:rowOff>47625</xdr:rowOff>
    </xdr:from>
    <xdr:ext cx="600075" cy="638175"/>
    <xdr:sp>
      <xdr:nvSpPr>
        <xdr:cNvPr id="101" name="Shape 101"/>
        <xdr:cNvSpPr/>
      </xdr:nvSpPr>
      <xdr:spPr>
        <a:xfrm flipH="1" rot="10800000">
          <a:off x="5065013" y="3479963"/>
          <a:ext cx="561975" cy="600075"/>
        </a:xfrm>
        <a:prstGeom prst="ellipse">
          <a:avLst/>
        </a:prstGeom>
        <a:noFill/>
        <a:ln cap="flat" cmpd="sng" w="38100">
          <a:solidFill>
            <a:srgbClr val="AC5B2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1638300</xdr:colOff>
      <xdr:row>129</xdr:row>
      <xdr:rowOff>114300</xdr:rowOff>
    </xdr:from>
    <xdr:ext cx="6972300" cy="476250"/>
    <xdr:grpSp>
      <xdr:nvGrpSpPr>
        <xdr:cNvPr id="2" name="Shape 2"/>
        <xdr:cNvGrpSpPr/>
      </xdr:nvGrpSpPr>
      <xdr:grpSpPr>
        <a:xfrm>
          <a:off x="1859850" y="3541875"/>
          <a:ext cx="6972300" cy="476250"/>
          <a:chOff x="1859850" y="3541875"/>
          <a:chExt cx="6972300" cy="476250"/>
        </a:xfrm>
      </xdr:grpSpPr>
      <xdr:grpSp>
        <xdr:nvGrpSpPr>
          <xdr:cNvPr id="102" name="Shape 102" title="Drawing"/>
          <xdr:cNvGrpSpPr/>
        </xdr:nvGrpSpPr>
        <xdr:grpSpPr>
          <a:xfrm>
            <a:off x="1859850" y="3541875"/>
            <a:ext cx="6972300" cy="476250"/>
            <a:chOff x="1859850" y="3541875"/>
            <a:chExt cx="6972300" cy="476250"/>
          </a:xfrm>
        </xdr:grpSpPr>
        <xdr:sp>
          <xdr:nvSpPr>
            <xdr:cNvPr id="5" name="Shape 5"/>
            <xdr:cNvSpPr/>
          </xdr:nvSpPr>
          <xdr:spPr>
            <a:xfrm>
              <a:off x="1859850" y="3541875"/>
              <a:ext cx="6972300" cy="4762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03" name="Shape 103"/>
            <xdr:cNvGrpSpPr/>
          </xdr:nvGrpSpPr>
          <xdr:grpSpPr>
            <a:xfrm>
              <a:off x="1859850" y="3541875"/>
              <a:ext cx="6972300" cy="476250"/>
              <a:chOff x="1859850" y="3541875"/>
              <a:chExt cx="6972300" cy="476250"/>
            </a:xfrm>
          </xdr:grpSpPr>
          <xdr:sp>
            <xdr:nvSpPr>
              <xdr:cNvPr id="104" name="Shape 104"/>
              <xdr:cNvSpPr/>
            </xdr:nvSpPr>
            <xdr:spPr>
              <a:xfrm>
                <a:off x="1859850" y="3541875"/>
                <a:ext cx="6972300" cy="4762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05" name="Shape 105"/>
              <xdr:cNvGrpSpPr/>
            </xdr:nvGrpSpPr>
            <xdr:grpSpPr>
              <a:xfrm>
                <a:off x="1859850" y="3541875"/>
                <a:ext cx="6972300" cy="476250"/>
                <a:chOff x="1878900" y="3560775"/>
                <a:chExt cx="6934200" cy="438300"/>
              </a:xfrm>
            </xdr:grpSpPr>
            <xdr:sp>
              <xdr:nvSpPr>
                <xdr:cNvPr id="106" name="Shape 106"/>
                <xdr:cNvSpPr/>
              </xdr:nvSpPr>
              <xdr:spPr>
                <a:xfrm>
                  <a:off x="1878900" y="3560775"/>
                  <a:ext cx="6934200" cy="4383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07" name="Shape 107"/>
                <xdr:cNvCxnSpPr>
                  <a:stCxn id="108" idx="2"/>
                </xdr:cNvCxnSpPr>
              </xdr:nvCxnSpPr>
              <xdr:spPr>
                <a:xfrm rot="10800000">
                  <a:off x="1878900" y="3560775"/>
                  <a:ext cx="6934200" cy="43830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chemeClr val="accent2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533400</xdr:colOff>
      <xdr:row>123</xdr:row>
      <xdr:rowOff>57150</xdr:rowOff>
    </xdr:from>
    <xdr:ext cx="7010400" cy="3076575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457200</xdr:colOff>
      <xdr:row>87</xdr:row>
      <xdr:rowOff>9525</xdr:rowOff>
    </xdr:from>
    <xdr:ext cx="7029450" cy="5372100"/>
    <xdr:pic>
      <xdr:nvPicPr>
        <xdr:cNvPr id="0" name="image2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49</xdr:row>
      <xdr:rowOff>38100</xdr:rowOff>
    </xdr:from>
    <xdr:ext cx="7391400" cy="59626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571500</xdr:colOff>
      <xdr:row>38</xdr:row>
      <xdr:rowOff>142875</xdr:rowOff>
    </xdr:from>
    <xdr:ext cx="1905000" cy="1381125"/>
    <xdr:pic>
      <xdr:nvPicPr>
        <xdr:cNvPr id="0" name="image2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</xdr:row>
      <xdr:rowOff>180975</xdr:rowOff>
    </xdr:from>
    <xdr:ext cx="2781300" cy="2057400"/>
    <xdr:pic>
      <xdr:nvPicPr>
        <xdr:cNvPr id="0" name="image2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</xdr:colOff>
      <xdr:row>10</xdr:row>
      <xdr:rowOff>142875</xdr:rowOff>
    </xdr:from>
    <xdr:ext cx="2209800" cy="2105025"/>
    <xdr:pic>
      <xdr:nvPicPr>
        <xdr:cNvPr id="0" name="image2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923925</xdr:colOff>
      <xdr:row>25</xdr:row>
      <xdr:rowOff>76200</xdr:rowOff>
    </xdr:from>
    <xdr:ext cx="2362200" cy="2181225"/>
    <xdr:pic>
      <xdr:nvPicPr>
        <xdr:cNvPr id="0" name="image2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495300</xdr:colOff>
      <xdr:row>25</xdr:row>
      <xdr:rowOff>133350</xdr:rowOff>
    </xdr:from>
    <xdr:ext cx="2990850" cy="2486025"/>
    <xdr:pic>
      <xdr:nvPicPr>
        <xdr:cNvPr id="0" name="image28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800100</xdr:colOff>
      <xdr:row>39</xdr:row>
      <xdr:rowOff>47625</xdr:rowOff>
    </xdr:from>
    <xdr:ext cx="1828800" cy="1514475"/>
    <xdr:pic>
      <xdr:nvPicPr>
        <xdr:cNvPr id="0" name="image28.jp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52</xdr:row>
      <xdr:rowOff>114300</xdr:rowOff>
    </xdr:from>
    <xdr:ext cx="3933825" cy="1104900"/>
    <xdr:pic>
      <xdr:nvPicPr>
        <xdr:cNvPr id="0" name="image25.pn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257175</xdr:colOff>
      <xdr:row>52</xdr:row>
      <xdr:rowOff>114300</xdr:rowOff>
    </xdr:from>
    <xdr:ext cx="3514725" cy="1104900"/>
    <xdr:pic>
      <xdr:nvPicPr>
        <xdr:cNvPr id="0" name="image26.png" title="Gambar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</xdr:colOff>
      <xdr:row>52</xdr:row>
      <xdr:rowOff>114300</xdr:rowOff>
    </xdr:from>
    <xdr:ext cx="3676650" cy="1104900"/>
    <xdr:pic>
      <xdr:nvPicPr>
        <xdr:cNvPr id="0" name="image27.png" title="Gambar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</xdr:colOff>
      <xdr:row>52</xdr:row>
      <xdr:rowOff>114300</xdr:rowOff>
    </xdr:from>
    <xdr:ext cx="3638550" cy="1104900"/>
    <xdr:pic>
      <xdr:nvPicPr>
        <xdr:cNvPr id="0" name="image29.png" title="Gambar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476250</xdr:colOff>
      <xdr:row>50</xdr:row>
      <xdr:rowOff>142875</xdr:rowOff>
    </xdr:from>
    <xdr:ext cx="2171700" cy="1809750"/>
    <xdr:pic>
      <xdr:nvPicPr>
        <xdr:cNvPr id="0" name="image28.jp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314325</xdr:colOff>
      <xdr:row>53</xdr:row>
      <xdr:rowOff>142875</xdr:rowOff>
    </xdr:from>
    <xdr:ext cx="742950" cy="666750"/>
    <xdr:pic>
      <xdr:nvPicPr>
        <xdr:cNvPr id="0" name="image4.png" title="Gambar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52</xdr:row>
      <xdr:rowOff>161925</xdr:rowOff>
    </xdr:from>
    <xdr:ext cx="742950" cy="666750"/>
    <xdr:pic>
      <xdr:nvPicPr>
        <xdr:cNvPr id="0" name="image4.png" title="Gambar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923925</xdr:colOff>
      <xdr:row>53</xdr:row>
      <xdr:rowOff>142875</xdr:rowOff>
    </xdr:from>
    <xdr:ext cx="742950" cy="666750"/>
    <xdr:pic>
      <xdr:nvPicPr>
        <xdr:cNvPr id="0" name="image4.png" title="Gambar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180975</xdr:colOff>
      <xdr:row>53</xdr:row>
      <xdr:rowOff>142875</xdr:rowOff>
    </xdr:from>
    <xdr:ext cx="742950" cy="666750"/>
    <xdr:pic>
      <xdr:nvPicPr>
        <xdr:cNvPr id="0" name="image4.png" title="Gambar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1</xdr:row>
      <xdr:rowOff>19050</xdr:rowOff>
    </xdr:from>
    <xdr:ext cx="1990725" cy="1209675"/>
    <xdr:pic>
      <xdr:nvPicPr>
        <xdr:cNvPr id="0" name="image30.png" title="Gambar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581025</xdr:colOff>
      <xdr:row>54</xdr:row>
      <xdr:rowOff>-38100</xdr:rowOff>
    </xdr:from>
    <xdr:ext cx="6591300" cy="1838325"/>
    <xdr:sp>
      <xdr:nvSpPr>
        <xdr:cNvPr id="3" name="Shape 3"/>
        <xdr:cNvSpPr/>
      </xdr:nvSpPr>
      <xdr:spPr>
        <a:xfrm>
          <a:off x="2069400" y="2879888"/>
          <a:ext cx="6553200" cy="1800225"/>
        </a:xfrm>
        <a:prstGeom prst="ellipse">
          <a:avLst/>
        </a:prstGeom>
        <a:noFill/>
        <a:ln cap="flat" cmpd="sng" w="381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1057275</xdr:colOff>
      <xdr:row>54</xdr:row>
      <xdr:rowOff>66675</xdr:rowOff>
    </xdr:from>
    <xdr:ext cx="6477000" cy="342900"/>
    <xdr:grpSp>
      <xdr:nvGrpSpPr>
        <xdr:cNvPr id="2" name="Shape 2"/>
        <xdr:cNvGrpSpPr/>
      </xdr:nvGrpSpPr>
      <xdr:grpSpPr>
        <a:xfrm>
          <a:off x="2107500" y="3608550"/>
          <a:ext cx="6477000" cy="342900"/>
          <a:chOff x="2107500" y="3608550"/>
          <a:chExt cx="6477000" cy="342900"/>
        </a:xfrm>
      </xdr:grpSpPr>
      <xdr:grpSp>
        <xdr:nvGrpSpPr>
          <xdr:cNvPr id="109" name="Shape 109"/>
          <xdr:cNvGrpSpPr/>
        </xdr:nvGrpSpPr>
        <xdr:grpSpPr>
          <a:xfrm>
            <a:off x="2107500" y="3608550"/>
            <a:ext cx="6477000" cy="342900"/>
            <a:chOff x="2107500" y="3608550"/>
            <a:chExt cx="6477001" cy="342900"/>
          </a:xfrm>
        </xdr:grpSpPr>
        <xdr:sp>
          <xdr:nvSpPr>
            <xdr:cNvPr id="5" name="Shape 5"/>
            <xdr:cNvSpPr/>
          </xdr:nvSpPr>
          <xdr:spPr>
            <a:xfrm>
              <a:off x="2107500" y="3608550"/>
              <a:ext cx="64770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10" name="Shape 110"/>
            <xdr:cNvGrpSpPr/>
          </xdr:nvGrpSpPr>
          <xdr:grpSpPr>
            <a:xfrm>
              <a:off x="2107500" y="3608550"/>
              <a:ext cx="6477001" cy="342900"/>
              <a:chOff x="2107500" y="3608550"/>
              <a:chExt cx="6477001" cy="342900"/>
            </a:xfrm>
          </xdr:grpSpPr>
          <xdr:sp>
            <xdr:nvSpPr>
              <xdr:cNvPr id="111" name="Shape 111"/>
              <xdr:cNvSpPr/>
            </xdr:nvSpPr>
            <xdr:spPr>
              <a:xfrm>
                <a:off x="2107500" y="3608550"/>
                <a:ext cx="64770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12" name="Shape 112"/>
              <xdr:cNvGrpSpPr/>
            </xdr:nvGrpSpPr>
            <xdr:grpSpPr>
              <a:xfrm>
                <a:off x="2107500" y="3608550"/>
                <a:ext cx="6477001" cy="342900"/>
                <a:chOff x="2126550" y="3627600"/>
                <a:chExt cx="6438900" cy="304800"/>
              </a:xfrm>
            </xdr:grpSpPr>
            <xdr:sp>
              <xdr:nvSpPr>
                <xdr:cNvPr id="113" name="Shape 113"/>
                <xdr:cNvSpPr/>
              </xdr:nvSpPr>
              <xdr:spPr>
                <a:xfrm>
                  <a:off x="2126550" y="3627600"/>
                  <a:ext cx="64389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14" name="Shape 114"/>
                <xdr:cNvCxnSpPr/>
              </xdr:nvCxnSpPr>
              <xdr:spPr>
                <a:xfrm rot="10800000">
                  <a:off x="2126550" y="3627600"/>
                  <a:ext cx="6438900" cy="30480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chemeClr val="accent1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10</xdr:col>
      <xdr:colOff>19050</xdr:colOff>
      <xdr:row>62</xdr:row>
      <xdr:rowOff>104775</xdr:rowOff>
    </xdr:from>
    <xdr:ext cx="1514475" cy="495300"/>
    <xdr:sp>
      <xdr:nvSpPr>
        <xdr:cNvPr id="11" name="Shape 11"/>
        <xdr:cNvSpPr/>
      </xdr:nvSpPr>
      <xdr:spPr>
        <a:xfrm flipH="1" rot="10800000">
          <a:off x="4607813" y="3551400"/>
          <a:ext cx="1476375" cy="457200"/>
        </a:xfrm>
        <a:prstGeom prst="ellipse">
          <a:avLst/>
        </a:prstGeom>
        <a:noFill/>
        <a:ln cap="flat" cmpd="sng" w="38100">
          <a:solidFill>
            <a:srgbClr val="517E3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361950</xdr:colOff>
      <xdr:row>56</xdr:row>
      <xdr:rowOff>95250</xdr:rowOff>
    </xdr:from>
    <xdr:ext cx="3619500" cy="1362075"/>
    <xdr:grpSp>
      <xdr:nvGrpSpPr>
        <xdr:cNvPr id="2" name="Shape 2"/>
        <xdr:cNvGrpSpPr/>
      </xdr:nvGrpSpPr>
      <xdr:grpSpPr>
        <a:xfrm>
          <a:off x="3536250" y="3098963"/>
          <a:ext cx="3619500" cy="1362075"/>
          <a:chOff x="3536250" y="3098963"/>
          <a:chExt cx="3619500" cy="1362075"/>
        </a:xfrm>
      </xdr:grpSpPr>
      <xdr:grpSp>
        <xdr:nvGrpSpPr>
          <xdr:cNvPr id="115" name="Shape 115"/>
          <xdr:cNvGrpSpPr/>
        </xdr:nvGrpSpPr>
        <xdr:grpSpPr>
          <a:xfrm>
            <a:off x="3536250" y="3098963"/>
            <a:ext cx="3619500" cy="1362075"/>
            <a:chOff x="3536250" y="3098963"/>
            <a:chExt cx="3619500" cy="1362075"/>
          </a:xfrm>
        </xdr:grpSpPr>
        <xdr:sp>
          <xdr:nvSpPr>
            <xdr:cNvPr id="5" name="Shape 5"/>
            <xdr:cNvSpPr/>
          </xdr:nvSpPr>
          <xdr:spPr>
            <a:xfrm>
              <a:off x="3536250" y="3098963"/>
              <a:ext cx="3619500" cy="1362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16" name="Shape 116"/>
            <xdr:cNvGrpSpPr/>
          </xdr:nvGrpSpPr>
          <xdr:grpSpPr>
            <a:xfrm>
              <a:off x="3536250" y="3098963"/>
              <a:ext cx="3619500" cy="1362075"/>
              <a:chOff x="3536250" y="3098963"/>
              <a:chExt cx="3619500" cy="1362075"/>
            </a:xfrm>
          </xdr:grpSpPr>
          <xdr:sp>
            <xdr:nvSpPr>
              <xdr:cNvPr id="117" name="Shape 117"/>
              <xdr:cNvSpPr/>
            </xdr:nvSpPr>
            <xdr:spPr>
              <a:xfrm>
                <a:off x="3536250" y="3098963"/>
                <a:ext cx="3619500" cy="1362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18" name="Shape 118"/>
              <xdr:cNvGrpSpPr/>
            </xdr:nvGrpSpPr>
            <xdr:grpSpPr>
              <a:xfrm>
                <a:off x="3536250" y="3098963"/>
                <a:ext cx="3619500" cy="1362075"/>
                <a:chOff x="3555300" y="3118088"/>
                <a:chExt cx="3581400" cy="1323900"/>
              </a:xfrm>
            </xdr:grpSpPr>
            <xdr:sp>
              <xdr:nvSpPr>
                <xdr:cNvPr id="119" name="Shape 119"/>
                <xdr:cNvSpPr/>
              </xdr:nvSpPr>
              <xdr:spPr>
                <a:xfrm>
                  <a:off x="3555300" y="3118088"/>
                  <a:ext cx="3581400" cy="1323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20" name="Shape 120"/>
                <xdr:cNvCxnSpPr>
                  <a:stCxn id="18" idx="2"/>
                </xdr:cNvCxnSpPr>
              </xdr:nvCxnSpPr>
              <xdr:spPr>
                <a:xfrm rot="10800000">
                  <a:off x="3555300" y="3118088"/>
                  <a:ext cx="3581400" cy="132390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chemeClr val="accent6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552450</xdr:colOff>
      <xdr:row>64</xdr:row>
      <xdr:rowOff>28575</xdr:rowOff>
    </xdr:from>
    <xdr:ext cx="2105025" cy="457200"/>
    <xdr:sp>
      <xdr:nvSpPr>
        <xdr:cNvPr id="19" name="Shape 19"/>
        <xdr:cNvSpPr/>
      </xdr:nvSpPr>
      <xdr:spPr>
        <a:xfrm flipH="1" rot="10800000">
          <a:off x="4312538" y="3570450"/>
          <a:ext cx="2066925" cy="419100"/>
        </a:xfrm>
        <a:prstGeom prst="ellipse">
          <a:avLst/>
        </a:prstGeom>
        <a:noFill/>
        <a:ln cap="flat" cmpd="sng" w="38100">
          <a:solidFill>
            <a:srgbClr val="BA8C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180975</xdr:colOff>
      <xdr:row>58</xdr:row>
      <xdr:rowOff>104775</xdr:rowOff>
    </xdr:from>
    <xdr:ext cx="4200525" cy="1276350"/>
    <xdr:grpSp>
      <xdr:nvGrpSpPr>
        <xdr:cNvPr id="2" name="Shape 2"/>
        <xdr:cNvGrpSpPr/>
      </xdr:nvGrpSpPr>
      <xdr:grpSpPr>
        <a:xfrm>
          <a:off x="3245738" y="3141825"/>
          <a:ext cx="4200524" cy="1276350"/>
          <a:chOff x="3245738" y="3141825"/>
          <a:chExt cx="4200524" cy="1276350"/>
        </a:xfrm>
      </xdr:grpSpPr>
      <xdr:grpSp>
        <xdr:nvGrpSpPr>
          <xdr:cNvPr id="121" name="Shape 121"/>
          <xdr:cNvGrpSpPr/>
        </xdr:nvGrpSpPr>
        <xdr:grpSpPr>
          <a:xfrm>
            <a:off x="3245738" y="3141825"/>
            <a:ext cx="4200524" cy="1276350"/>
            <a:chOff x="3245738" y="3141825"/>
            <a:chExt cx="4200525" cy="1276350"/>
          </a:xfrm>
        </xdr:grpSpPr>
        <xdr:sp>
          <xdr:nvSpPr>
            <xdr:cNvPr id="5" name="Shape 5"/>
            <xdr:cNvSpPr/>
          </xdr:nvSpPr>
          <xdr:spPr>
            <a:xfrm>
              <a:off x="3245738" y="3141825"/>
              <a:ext cx="4200525" cy="12763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22" name="Shape 122"/>
            <xdr:cNvGrpSpPr/>
          </xdr:nvGrpSpPr>
          <xdr:grpSpPr>
            <a:xfrm>
              <a:off x="3245738" y="3141825"/>
              <a:ext cx="4200525" cy="1276350"/>
              <a:chOff x="3245738" y="3141825"/>
              <a:chExt cx="4200525" cy="1276350"/>
            </a:xfrm>
          </xdr:grpSpPr>
          <xdr:sp>
            <xdr:nvSpPr>
              <xdr:cNvPr id="123" name="Shape 123"/>
              <xdr:cNvSpPr/>
            </xdr:nvSpPr>
            <xdr:spPr>
              <a:xfrm>
                <a:off x="3245738" y="3141825"/>
                <a:ext cx="4200525" cy="12763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24" name="Shape 124"/>
              <xdr:cNvGrpSpPr/>
            </xdr:nvGrpSpPr>
            <xdr:grpSpPr>
              <a:xfrm>
                <a:off x="3245738" y="3141825"/>
                <a:ext cx="4200525" cy="1276350"/>
                <a:chOff x="3264788" y="3156113"/>
                <a:chExt cx="4162425" cy="1247775"/>
              </a:xfrm>
            </xdr:grpSpPr>
            <xdr:sp>
              <xdr:nvSpPr>
                <xdr:cNvPr id="125" name="Shape 125"/>
                <xdr:cNvSpPr/>
              </xdr:nvSpPr>
              <xdr:spPr>
                <a:xfrm>
                  <a:off x="3264788" y="3156113"/>
                  <a:ext cx="4162425" cy="12477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26" name="Shape 126"/>
                <xdr:cNvCxnSpPr/>
              </xdr:nvCxnSpPr>
              <xdr:spPr>
                <a:xfrm rot="10800000">
                  <a:off x="3264788" y="3156113"/>
                  <a:ext cx="4162425" cy="1247775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chemeClr val="accent4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581025</xdr:colOff>
      <xdr:row>66</xdr:row>
      <xdr:rowOff>-57150</xdr:rowOff>
    </xdr:from>
    <xdr:ext cx="2114550" cy="466725"/>
    <xdr:sp>
      <xdr:nvSpPr>
        <xdr:cNvPr id="26" name="Shape 26"/>
        <xdr:cNvSpPr/>
      </xdr:nvSpPr>
      <xdr:spPr>
        <a:xfrm flipH="1" rot="10800000">
          <a:off x="4307775" y="3565688"/>
          <a:ext cx="2076450" cy="428625"/>
        </a:xfrm>
        <a:prstGeom prst="ellipse">
          <a:avLst/>
        </a:prstGeom>
        <a:noFill/>
        <a:ln cap="flat" cmpd="sng" w="381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66675</xdr:colOff>
      <xdr:row>60</xdr:row>
      <xdr:rowOff>95250</xdr:rowOff>
    </xdr:from>
    <xdr:ext cx="4381500" cy="1200150"/>
    <xdr:grpSp>
      <xdr:nvGrpSpPr>
        <xdr:cNvPr id="2" name="Shape 2"/>
        <xdr:cNvGrpSpPr/>
      </xdr:nvGrpSpPr>
      <xdr:grpSpPr>
        <a:xfrm>
          <a:off x="3155250" y="3179925"/>
          <a:ext cx="4381500" cy="1200150"/>
          <a:chOff x="3155250" y="3179925"/>
          <a:chExt cx="4381500" cy="1200150"/>
        </a:xfrm>
      </xdr:grpSpPr>
      <xdr:grpSp>
        <xdr:nvGrpSpPr>
          <xdr:cNvPr id="127" name="Shape 127"/>
          <xdr:cNvGrpSpPr/>
        </xdr:nvGrpSpPr>
        <xdr:grpSpPr>
          <a:xfrm>
            <a:off x="3155250" y="3179925"/>
            <a:ext cx="4381500" cy="1200150"/>
            <a:chOff x="3155250" y="3179925"/>
            <a:chExt cx="4381500" cy="1200150"/>
          </a:xfrm>
        </xdr:grpSpPr>
        <xdr:sp>
          <xdr:nvSpPr>
            <xdr:cNvPr id="5" name="Shape 5"/>
            <xdr:cNvSpPr/>
          </xdr:nvSpPr>
          <xdr:spPr>
            <a:xfrm>
              <a:off x="3155250" y="3179925"/>
              <a:ext cx="4381500" cy="1200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28" name="Shape 128"/>
            <xdr:cNvGrpSpPr/>
          </xdr:nvGrpSpPr>
          <xdr:grpSpPr>
            <a:xfrm>
              <a:off x="3155250" y="3179925"/>
              <a:ext cx="4381500" cy="1200150"/>
              <a:chOff x="3155250" y="3179925"/>
              <a:chExt cx="4381500" cy="1200150"/>
            </a:xfrm>
          </xdr:grpSpPr>
          <xdr:sp>
            <xdr:nvSpPr>
              <xdr:cNvPr id="129" name="Shape 129"/>
              <xdr:cNvSpPr/>
            </xdr:nvSpPr>
            <xdr:spPr>
              <a:xfrm>
                <a:off x="3155250" y="3179925"/>
                <a:ext cx="4381500" cy="12001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30" name="Shape 130"/>
              <xdr:cNvGrpSpPr/>
            </xdr:nvGrpSpPr>
            <xdr:grpSpPr>
              <a:xfrm>
                <a:off x="3155250" y="3179925"/>
                <a:ext cx="4381500" cy="1200150"/>
                <a:chOff x="3174300" y="3199125"/>
                <a:chExt cx="4343400" cy="1161900"/>
              </a:xfrm>
            </xdr:grpSpPr>
            <xdr:sp>
              <xdr:nvSpPr>
                <xdr:cNvPr id="131" name="Shape 131"/>
                <xdr:cNvSpPr/>
              </xdr:nvSpPr>
              <xdr:spPr>
                <a:xfrm>
                  <a:off x="3174300" y="3199125"/>
                  <a:ext cx="4343400" cy="1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32" name="Shape 132"/>
                <xdr:cNvCxnSpPr>
                  <a:stCxn id="26" idx="2"/>
                </xdr:cNvCxnSpPr>
              </xdr:nvCxnSpPr>
              <xdr:spPr>
                <a:xfrm rot="10800000">
                  <a:off x="3174300" y="3199125"/>
                  <a:ext cx="4343400" cy="116190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333375</xdr:colOff>
      <xdr:row>70</xdr:row>
      <xdr:rowOff>47625</xdr:rowOff>
    </xdr:from>
    <xdr:ext cx="1562100" cy="590550"/>
    <xdr:sp>
      <xdr:nvSpPr>
        <xdr:cNvPr id="33" name="Shape 33"/>
        <xdr:cNvSpPr/>
      </xdr:nvSpPr>
      <xdr:spPr>
        <a:xfrm>
          <a:off x="4584000" y="3503775"/>
          <a:ext cx="1524000" cy="552450"/>
        </a:xfrm>
        <a:prstGeom prst="ellipse">
          <a:avLst/>
        </a:prstGeom>
        <a:noFill/>
        <a:ln cap="flat" cmpd="sng" w="38100">
          <a:solidFill>
            <a:srgbClr val="AC5B2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57150</xdr:colOff>
      <xdr:row>62</xdr:row>
      <xdr:rowOff>66675</xdr:rowOff>
    </xdr:from>
    <xdr:ext cx="1066800" cy="1752600"/>
    <xdr:grpSp>
      <xdr:nvGrpSpPr>
        <xdr:cNvPr id="2" name="Shape 2"/>
        <xdr:cNvGrpSpPr/>
      </xdr:nvGrpSpPr>
      <xdr:grpSpPr>
        <a:xfrm>
          <a:off x="4812600" y="2903700"/>
          <a:ext cx="1066800" cy="1752600"/>
          <a:chOff x="4812600" y="2903700"/>
          <a:chExt cx="1066800" cy="1752600"/>
        </a:xfrm>
      </xdr:grpSpPr>
      <xdr:grpSp>
        <xdr:nvGrpSpPr>
          <xdr:cNvPr id="133" name="Shape 133"/>
          <xdr:cNvGrpSpPr/>
        </xdr:nvGrpSpPr>
        <xdr:grpSpPr>
          <a:xfrm>
            <a:off x="4812600" y="2903700"/>
            <a:ext cx="1066800" cy="1752600"/>
            <a:chOff x="4812600" y="2903700"/>
            <a:chExt cx="1066800" cy="1752600"/>
          </a:xfrm>
        </xdr:grpSpPr>
        <xdr:sp>
          <xdr:nvSpPr>
            <xdr:cNvPr id="5" name="Shape 5"/>
            <xdr:cNvSpPr/>
          </xdr:nvSpPr>
          <xdr:spPr>
            <a:xfrm>
              <a:off x="4812600" y="2903700"/>
              <a:ext cx="1066800" cy="1752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34" name="Shape 134"/>
            <xdr:cNvGrpSpPr/>
          </xdr:nvGrpSpPr>
          <xdr:grpSpPr>
            <a:xfrm>
              <a:off x="4812600" y="2903700"/>
              <a:ext cx="1066800" cy="1752600"/>
              <a:chOff x="4812600" y="2903700"/>
              <a:chExt cx="1066800" cy="1752600"/>
            </a:xfrm>
          </xdr:grpSpPr>
          <xdr:sp>
            <xdr:nvSpPr>
              <xdr:cNvPr id="135" name="Shape 135"/>
              <xdr:cNvSpPr/>
            </xdr:nvSpPr>
            <xdr:spPr>
              <a:xfrm>
                <a:off x="4812600" y="2903700"/>
                <a:ext cx="1066800" cy="1752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36" name="Shape 136"/>
              <xdr:cNvGrpSpPr/>
            </xdr:nvGrpSpPr>
            <xdr:grpSpPr>
              <a:xfrm>
                <a:off x="4812600" y="2903700"/>
                <a:ext cx="1066800" cy="1752600"/>
                <a:chOff x="4831650" y="2922750"/>
                <a:chExt cx="1028700" cy="1714500"/>
              </a:xfrm>
            </xdr:grpSpPr>
            <xdr:sp>
              <xdr:nvSpPr>
                <xdr:cNvPr id="137" name="Shape 137"/>
                <xdr:cNvSpPr/>
              </xdr:nvSpPr>
              <xdr:spPr>
                <a:xfrm>
                  <a:off x="4831650" y="2922750"/>
                  <a:ext cx="1028700" cy="1714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38" name="Shape 138"/>
                <xdr:cNvCxnSpPr>
                  <a:stCxn id="33" idx="2"/>
                </xdr:cNvCxnSpPr>
              </xdr:nvCxnSpPr>
              <xdr:spPr>
                <a:xfrm rot="10800000">
                  <a:off x="4831650" y="2922750"/>
                  <a:ext cx="1028700" cy="171450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chemeClr val="accent2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619125</xdr:colOff>
      <xdr:row>70</xdr:row>
      <xdr:rowOff>9525</xdr:rowOff>
    </xdr:from>
    <xdr:ext cx="1143000" cy="619125"/>
    <xdr:sp>
      <xdr:nvSpPr>
        <xdr:cNvPr id="40" name="Shape 40"/>
        <xdr:cNvSpPr/>
      </xdr:nvSpPr>
      <xdr:spPr>
        <a:xfrm>
          <a:off x="4793550" y="3489488"/>
          <a:ext cx="1104900" cy="581025"/>
        </a:xfrm>
        <a:prstGeom prst="ellipse">
          <a:avLst/>
        </a:prstGeom>
        <a:noFill/>
        <a:ln cap="flat" cmpd="sng" w="381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2581275</xdr:colOff>
      <xdr:row>64</xdr:row>
      <xdr:rowOff>95250</xdr:rowOff>
    </xdr:from>
    <xdr:ext cx="6543675" cy="1352550"/>
    <xdr:grpSp>
      <xdr:nvGrpSpPr>
        <xdr:cNvPr id="2" name="Shape 2"/>
        <xdr:cNvGrpSpPr/>
      </xdr:nvGrpSpPr>
      <xdr:grpSpPr>
        <a:xfrm>
          <a:off x="2074163" y="3103725"/>
          <a:ext cx="6543675" cy="1352550"/>
          <a:chOff x="2074163" y="3103725"/>
          <a:chExt cx="6543675" cy="1352550"/>
        </a:xfrm>
      </xdr:grpSpPr>
      <xdr:grpSp>
        <xdr:nvGrpSpPr>
          <xdr:cNvPr id="139" name="Shape 139"/>
          <xdr:cNvGrpSpPr/>
        </xdr:nvGrpSpPr>
        <xdr:grpSpPr>
          <a:xfrm>
            <a:off x="2074163" y="3103725"/>
            <a:ext cx="6543675" cy="1352550"/>
            <a:chOff x="2074163" y="3103725"/>
            <a:chExt cx="6543675" cy="1352550"/>
          </a:xfrm>
        </xdr:grpSpPr>
        <xdr:sp>
          <xdr:nvSpPr>
            <xdr:cNvPr id="5" name="Shape 5"/>
            <xdr:cNvSpPr/>
          </xdr:nvSpPr>
          <xdr:spPr>
            <a:xfrm>
              <a:off x="2074163" y="3103725"/>
              <a:ext cx="6543675" cy="1352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40" name="Shape 140"/>
            <xdr:cNvGrpSpPr/>
          </xdr:nvGrpSpPr>
          <xdr:grpSpPr>
            <a:xfrm>
              <a:off x="2074163" y="3103725"/>
              <a:ext cx="6543675" cy="1352550"/>
              <a:chOff x="2074163" y="3103725"/>
              <a:chExt cx="6543675" cy="1352550"/>
            </a:xfrm>
          </xdr:grpSpPr>
          <xdr:sp>
            <xdr:nvSpPr>
              <xdr:cNvPr id="141" name="Shape 141"/>
              <xdr:cNvSpPr/>
            </xdr:nvSpPr>
            <xdr:spPr>
              <a:xfrm>
                <a:off x="2074163" y="3103725"/>
                <a:ext cx="6543675" cy="13525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42" name="Shape 142"/>
              <xdr:cNvGrpSpPr/>
            </xdr:nvGrpSpPr>
            <xdr:grpSpPr>
              <a:xfrm>
                <a:off x="2074163" y="3103725"/>
                <a:ext cx="6543675" cy="1352550"/>
                <a:chOff x="2093213" y="3122775"/>
                <a:chExt cx="6505575" cy="1314450"/>
              </a:xfrm>
            </xdr:grpSpPr>
            <xdr:sp>
              <xdr:nvSpPr>
                <xdr:cNvPr id="143" name="Shape 143"/>
                <xdr:cNvSpPr/>
              </xdr:nvSpPr>
              <xdr:spPr>
                <a:xfrm>
                  <a:off x="2093213" y="3122775"/>
                  <a:ext cx="6505575" cy="13144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44" name="Shape 144"/>
                <xdr:cNvCxnSpPr/>
              </xdr:nvCxnSpPr>
              <xdr:spPr>
                <a:xfrm rot="10800000">
                  <a:off x="2093213" y="3122775"/>
                  <a:ext cx="6505575" cy="131445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rgbClr val="FF0000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219075</xdr:colOff>
      <xdr:row>93</xdr:row>
      <xdr:rowOff>85725</xdr:rowOff>
    </xdr:from>
    <xdr:ext cx="4000500" cy="819150"/>
    <xdr:sp>
      <xdr:nvSpPr>
        <xdr:cNvPr id="47" name="Shape 47"/>
        <xdr:cNvSpPr/>
      </xdr:nvSpPr>
      <xdr:spPr>
        <a:xfrm flipH="1" rot="10800000">
          <a:off x="3364800" y="3389475"/>
          <a:ext cx="3962400" cy="781050"/>
        </a:xfrm>
        <a:prstGeom prst="ellipse">
          <a:avLst/>
        </a:prstGeom>
        <a:noFill/>
        <a:ln cap="flat" cmpd="sng" w="381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1638300</xdr:colOff>
      <xdr:row>92</xdr:row>
      <xdr:rowOff>123825</xdr:rowOff>
    </xdr:from>
    <xdr:ext cx="6334125" cy="1200150"/>
    <xdr:grpSp>
      <xdr:nvGrpSpPr>
        <xdr:cNvPr id="2" name="Shape 2"/>
        <xdr:cNvGrpSpPr/>
      </xdr:nvGrpSpPr>
      <xdr:grpSpPr>
        <a:xfrm>
          <a:off x="2178938" y="3179925"/>
          <a:ext cx="6334125" cy="1200150"/>
          <a:chOff x="2178938" y="3179925"/>
          <a:chExt cx="6334125" cy="1200150"/>
        </a:xfrm>
      </xdr:grpSpPr>
      <xdr:grpSp>
        <xdr:nvGrpSpPr>
          <xdr:cNvPr id="145" name="Shape 145"/>
          <xdr:cNvGrpSpPr/>
        </xdr:nvGrpSpPr>
        <xdr:grpSpPr>
          <a:xfrm>
            <a:off x="2178938" y="3179925"/>
            <a:ext cx="6334125" cy="1200150"/>
            <a:chOff x="2178938" y="3179925"/>
            <a:chExt cx="6334125" cy="1200150"/>
          </a:xfrm>
        </xdr:grpSpPr>
        <xdr:sp>
          <xdr:nvSpPr>
            <xdr:cNvPr id="5" name="Shape 5"/>
            <xdr:cNvSpPr/>
          </xdr:nvSpPr>
          <xdr:spPr>
            <a:xfrm>
              <a:off x="2178938" y="3179925"/>
              <a:ext cx="6334125" cy="1200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46" name="Shape 146"/>
            <xdr:cNvGrpSpPr/>
          </xdr:nvGrpSpPr>
          <xdr:grpSpPr>
            <a:xfrm>
              <a:off x="2178938" y="3179925"/>
              <a:ext cx="6334125" cy="1200150"/>
              <a:chOff x="2178938" y="3179925"/>
              <a:chExt cx="6334125" cy="1200150"/>
            </a:xfrm>
          </xdr:grpSpPr>
          <xdr:sp>
            <xdr:nvSpPr>
              <xdr:cNvPr id="147" name="Shape 147"/>
              <xdr:cNvSpPr/>
            </xdr:nvSpPr>
            <xdr:spPr>
              <a:xfrm>
                <a:off x="2178938" y="3179925"/>
                <a:ext cx="6334125" cy="12001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61" name="Shape 61"/>
              <xdr:cNvGrpSpPr/>
            </xdr:nvGrpSpPr>
            <xdr:grpSpPr>
              <a:xfrm>
                <a:off x="2178938" y="3179925"/>
                <a:ext cx="6334125" cy="1200150"/>
                <a:chOff x="2197988" y="3198975"/>
                <a:chExt cx="6296025" cy="1162050"/>
              </a:xfrm>
            </xdr:grpSpPr>
            <xdr:sp>
              <xdr:nvSpPr>
                <xdr:cNvPr id="148" name="Shape 148"/>
                <xdr:cNvSpPr/>
              </xdr:nvSpPr>
              <xdr:spPr>
                <a:xfrm>
                  <a:off x="2197988" y="3198975"/>
                  <a:ext cx="6296025" cy="1162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49" name="Shape 149"/>
                <xdr:cNvCxnSpPr/>
              </xdr:nvCxnSpPr>
              <xdr:spPr>
                <a:xfrm rot="10800000">
                  <a:off x="2197988" y="3198975"/>
                  <a:ext cx="6296025" cy="116205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rgbClr val="FF0000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438150</xdr:colOff>
      <xdr:row>100</xdr:row>
      <xdr:rowOff>-19050</xdr:rowOff>
    </xdr:from>
    <xdr:ext cx="1562100" cy="590550"/>
    <xdr:sp>
      <xdr:nvSpPr>
        <xdr:cNvPr id="54" name="Shape 54"/>
        <xdr:cNvSpPr/>
      </xdr:nvSpPr>
      <xdr:spPr>
        <a:xfrm flipH="1" rot="10800000">
          <a:off x="4584000" y="3503775"/>
          <a:ext cx="1524000" cy="552450"/>
        </a:xfrm>
        <a:prstGeom prst="ellipse">
          <a:avLst/>
        </a:prstGeom>
        <a:noFill/>
        <a:ln cap="flat" cmpd="sng" w="38100">
          <a:solidFill>
            <a:srgbClr val="AC5B2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1028700</xdr:colOff>
      <xdr:row>94</xdr:row>
      <xdr:rowOff>104775</xdr:rowOff>
    </xdr:from>
    <xdr:ext cx="4848225" cy="1276350"/>
    <xdr:grpSp>
      <xdr:nvGrpSpPr>
        <xdr:cNvPr id="2" name="Shape 2"/>
        <xdr:cNvGrpSpPr/>
      </xdr:nvGrpSpPr>
      <xdr:grpSpPr>
        <a:xfrm>
          <a:off x="2921888" y="3141825"/>
          <a:ext cx="4848224" cy="1276350"/>
          <a:chOff x="2921888" y="3141825"/>
          <a:chExt cx="4848224" cy="1276350"/>
        </a:xfrm>
      </xdr:grpSpPr>
      <xdr:grpSp>
        <xdr:nvGrpSpPr>
          <xdr:cNvPr id="150" name="Shape 150"/>
          <xdr:cNvGrpSpPr/>
        </xdr:nvGrpSpPr>
        <xdr:grpSpPr>
          <a:xfrm>
            <a:off x="2921888" y="3141825"/>
            <a:ext cx="4848224" cy="1276350"/>
            <a:chOff x="2921888" y="3141825"/>
            <a:chExt cx="4848225" cy="1276350"/>
          </a:xfrm>
        </xdr:grpSpPr>
        <xdr:sp>
          <xdr:nvSpPr>
            <xdr:cNvPr id="5" name="Shape 5"/>
            <xdr:cNvSpPr/>
          </xdr:nvSpPr>
          <xdr:spPr>
            <a:xfrm>
              <a:off x="2921888" y="3141825"/>
              <a:ext cx="4848225" cy="12763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51" name="Shape 151"/>
            <xdr:cNvGrpSpPr/>
          </xdr:nvGrpSpPr>
          <xdr:grpSpPr>
            <a:xfrm>
              <a:off x="2921888" y="3141825"/>
              <a:ext cx="4848225" cy="1276350"/>
              <a:chOff x="2921888" y="3141825"/>
              <a:chExt cx="4848225" cy="1276350"/>
            </a:xfrm>
          </xdr:grpSpPr>
          <xdr:sp>
            <xdr:nvSpPr>
              <xdr:cNvPr id="18" name="Shape 18"/>
              <xdr:cNvSpPr/>
            </xdr:nvSpPr>
            <xdr:spPr>
              <a:xfrm>
                <a:off x="2921888" y="3141825"/>
                <a:ext cx="4848225" cy="12763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52" name="Shape 152"/>
              <xdr:cNvGrpSpPr/>
            </xdr:nvGrpSpPr>
            <xdr:grpSpPr>
              <a:xfrm>
                <a:off x="2921888" y="3141825"/>
                <a:ext cx="4848225" cy="1276350"/>
                <a:chOff x="2940863" y="3156188"/>
                <a:chExt cx="4810200" cy="1247700"/>
              </a:xfrm>
            </xdr:grpSpPr>
            <xdr:sp>
              <xdr:nvSpPr>
                <xdr:cNvPr id="76" name="Shape 76"/>
                <xdr:cNvSpPr/>
              </xdr:nvSpPr>
              <xdr:spPr>
                <a:xfrm>
                  <a:off x="2940863" y="3156188"/>
                  <a:ext cx="4810200" cy="1247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53" name="Shape 153"/>
                <xdr:cNvCxnSpPr>
                  <a:stCxn id="61" idx="2"/>
                </xdr:cNvCxnSpPr>
              </xdr:nvCxnSpPr>
              <xdr:spPr>
                <a:xfrm rot="10800000">
                  <a:off x="2940863" y="3156188"/>
                  <a:ext cx="4810200" cy="124770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chemeClr val="accent2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152400</xdr:colOff>
      <xdr:row>99</xdr:row>
      <xdr:rowOff>152400</xdr:rowOff>
    </xdr:from>
    <xdr:ext cx="571500" cy="657225"/>
    <xdr:sp>
      <xdr:nvSpPr>
        <xdr:cNvPr id="62" name="Shape 62"/>
        <xdr:cNvSpPr/>
      </xdr:nvSpPr>
      <xdr:spPr>
        <a:xfrm>
          <a:off x="5079300" y="3470438"/>
          <a:ext cx="533400" cy="619125"/>
        </a:xfrm>
        <a:prstGeom prst="ellipse">
          <a:avLst/>
        </a:prstGeom>
        <a:noFill/>
        <a:ln cap="flat" cmpd="sng" w="38100">
          <a:solidFill>
            <a:srgbClr val="517E3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542925</xdr:colOff>
      <xdr:row>96</xdr:row>
      <xdr:rowOff>85725</xdr:rowOff>
    </xdr:from>
    <xdr:ext cx="4048125" cy="962025"/>
    <xdr:grpSp>
      <xdr:nvGrpSpPr>
        <xdr:cNvPr id="2" name="Shape 2"/>
        <xdr:cNvGrpSpPr/>
      </xdr:nvGrpSpPr>
      <xdr:grpSpPr>
        <a:xfrm>
          <a:off x="3321938" y="3298988"/>
          <a:ext cx="4048125" cy="962025"/>
          <a:chOff x="3321938" y="3298988"/>
          <a:chExt cx="4048125" cy="962025"/>
        </a:xfrm>
      </xdr:grpSpPr>
      <xdr:grpSp>
        <xdr:nvGrpSpPr>
          <xdr:cNvPr id="154" name="Shape 154"/>
          <xdr:cNvGrpSpPr/>
        </xdr:nvGrpSpPr>
        <xdr:grpSpPr>
          <a:xfrm>
            <a:off x="3321938" y="3298988"/>
            <a:ext cx="4048125" cy="962025"/>
            <a:chOff x="3321938" y="3298988"/>
            <a:chExt cx="4048125" cy="962025"/>
          </a:xfrm>
        </xdr:grpSpPr>
        <xdr:sp>
          <xdr:nvSpPr>
            <xdr:cNvPr id="5" name="Shape 5"/>
            <xdr:cNvSpPr/>
          </xdr:nvSpPr>
          <xdr:spPr>
            <a:xfrm>
              <a:off x="3321938" y="3298988"/>
              <a:ext cx="4048125" cy="9620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84" name="Shape 84"/>
            <xdr:cNvGrpSpPr/>
          </xdr:nvGrpSpPr>
          <xdr:grpSpPr>
            <a:xfrm>
              <a:off x="3321938" y="3298988"/>
              <a:ext cx="4048125" cy="962025"/>
              <a:chOff x="3321938" y="3298988"/>
              <a:chExt cx="4048125" cy="962025"/>
            </a:xfrm>
          </xdr:grpSpPr>
          <xdr:sp>
            <xdr:nvSpPr>
              <xdr:cNvPr id="155" name="Shape 155"/>
              <xdr:cNvSpPr/>
            </xdr:nvSpPr>
            <xdr:spPr>
              <a:xfrm>
                <a:off x="3321938" y="3298988"/>
                <a:ext cx="4048125" cy="962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56" name="Shape 156"/>
              <xdr:cNvGrpSpPr/>
            </xdr:nvGrpSpPr>
            <xdr:grpSpPr>
              <a:xfrm>
                <a:off x="3321938" y="3298988"/>
                <a:ext cx="4048125" cy="962025"/>
                <a:chOff x="3340913" y="3317963"/>
                <a:chExt cx="4010100" cy="924000"/>
              </a:xfrm>
            </xdr:grpSpPr>
            <xdr:sp>
              <xdr:nvSpPr>
                <xdr:cNvPr id="157" name="Shape 157"/>
                <xdr:cNvSpPr/>
              </xdr:nvSpPr>
              <xdr:spPr>
                <a:xfrm>
                  <a:off x="3340913" y="3317963"/>
                  <a:ext cx="4010100" cy="924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92" name="Shape 92"/>
                <xdr:cNvCxnSpPr>
                  <a:stCxn id="54" idx="2"/>
                </xdr:cNvCxnSpPr>
              </xdr:nvCxnSpPr>
              <xdr:spPr>
                <a:xfrm rot="10800000">
                  <a:off x="3340913" y="3317963"/>
                  <a:ext cx="4010100" cy="92400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chemeClr val="accent6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12</xdr:col>
      <xdr:colOff>523875</xdr:colOff>
      <xdr:row>100</xdr:row>
      <xdr:rowOff>9525</xdr:rowOff>
    </xdr:from>
    <xdr:ext cx="1352550" cy="1752600"/>
    <xdr:sp>
      <xdr:nvSpPr>
        <xdr:cNvPr id="69" name="Shape 69"/>
        <xdr:cNvSpPr/>
      </xdr:nvSpPr>
      <xdr:spPr>
        <a:xfrm>
          <a:off x="4688775" y="2922750"/>
          <a:ext cx="1314450" cy="1714500"/>
        </a:xfrm>
        <a:prstGeom prst="ellipse">
          <a:avLst/>
        </a:prstGeom>
        <a:noFill/>
        <a:ln cap="flat" cmpd="sng" w="381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76200</xdr:colOff>
      <xdr:row>101</xdr:row>
      <xdr:rowOff>76200</xdr:rowOff>
    </xdr:from>
    <xdr:ext cx="8162925" cy="647700"/>
    <xdr:grpSp>
      <xdr:nvGrpSpPr>
        <xdr:cNvPr id="2" name="Shape 2"/>
        <xdr:cNvGrpSpPr/>
      </xdr:nvGrpSpPr>
      <xdr:grpSpPr>
        <a:xfrm>
          <a:off x="1264538" y="3456150"/>
          <a:ext cx="8162925" cy="647700"/>
          <a:chOff x="1264538" y="3456150"/>
          <a:chExt cx="8162925" cy="647700"/>
        </a:xfrm>
      </xdr:grpSpPr>
      <xdr:grpSp>
        <xdr:nvGrpSpPr>
          <xdr:cNvPr id="158" name="Shape 158"/>
          <xdr:cNvGrpSpPr/>
        </xdr:nvGrpSpPr>
        <xdr:grpSpPr>
          <a:xfrm>
            <a:off x="1264538" y="3456150"/>
            <a:ext cx="8162925" cy="647700"/>
            <a:chOff x="1264538" y="3456150"/>
            <a:chExt cx="8162925" cy="647700"/>
          </a:xfrm>
        </xdr:grpSpPr>
        <xdr:sp>
          <xdr:nvSpPr>
            <xdr:cNvPr id="5" name="Shape 5"/>
            <xdr:cNvSpPr/>
          </xdr:nvSpPr>
          <xdr:spPr>
            <a:xfrm>
              <a:off x="1264538" y="3456150"/>
              <a:ext cx="8162925" cy="647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00" name="Shape 100"/>
            <xdr:cNvGrpSpPr/>
          </xdr:nvGrpSpPr>
          <xdr:grpSpPr>
            <a:xfrm>
              <a:off x="1264538" y="3456150"/>
              <a:ext cx="8162925" cy="647700"/>
              <a:chOff x="1264538" y="3456150"/>
              <a:chExt cx="8162925" cy="647700"/>
            </a:xfrm>
          </xdr:grpSpPr>
          <xdr:sp>
            <xdr:nvSpPr>
              <xdr:cNvPr id="159" name="Shape 159"/>
              <xdr:cNvSpPr/>
            </xdr:nvSpPr>
            <xdr:spPr>
              <a:xfrm>
                <a:off x="1264538" y="3456150"/>
                <a:ext cx="8162925" cy="647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60" name="Shape 160"/>
              <xdr:cNvGrpSpPr/>
            </xdr:nvGrpSpPr>
            <xdr:grpSpPr>
              <a:xfrm>
                <a:off x="1264538" y="3456150"/>
                <a:ext cx="8162925" cy="647700"/>
                <a:chOff x="1283513" y="3475200"/>
                <a:chExt cx="8124900" cy="609600"/>
              </a:xfrm>
            </xdr:grpSpPr>
            <xdr:sp>
              <xdr:nvSpPr>
                <xdr:cNvPr id="108" name="Shape 108"/>
                <xdr:cNvSpPr/>
              </xdr:nvSpPr>
              <xdr:spPr>
                <a:xfrm>
                  <a:off x="1283513" y="3475200"/>
                  <a:ext cx="8124900" cy="609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61" name="Shape 161"/>
                <xdr:cNvCxnSpPr>
                  <a:stCxn id="76" idx="2"/>
                </xdr:cNvCxnSpPr>
              </xdr:nvCxnSpPr>
              <xdr:spPr>
                <a:xfrm rot="10800000">
                  <a:off x="1283513" y="3475200"/>
                  <a:ext cx="8124900" cy="60960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76200</xdr:colOff>
      <xdr:row>128</xdr:row>
      <xdr:rowOff>123825</xdr:rowOff>
    </xdr:from>
    <xdr:ext cx="4010025" cy="704850"/>
    <xdr:sp>
      <xdr:nvSpPr>
        <xdr:cNvPr id="77" name="Shape 77"/>
        <xdr:cNvSpPr/>
      </xdr:nvSpPr>
      <xdr:spPr>
        <a:xfrm flipH="1" rot="10800000">
          <a:off x="3360038" y="3446625"/>
          <a:ext cx="3971925" cy="666750"/>
        </a:xfrm>
        <a:prstGeom prst="ellipse">
          <a:avLst/>
        </a:prstGeom>
        <a:noFill/>
        <a:ln cap="flat" cmpd="sng" w="381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3028950</xdr:colOff>
      <xdr:row>128</xdr:row>
      <xdr:rowOff>142875</xdr:rowOff>
    </xdr:from>
    <xdr:ext cx="4933950" cy="352425"/>
    <xdr:grpSp>
      <xdr:nvGrpSpPr>
        <xdr:cNvPr id="2" name="Shape 2"/>
        <xdr:cNvGrpSpPr/>
      </xdr:nvGrpSpPr>
      <xdr:grpSpPr>
        <a:xfrm>
          <a:off x="2879025" y="3603788"/>
          <a:ext cx="4933950" cy="352425"/>
          <a:chOff x="2879025" y="3603788"/>
          <a:chExt cx="4933950" cy="352425"/>
        </a:xfrm>
      </xdr:grpSpPr>
      <xdr:grpSp>
        <xdr:nvGrpSpPr>
          <xdr:cNvPr id="162" name="Shape 162" title="Drawing"/>
          <xdr:cNvGrpSpPr/>
        </xdr:nvGrpSpPr>
        <xdr:grpSpPr>
          <a:xfrm>
            <a:off x="2879025" y="3603788"/>
            <a:ext cx="4933950" cy="352425"/>
            <a:chOff x="2879025" y="3603788"/>
            <a:chExt cx="4933950" cy="352425"/>
          </a:xfrm>
        </xdr:grpSpPr>
        <xdr:sp>
          <xdr:nvSpPr>
            <xdr:cNvPr id="5" name="Shape 5"/>
            <xdr:cNvSpPr/>
          </xdr:nvSpPr>
          <xdr:spPr>
            <a:xfrm>
              <a:off x="2879025" y="3603788"/>
              <a:ext cx="49339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63" name="Shape 163"/>
            <xdr:cNvGrpSpPr/>
          </xdr:nvGrpSpPr>
          <xdr:grpSpPr>
            <a:xfrm>
              <a:off x="2879025" y="3603788"/>
              <a:ext cx="4933950" cy="352425"/>
              <a:chOff x="2879025" y="3603788"/>
              <a:chExt cx="4933950" cy="352425"/>
            </a:xfrm>
          </xdr:grpSpPr>
          <xdr:sp>
            <xdr:nvSpPr>
              <xdr:cNvPr id="164" name="Shape 164"/>
              <xdr:cNvSpPr/>
            </xdr:nvSpPr>
            <xdr:spPr>
              <a:xfrm>
                <a:off x="2879025" y="3603788"/>
                <a:ext cx="49339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65" name="Shape 165"/>
              <xdr:cNvGrpSpPr/>
            </xdr:nvGrpSpPr>
            <xdr:grpSpPr>
              <a:xfrm>
                <a:off x="2879025" y="3603788"/>
                <a:ext cx="4933950" cy="352425"/>
                <a:chOff x="2897925" y="3622763"/>
                <a:chExt cx="4896000" cy="314400"/>
              </a:xfrm>
            </xdr:grpSpPr>
            <xdr:sp>
              <xdr:nvSpPr>
                <xdr:cNvPr id="166" name="Shape 166"/>
                <xdr:cNvSpPr/>
              </xdr:nvSpPr>
              <xdr:spPr>
                <a:xfrm>
                  <a:off x="2897925" y="3622763"/>
                  <a:ext cx="4896000" cy="314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67" name="Shape 167"/>
                <xdr:cNvCxnSpPr>
                  <a:stCxn id="84" idx="2"/>
                </xdr:cNvCxnSpPr>
              </xdr:nvCxnSpPr>
              <xdr:spPr>
                <a:xfrm rot="10800000">
                  <a:off x="2897925" y="3622763"/>
                  <a:ext cx="4896000" cy="31440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rgbClr val="FF0000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457200</xdr:colOff>
      <xdr:row>134</xdr:row>
      <xdr:rowOff>104775</xdr:rowOff>
    </xdr:from>
    <xdr:ext cx="1352550" cy="876300"/>
    <xdr:sp>
      <xdr:nvSpPr>
        <xdr:cNvPr id="85" name="Shape 85"/>
        <xdr:cNvSpPr/>
      </xdr:nvSpPr>
      <xdr:spPr>
        <a:xfrm>
          <a:off x="4688775" y="3360900"/>
          <a:ext cx="1314450" cy="838200"/>
        </a:xfrm>
        <a:prstGeom prst="ellipse">
          <a:avLst/>
        </a:prstGeom>
        <a:noFill/>
        <a:ln cap="flat" cmpd="sng" w="381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1038225</xdr:colOff>
      <xdr:row>130</xdr:row>
      <xdr:rowOff>85725</xdr:rowOff>
    </xdr:from>
    <xdr:ext cx="4219575" cy="1200150"/>
    <xdr:grpSp>
      <xdr:nvGrpSpPr>
        <xdr:cNvPr id="2" name="Shape 2"/>
        <xdr:cNvGrpSpPr/>
      </xdr:nvGrpSpPr>
      <xdr:grpSpPr>
        <a:xfrm>
          <a:off x="3233971" y="3177684"/>
          <a:ext cx="4224058" cy="1204633"/>
          <a:chOff x="3233971" y="3177684"/>
          <a:chExt cx="4224058" cy="1204633"/>
        </a:xfrm>
      </xdr:grpSpPr>
      <xdr:grpSp>
        <xdr:nvGrpSpPr>
          <xdr:cNvPr id="168" name="Shape 168" title="Drawing"/>
          <xdr:cNvGrpSpPr/>
        </xdr:nvGrpSpPr>
        <xdr:grpSpPr>
          <a:xfrm>
            <a:off x="3233971" y="3177684"/>
            <a:ext cx="4224058" cy="1204633"/>
            <a:chOff x="3564825" y="3189450"/>
            <a:chExt cx="3562350" cy="1181100"/>
          </a:xfrm>
        </xdr:grpSpPr>
        <xdr:sp>
          <xdr:nvSpPr>
            <xdr:cNvPr id="5" name="Shape 5"/>
            <xdr:cNvSpPr/>
          </xdr:nvSpPr>
          <xdr:spPr>
            <a:xfrm>
              <a:off x="3564825" y="3189450"/>
              <a:ext cx="3562350" cy="1181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69" name="Shape 169"/>
            <xdr:cNvGrpSpPr/>
          </xdr:nvGrpSpPr>
          <xdr:grpSpPr>
            <a:xfrm>
              <a:off x="3564825" y="3189450"/>
              <a:ext cx="3562350" cy="1181100"/>
              <a:chOff x="3564825" y="3189450"/>
              <a:chExt cx="3562350" cy="1181100"/>
            </a:xfrm>
          </xdr:grpSpPr>
          <xdr:sp>
            <xdr:nvSpPr>
              <xdr:cNvPr id="170" name="Shape 170"/>
              <xdr:cNvSpPr/>
            </xdr:nvSpPr>
            <xdr:spPr>
              <a:xfrm>
                <a:off x="3564825" y="3189450"/>
                <a:ext cx="3562350" cy="1181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71" name="Shape 171"/>
              <xdr:cNvGrpSpPr/>
            </xdr:nvGrpSpPr>
            <xdr:grpSpPr>
              <a:xfrm>
                <a:off x="3564825" y="3189450"/>
                <a:ext cx="3562350" cy="1181100"/>
                <a:chOff x="3584025" y="3208500"/>
                <a:chExt cx="3524100" cy="1143000"/>
              </a:xfrm>
            </xdr:grpSpPr>
            <xdr:sp>
              <xdr:nvSpPr>
                <xdr:cNvPr id="172" name="Shape 172"/>
                <xdr:cNvSpPr/>
              </xdr:nvSpPr>
              <xdr:spPr>
                <a:xfrm>
                  <a:off x="3584025" y="3208500"/>
                  <a:ext cx="3524100" cy="1143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73" name="Shape 173"/>
                <xdr:cNvCxnSpPr>
                  <a:stCxn id="92" idx="2"/>
                </xdr:cNvCxnSpPr>
              </xdr:nvCxnSpPr>
              <xdr:spPr>
                <a:xfrm rot="10800000">
                  <a:off x="3584025" y="3208500"/>
                  <a:ext cx="3524100" cy="114300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581025</xdr:colOff>
      <xdr:row>135</xdr:row>
      <xdr:rowOff>57150</xdr:rowOff>
    </xdr:from>
    <xdr:ext cx="552450" cy="657225"/>
    <xdr:sp>
      <xdr:nvSpPr>
        <xdr:cNvPr id="93" name="Shape 93"/>
        <xdr:cNvSpPr/>
      </xdr:nvSpPr>
      <xdr:spPr>
        <a:xfrm>
          <a:off x="5088825" y="3470438"/>
          <a:ext cx="514350" cy="619125"/>
        </a:xfrm>
        <a:prstGeom prst="ellipse">
          <a:avLst/>
        </a:prstGeom>
        <a:noFill/>
        <a:ln cap="flat" cmpd="sng" w="38100">
          <a:solidFill>
            <a:srgbClr val="517E3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3657600</xdr:colOff>
      <xdr:row>132</xdr:row>
      <xdr:rowOff>114300</xdr:rowOff>
    </xdr:from>
    <xdr:ext cx="3981450" cy="819150"/>
    <xdr:grpSp>
      <xdr:nvGrpSpPr>
        <xdr:cNvPr id="2" name="Shape 2"/>
        <xdr:cNvGrpSpPr/>
      </xdr:nvGrpSpPr>
      <xdr:grpSpPr>
        <a:xfrm>
          <a:off x="3351633" y="3366783"/>
          <a:ext cx="3988734" cy="826434"/>
          <a:chOff x="3351633" y="3366783"/>
          <a:chExt cx="3988734" cy="826434"/>
        </a:xfrm>
      </xdr:grpSpPr>
      <xdr:grpSp>
        <xdr:nvGrpSpPr>
          <xdr:cNvPr id="174" name="Shape 174" title="Drawing"/>
          <xdr:cNvGrpSpPr/>
        </xdr:nvGrpSpPr>
        <xdr:grpSpPr>
          <a:xfrm>
            <a:off x="3351633" y="3366783"/>
            <a:ext cx="3988734" cy="826434"/>
            <a:chOff x="3769613" y="3379950"/>
            <a:chExt cx="3152775" cy="800100"/>
          </a:xfrm>
        </xdr:grpSpPr>
        <xdr:sp>
          <xdr:nvSpPr>
            <xdr:cNvPr id="5" name="Shape 5"/>
            <xdr:cNvSpPr/>
          </xdr:nvSpPr>
          <xdr:spPr>
            <a:xfrm>
              <a:off x="3769613" y="3379950"/>
              <a:ext cx="3152775" cy="800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75" name="Shape 175"/>
            <xdr:cNvGrpSpPr/>
          </xdr:nvGrpSpPr>
          <xdr:grpSpPr>
            <a:xfrm>
              <a:off x="3769613" y="3379950"/>
              <a:ext cx="3152775" cy="800100"/>
              <a:chOff x="3769613" y="3379950"/>
              <a:chExt cx="3152775" cy="800100"/>
            </a:xfrm>
          </xdr:grpSpPr>
          <xdr:sp>
            <xdr:nvSpPr>
              <xdr:cNvPr id="176" name="Shape 176"/>
              <xdr:cNvSpPr/>
            </xdr:nvSpPr>
            <xdr:spPr>
              <a:xfrm>
                <a:off x="3769613" y="3379950"/>
                <a:ext cx="3152775" cy="800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77" name="Shape 177"/>
              <xdr:cNvGrpSpPr/>
            </xdr:nvGrpSpPr>
            <xdr:grpSpPr>
              <a:xfrm>
                <a:off x="3769613" y="3379950"/>
                <a:ext cx="3152775" cy="800100"/>
                <a:chOff x="3788738" y="3399000"/>
                <a:chExt cx="3114600" cy="762000"/>
              </a:xfrm>
            </xdr:grpSpPr>
            <xdr:sp>
              <xdr:nvSpPr>
                <xdr:cNvPr id="178" name="Shape 178"/>
                <xdr:cNvSpPr/>
              </xdr:nvSpPr>
              <xdr:spPr>
                <a:xfrm>
                  <a:off x="3788738" y="3399000"/>
                  <a:ext cx="3114600" cy="762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79" name="Shape 179"/>
                <xdr:cNvCxnSpPr>
                  <a:stCxn id="100" idx="2"/>
                </xdr:cNvCxnSpPr>
              </xdr:nvCxnSpPr>
              <xdr:spPr>
                <a:xfrm rot="10800000">
                  <a:off x="3788738" y="3399000"/>
                  <a:ext cx="3114600" cy="76200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chemeClr val="accent6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95250</xdr:colOff>
      <xdr:row>135</xdr:row>
      <xdr:rowOff>47625</xdr:rowOff>
    </xdr:from>
    <xdr:ext cx="600075" cy="638175"/>
    <xdr:sp>
      <xdr:nvSpPr>
        <xdr:cNvPr id="101" name="Shape 101"/>
        <xdr:cNvSpPr/>
      </xdr:nvSpPr>
      <xdr:spPr>
        <a:xfrm flipH="1" rot="10800000">
          <a:off x="5065013" y="3479963"/>
          <a:ext cx="561975" cy="600075"/>
        </a:xfrm>
        <a:prstGeom prst="ellipse">
          <a:avLst/>
        </a:prstGeom>
        <a:noFill/>
        <a:ln cap="flat" cmpd="sng" w="38100">
          <a:solidFill>
            <a:srgbClr val="AC5B2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1638300</xdr:colOff>
      <xdr:row>134</xdr:row>
      <xdr:rowOff>114300</xdr:rowOff>
    </xdr:from>
    <xdr:ext cx="6972300" cy="476250"/>
    <xdr:grpSp>
      <xdr:nvGrpSpPr>
        <xdr:cNvPr id="2" name="Shape 2"/>
        <xdr:cNvGrpSpPr/>
      </xdr:nvGrpSpPr>
      <xdr:grpSpPr>
        <a:xfrm>
          <a:off x="1859850" y="3541875"/>
          <a:ext cx="6972300" cy="476250"/>
          <a:chOff x="1859850" y="3541875"/>
          <a:chExt cx="6972300" cy="476250"/>
        </a:xfrm>
      </xdr:grpSpPr>
      <xdr:grpSp>
        <xdr:nvGrpSpPr>
          <xdr:cNvPr id="180" name="Shape 180" title="Drawing"/>
          <xdr:cNvGrpSpPr/>
        </xdr:nvGrpSpPr>
        <xdr:grpSpPr>
          <a:xfrm>
            <a:off x="1859850" y="3541875"/>
            <a:ext cx="6972300" cy="476250"/>
            <a:chOff x="1859850" y="3541875"/>
            <a:chExt cx="6972300" cy="476250"/>
          </a:xfrm>
        </xdr:grpSpPr>
        <xdr:sp>
          <xdr:nvSpPr>
            <xdr:cNvPr id="5" name="Shape 5"/>
            <xdr:cNvSpPr/>
          </xdr:nvSpPr>
          <xdr:spPr>
            <a:xfrm>
              <a:off x="1859850" y="3541875"/>
              <a:ext cx="6972300" cy="4762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81" name="Shape 181"/>
            <xdr:cNvGrpSpPr/>
          </xdr:nvGrpSpPr>
          <xdr:grpSpPr>
            <a:xfrm>
              <a:off x="1859850" y="3541875"/>
              <a:ext cx="6972300" cy="476250"/>
              <a:chOff x="1859850" y="3541875"/>
              <a:chExt cx="6972300" cy="476250"/>
            </a:xfrm>
          </xdr:grpSpPr>
          <xdr:sp>
            <xdr:nvSpPr>
              <xdr:cNvPr id="182" name="Shape 182"/>
              <xdr:cNvSpPr/>
            </xdr:nvSpPr>
            <xdr:spPr>
              <a:xfrm>
                <a:off x="1859850" y="3541875"/>
                <a:ext cx="6972300" cy="4762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83" name="Shape 183"/>
              <xdr:cNvGrpSpPr/>
            </xdr:nvGrpSpPr>
            <xdr:grpSpPr>
              <a:xfrm>
                <a:off x="1859850" y="3541875"/>
                <a:ext cx="6972300" cy="476250"/>
                <a:chOff x="1878900" y="3560775"/>
                <a:chExt cx="6934200" cy="438300"/>
              </a:xfrm>
            </xdr:grpSpPr>
            <xdr:sp>
              <xdr:nvSpPr>
                <xdr:cNvPr id="184" name="Shape 184"/>
                <xdr:cNvSpPr/>
              </xdr:nvSpPr>
              <xdr:spPr>
                <a:xfrm>
                  <a:off x="1878900" y="3560775"/>
                  <a:ext cx="6934200" cy="4383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85" name="Shape 185"/>
                <xdr:cNvCxnSpPr>
                  <a:stCxn id="108" idx="2"/>
                </xdr:cNvCxnSpPr>
              </xdr:nvCxnSpPr>
              <xdr:spPr>
                <a:xfrm rot="10800000">
                  <a:off x="1878900" y="3560775"/>
                  <a:ext cx="6934200" cy="43830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chemeClr val="accent2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533400</xdr:colOff>
      <xdr:row>128</xdr:row>
      <xdr:rowOff>57150</xdr:rowOff>
    </xdr:from>
    <xdr:ext cx="7010400" cy="3076575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457200</xdr:colOff>
      <xdr:row>92</xdr:row>
      <xdr:rowOff>9525</xdr:rowOff>
    </xdr:from>
    <xdr:ext cx="7029450" cy="5372100"/>
    <xdr:pic>
      <xdr:nvPicPr>
        <xdr:cNvPr id="0" name="image2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600075</xdr:colOff>
      <xdr:row>52</xdr:row>
      <xdr:rowOff>66675</xdr:rowOff>
    </xdr:from>
    <xdr:ext cx="7391400" cy="59626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38</xdr:row>
      <xdr:rowOff>85725</xdr:rowOff>
    </xdr:from>
    <xdr:ext cx="2647950" cy="2114550"/>
    <xdr:pic>
      <xdr:nvPicPr>
        <xdr:cNvPr id="0" name="image3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361950</xdr:colOff>
      <xdr:row>38</xdr:row>
      <xdr:rowOff>123825</xdr:rowOff>
    </xdr:from>
    <xdr:ext cx="2343150" cy="1981200"/>
    <xdr:pic>
      <xdr:nvPicPr>
        <xdr:cNvPr id="0" name="image3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</xdr:row>
      <xdr:rowOff>0</xdr:rowOff>
    </xdr:from>
    <xdr:ext cx="2181225" cy="1724025"/>
    <xdr:pic>
      <xdr:nvPicPr>
        <xdr:cNvPr id="0" name="image3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409575</xdr:colOff>
      <xdr:row>11</xdr:row>
      <xdr:rowOff>19050</xdr:rowOff>
    </xdr:from>
    <xdr:ext cx="2466975" cy="1657350"/>
    <xdr:pic>
      <xdr:nvPicPr>
        <xdr:cNvPr id="0" name="image3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647700</xdr:colOff>
      <xdr:row>10</xdr:row>
      <xdr:rowOff>95250</xdr:rowOff>
    </xdr:from>
    <xdr:ext cx="1971675" cy="1704975"/>
    <xdr:pic>
      <xdr:nvPicPr>
        <xdr:cNvPr id="0" name="image3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647700</xdr:colOff>
      <xdr:row>23</xdr:row>
      <xdr:rowOff>38100</xdr:rowOff>
    </xdr:from>
    <xdr:ext cx="2238375" cy="1781175"/>
    <xdr:pic>
      <xdr:nvPicPr>
        <xdr:cNvPr id="0" name="image3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228600</xdr:colOff>
      <xdr:row>23</xdr:row>
      <xdr:rowOff>9525</xdr:rowOff>
    </xdr:from>
    <xdr:ext cx="2638425" cy="1885950"/>
    <xdr:pic>
      <xdr:nvPicPr>
        <xdr:cNvPr id="0" name="image39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38100</xdr:rowOff>
    </xdr:from>
    <xdr:ext cx="3486150" cy="2362200"/>
    <xdr:pic>
      <xdr:nvPicPr>
        <xdr:cNvPr id="0" name="image37.png" title="Gambar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409575</xdr:colOff>
      <xdr:row>56</xdr:row>
      <xdr:rowOff>104775</xdr:rowOff>
    </xdr:from>
    <xdr:ext cx="3619500" cy="2362200"/>
    <xdr:pic>
      <xdr:nvPicPr>
        <xdr:cNvPr id="0" name="image38.png" title="Gambar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219075</xdr:colOff>
      <xdr:row>56</xdr:row>
      <xdr:rowOff>104775</xdr:rowOff>
    </xdr:from>
    <xdr:ext cx="3486150" cy="2362200"/>
    <xdr:pic>
      <xdr:nvPicPr>
        <xdr:cNvPr id="0" name="image40.png" title="Gambar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962025</xdr:colOff>
      <xdr:row>57</xdr:row>
      <xdr:rowOff>38100</xdr:rowOff>
    </xdr:from>
    <xdr:ext cx="3181350" cy="2362200"/>
    <xdr:pic>
      <xdr:nvPicPr>
        <xdr:cNvPr id="0" name="image44.png" title="Gambar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295275</xdr:colOff>
      <xdr:row>60</xdr:row>
      <xdr:rowOff>123825</xdr:rowOff>
    </xdr:from>
    <xdr:ext cx="742950" cy="666750"/>
    <xdr:pic>
      <xdr:nvPicPr>
        <xdr:cNvPr id="0" name="image4.png" title="Gambar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161925</xdr:colOff>
      <xdr:row>60</xdr:row>
      <xdr:rowOff>123825</xdr:rowOff>
    </xdr:from>
    <xdr:ext cx="742950" cy="666750"/>
    <xdr:pic>
      <xdr:nvPicPr>
        <xdr:cNvPr id="0" name="image4.png" title="Gambar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695325</xdr:colOff>
      <xdr:row>61</xdr:row>
      <xdr:rowOff>123825</xdr:rowOff>
    </xdr:from>
    <xdr:ext cx="742950" cy="666750"/>
    <xdr:pic>
      <xdr:nvPicPr>
        <xdr:cNvPr id="0" name="image4.png" title="Gambar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304800</xdr:colOff>
      <xdr:row>1</xdr:row>
      <xdr:rowOff>19050</xdr:rowOff>
    </xdr:from>
    <xdr:ext cx="1666875" cy="1228725"/>
    <xdr:pic>
      <xdr:nvPicPr>
        <xdr:cNvPr id="0" name="image42.png" title="Gambar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171450" cy="180975"/>
    <xdr:pic>
      <xdr:nvPicPr>
        <xdr:cNvPr id="0" name="image4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581025</xdr:colOff>
      <xdr:row>42</xdr:row>
      <xdr:rowOff>-38100</xdr:rowOff>
    </xdr:from>
    <xdr:ext cx="6591300" cy="1838325"/>
    <xdr:sp>
      <xdr:nvSpPr>
        <xdr:cNvPr id="186" name="Shape 186"/>
        <xdr:cNvSpPr/>
      </xdr:nvSpPr>
      <xdr:spPr>
        <a:xfrm>
          <a:off x="2069400" y="2879888"/>
          <a:ext cx="6553200" cy="1800225"/>
        </a:xfrm>
        <a:prstGeom prst="ellipse">
          <a:avLst/>
        </a:prstGeom>
        <a:noFill/>
        <a:ln cap="flat" cmpd="sng" w="381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1057275</xdr:colOff>
      <xdr:row>42</xdr:row>
      <xdr:rowOff>66675</xdr:rowOff>
    </xdr:from>
    <xdr:ext cx="6477000" cy="342900"/>
    <xdr:grpSp>
      <xdr:nvGrpSpPr>
        <xdr:cNvPr id="2" name="Shape 2"/>
        <xdr:cNvGrpSpPr/>
      </xdr:nvGrpSpPr>
      <xdr:grpSpPr>
        <a:xfrm>
          <a:off x="2107500" y="3608550"/>
          <a:ext cx="6477000" cy="342900"/>
          <a:chOff x="2107500" y="3608550"/>
          <a:chExt cx="6477000" cy="342900"/>
        </a:xfrm>
      </xdr:grpSpPr>
      <xdr:grpSp>
        <xdr:nvGrpSpPr>
          <xdr:cNvPr id="187" name="Shape 187"/>
          <xdr:cNvGrpSpPr/>
        </xdr:nvGrpSpPr>
        <xdr:grpSpPr>
          <a:xfrm>
            <a:off x="2107500" y="3608550"/>
            <a:ext cx="6477000" cy="342900"/>
            <a:chOff x="2107500" y="3608550"/>
            <a:chExt cx="6477001" cy="342900"/>
          </a:xfrm>
        </xdr:grpSpPr>
        <xdr:sp>
          <xdr:nvSpPr>
            <xdr:cNvPr id="5" name="Shape 5"/>
            <xdr:cNvSpPr/>
          </xdr:nvSpPr>
          <xdr:spPr>
            <a:xfrm>
              <a:off x="2107500" y="3608550"/>
              <a:ext cx="64770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88" name="Shape 188"/>
            <xdr:cNvGrpSpPr/>
          </xdr:nvGrpSpPr>
          <xdr:grpSpPr>
            <a:xfrm>
              <a:off x="2107500" y="3608550"/>
              <a:ext cx="6477001" cy="342900"/>
              <a:chOff x="2107500" y="3608550"/>
              <a:chExt cx="6477001" cy="342900"/>
            </a:xfrm>
          </xdr:grpSpPr>
          <xdr:sp>
            <xdr:nvSpPr>
              <xdr:cNvPr id="189" name="Shape 189"/>
              <xdr:cNvSpPr/>
            </xdr:nvSpPr>
            <xdr:spPr>
              <a:xfrm>
                <a:off x="2107500" y="3608550"/>
                <a:ext cx="64770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90" name="Shape 190"/>
              <xdr:cNvGrpSpPr/>
            </xdr:nvGrpSpPr>
            <xdr:grpSpPr>
              <a:xfrm>
                <a:off x="2107500" y="3608550"/>
                <a:ext cx="6477001" cy="342900"/>
                <a:chOff x="2126550" y="3627600"/>
                <a:chExt cx="6438900" cy="304800"/>
              </a:xfrm>
            </xdr:grpSpPr>
            <xdr:sp>
              <xdr:nvSpPr>
                <xdr:cNvPr id="191" name="Shape 191"/>
                <xdr:cNvSpPr/>
              </xdr:nvSpPr>
              <xdr:spPr>
                <a:xfrm>
                  <a:off x="2126550" y="3627600"/>
                  <a:ext cx="64389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92" name="Shape 192"/>
                <xdr:cNvCxnSpPr/>
              </xdr:nvCxnSpPr>
              <xdr:spPr>
                <a:xfrm rot="10800000">
                  <a:off x="2126550" y="3627600"/>
                  <a:ext cx="6438900" cy="30480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chemeClr val="accent1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10</xdr:col>
      <xdr:colOff>19050</xdr:colOff>
      <xdr:row>50</xdr:row>
      <xdr:rowOff>104775</xdr:rowOff>
    </xdr:from>
    <xdr:ext cx="1514475" cy="495300"/>
    <xdr:sp>
      <xdr:nvSpPr>
        <xdr:cNvPr id="193" name="Shape 193"/>
        <xdr:cNvSpPr/>
      </xdr:nvSpPr>
      <xdr:spPr>
        <a:xfrm flipH="1" rot="10800000">
          <a:off x="4607813" y="3551400"/>
          <a:ext cx="1476375" cy="457200"/>
        </a:xfrm>
        <a:prstGeom prst="ellipse">
          <a:avLst/>
        </a:prstGeom>
        <a:noFill/>
        <a:ln cap="flat" cmpd="sng" w="38100">
          <a:solidFill>
            <a:srgbClr val="517E3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361950</xdr:colOff>
      <xdr:row>44</xdr:row>
      <xdr:rowOff>95250</xdr:rowOff>
    </xdr:from>
    <xdr:ext cx="3619500" cy="1362075"/>
    <xdr:grpSp>
      <xdr:nvGrpSpPr>
        <xdr:cNvPr id="2" name="Shape 2"/>
        <xdr:cNvGrpSpPr/>
      </xdr:nvGrpSpPr>
      <xdr:grpSpPr>
        <a:xfrm>
          <a:off x="3536250" y="3098963"/>
          <a:ext cx="3619500" cy="1362075"/>
          <a:chOff x="3536250" y="3098963"/>
          <a:chExt cx="3619500" cy="1362075"/>
        </a:xfrm>
      </xdr:grpSpPr>
      <xdr:grpSp>
        <xdr:nvGrpSpPr>
          <xdr:cNvPr id="194" name="Shape 194"/>
          <xdr:cNvGrpSpPr/>
        </xdr:nvGrpSpPr>
        <xdr:grpSpPr>
          <a:xfrm>
            <a:off x="3536250" y="3098963"/>
            <a:ext cx="3619500" cy="1362075"/>
            <a:chOff x="3536250" y="3098963"/>
            <a:chExt cx="3619500" cy="1362075"/>
          </a:xfrm>
        </xdr:grpSpPr>
        <xdr:sp>
          <xdr:nvSpPr>
            <xdr:cNvPr id="5" name="Shape 5"/>
            <xdr:cNvSpPr/>
          </xdr:nvSpPr>
          <xdr:spPr>
            <a:xfrm>
              <a:off x="3536250" y="3098963"/>
              <a:ext cx="3619500" cy="1362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95" name="Shape 195"/>
            <xdr:cNvGrpSpPr/>
          </xdr:nvGrpSpPr>
          <xdr:grpSpPr>
            <a:xfrm>
              <a:off x="3536250" y="3098963"/>
              <a:ext cx="3619500" cy="1362075"/>
              <a:chOff x="3536250" y="3098963"/>
              <a:chExt cx="3619500" cy="1362075"/>
            </a:xfrm>
          </xdr:grpSpPr>
          <xdr:sp>
            <xdr:nvSpPr>
              <xdr:cNvPr id="196" name="Shape 196"/>
              <xdr:cNvSpPr/>
            </xdr:nvSpPr>
            <xdr:spPr>
              <a:xfrm>
                <a:off x="3536250" y="3098963"/>
                <a:ext cx="3619500" cy="1362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97" name="Shape 197"/>
              <xdr:cNvGrpSpPr/>
            </xdr:nvGrpSpPr>
            <xdr:grpSpPr>
              <a:xfrm>
                <a:off x="3536250" y="3098963"/>
                <a:ext cx="3619500" cy="1362075"/>
                <a:chOff x="3555300" y="3118088"/>
                <a:chExt cx="3581400" cy="1323900"/>
              </a:xfrm>
            </xdr:grpSpPr>
            <xdr:sp>
              <xdr:nvSpPr>
                <xdr:cNvPr id="198" name="Shape 198"/>
                <xdr:cNvSpPr/>
              </xdr:nvSpPr>
              <xdr:spPr>
                <a:xfrm>
                  <a:off x="3555300" y="3118088"/>
                  <a:ext cx="3581400" cy="1323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99" name="Shape 199"/>
                <xdr:cNvCxnSpPr>
                  <a:stCxn id="119" idx="2"/>
                </xdr:cNvCxnSpPr>
              </xdr:nvCxnSpPr>
              <xdr:spPr>
                <a:xfrm rot="10800000">
                  <a:off x="3555300" y="3118088"/>
                  <a:ext cx="3581400" cy="132390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chemeClr val="accent6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552450</xdr:colOff>
      <xdr:row>52</xdr:row>
      <xdr:rowOff>28575</xdr:rowOff>
    </xdr:from>
    <xdr:ext cx="2105025" cy="457200"/>
    <xdr:sp>
      <xdr:nvSpPr>
        <xdr:cNvPr id="200" name="Shape 200"/>
        <xdr:cNvSpPr/>
      </xdr:nvSpPr>
      <xdr:spPr>
        <a:xfrm flipH="1" rot="10800000">
          <a:off x="4312538" y="3570450"/>
          <a:ext cx="2066925" cy="419100"/>
        </a:xfrm>
        <a:prstGeom prst="ellipse">
          <a:avLst/>
        </a:prstGeom>
        <a:noFill/>
        <a:ln cap="flat" cmpd="sng" w="38100">
          <a:solidFill>
            <a:srgbClr val="BA8C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180975</xdr:colOff>
      <xdr:row>46</xdr:row>
      <xdr:rowOff>104775</xdr:rowOff>
    </xdr:from>
    <xdr:ext cx="4200525" cy="1276350"/>
    <xdr:grpSp>
      <xdr:nvGrpSpPr>
        <xdr:cNvPr id="2" name="Shape 2"/>
        <xdr:cNvGrpSpPr/>
      </xdr:nvGrpSpPr>
      <xdr:grpSpPr>
        <a:xfrm>
          <a:off x="3245738" y="3141825"/>
          <a:ext cx="4200524" cy="1276350"/>
          <a:chOff x="3245738" y="3141825"/>
          <a:chExt cx="4200524" cy="1276350"/>
        </a:xfrm>
      </xdr:grpSpPr>
      <xdr:grpSp>
        <xdr:nvGrpSpPr>
          <xdr:cNvPr id="201" name="Shape 201"/>
          <xdr:cNvGrpSpPr/>
        </xdr:nvGrpSpPr>
        <xdr:grpSpPr>
          <a:xfrm>
            <a:off x="3245738" y="3141825"/>
            <a:ext cx="4200524" cy="1276350"/>
            <a:chOff x="3245738" y="3141825"/>
            <a:chExt cx="4200525" cy="1276350"/>
          </a:xfrm>
        </xdr:grpSpPr>
        <xdr:sp>
          <xdr:nvSpPr>
            <xdr:cNvPr id="5" name="Shape 5"/>
            <xdr:cNvSpPr/>
          </xdr:nvSpPr>
          <xdr:spPr>
            <a:xfrm>
              <a:off x="3245738" y="3141825"/>
              <a:ext cx="4200525" cy="12763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02" name="Shape 202"/>
            <xdr:cNvGrpSpPr/>
          </xdr:nvGrpSpPr>
          <xdr:grpSpPr>
            <a:xfrm>
              <a:off x="3245738" y="3141825"/>
              <a:ext cx="4200525" cy="1276350"/>
              <a:chOff x="3245738" y="3141825"/>
              <a:chExt cx="4200525" cy="1276350"/>
            </a:xfrm>
          </xdr:grpSpPr>
          <xdr:sp>
            <xdr:nvSpPr>
              <xdr:cNvPr id="203" name="Shape 203"/>
              <xdr:cNvSpPr/>
            </xdr:nvSpPr>
            <xdr:spPr>
              <a:xfrm>
                <a:off x="3245738" y="3141825"/>
                <a:ext cx="4200525" cy="12763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04" name="Shape 204"/>
              <xdr:cNvGrpSpPr/>
            </xdr:nvGrpSpPr>
            <xdr:grpSpPr>
              <a:xfrm>
                <a:off x="3245738" y="3141825"/>
                <a:ext cx="4200525" cy="1276350"/>
                <a:chOff x="3264788" y="3156113"/>
                <a:chExt cx="4162425" cy="1247775"/>
              </a:xfrm>
            </xdr:grpSpPr>
            <xdr:sp>
              <xdr:nvSpPr>
                <xdr:cNvPr id="205" name="Shape 205"/>
                <xdr:cNvSpPr/>
              </xdr:nvSpPr>
              <xdr:spPr>
                <a:xfrm>
                  <a:off x="3264788" y="3156113"/>
                  <a:ext cx="4162425" cy="12477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206" name="Shape 206"/>
                <xdr:cNvCxnSpPr/>
              </xdr:nvCxnSpPr>
              <xdr:spPr>
                <a:xfrm rot="10800000">
                  <a:off x="3264788" y="3156113"/>
                  <a:ext cx="4162425" cy="1247775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chemeClr val="accent4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581025</xdr:colOff>
      <xdr:row>54</xdr:row>
      <xdr:rowOff>-57150</xdr:rowOff>
    </xdr:from>
    <xdr:ext cx="2114550" cy="466725"/>
    <xdr:sp>
      <xdr:nvSpPr>
        <xdr:cNvPr id="26" name="Shape 26"/>
        <xdr:cNvSpPr/>
      </xdr:nvSpPr>
      <xdr:spPr>
        <a:xfrm flipH="1" rot="10800000">
          <a:off x="4307775" y="3565688"/>
          <a:ext cx="2076450" cy="428625"/>
        </a:xfrm>
        <a:prstGeom prst="ellipse">
          <a:avLst/>
        </a:prstGeom>
        <a:noFill/>
        <a:ln cap="flat" cmpd="sng" w="381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66675</xdr:colOff>
      <xdr:row>48</xdr:row>
      <xdr:rowOff>95250</xdr:rowOff>
    </xdr:from>
    <xdr:ext cx="4381500" cy="1200150"/>
    <xdr:grpSp>
      <xdr:nvGrpSpPr>
        <xdr:cNvPr id="2" name="Shape 2"/>
        <xdr:cNvGrpSpPr/>
      </xdr:nvGrpSpPr>
      <xdr:grpSpPr>
        <a:xfrm>
          <a:off x="3155250" y="3179925"/>
          <a:ext cx="4381500" cy="1200150"/>
          <a:chOff x="3155250" y="3179925"/>
          <a:chExt cx="4381500" cy="1200150"/>
        </a:xfrm>
      </xdr:grpSpPr>
      <xdr:grpSp>
        <xdr:nvGrpSpPr>
          <xdr:cNvPr id="207" name="Shape 207"/>
          <xdr:cNvGrpSpPr/>
        </xdr:nvGrpSpPr>
        <xdr:grpSpPr>
          <a:xfrm>
            <a:off x="3155250" y="3179925"/>
            <a:ext cx="4381500" cy="1200150"/>
            <a:chOff x="3155250" y="3179925"/>
            <a:chExt cx="4381500" cy="1200150"/>
          </a:xfrm>
        </xdr:grpSpPr>
        <xdr:sp>
          <xdr:nvSpPr>
            <xdr:cNvPr id="5" name="Shape 5"/>
            <xdr:cNvSpPr/>
          </xdr:nvSpPr>
          <xdr:spPr>
            <a:xfrm>
              <a:off x="3155250" y="3179925"/>
              <a:ext cx="4381500" cy="1200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08" name="Shape 208"/>
            <xdr:cNvGrpSpPr/>
          </xdr:nvGrpSpPr>
          <xdr:grpSpPr>
            <a:xfrm>
              <a:off x="3155250" y="3179925"/>
              <a:ext cx="4381500" cy="1200150"/>
              <a:chOff x="3155250" y="3179925"/>
              <a:chExt cx="4381500" cy="1200150"/>
            </a:xfrm>
          </xdr:grpSpPr>
          <xdr:sp>
            <xdr:nvSpPr>
              <xdr:cNvPr id="209" name="Shape 209"/>
              <xdr:cNvSpPr/>
            </xdr:nvSpPr>
            <xdr:spPr>
              <a:xfrm>
                <a:off x="3155250" y="3179925"/>
                <a:ext cx="4381500" cy="12001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10" name="Shape 210"/>
              <xdr:cNvGrpSpPr/>
            </xdr:nvGrpSpPr>
            <xdr:grpSpPr>
              <a:xfrm>
                <a:off x="3155250" y="3179925"/>
                <a:ext cx="4381500" cy="1200150"/>
                <a:chOff x="3174300" y="3199125"/>
                <a:chExt cx="4343400" cy="1161900"/>
              </a:xfrm>
            </xdr:grpSpPr>
            <xdr:sp>
              <xdr:nvSpPr>
                <xdr:cNvPr id="211" name="Shape 211"/>
                <xdr:cNvSpPr/>
              </xdr:nvSpPr>
              <xdr:spPr>
                <a:xfrm>
                  <a:off x="3174300" y="3199125"/>
                  <a:ext cx="4343400" cy="1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212" name="Shape 212"/>
                <xdr:cNvCxnSpPr>
                  <a:stCxn id="134" idx="2"/>
                </xdr:cNvCxnSpPr>
              </xdr:nvCxnSpPr>
              <xdr:spPr>
                <a:xfrm rot="10800000">
                  <a:off x="3174300" y="3199125"/>
                  <a:ext cx="4343400" cy="116190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333375</xdr:colOff>
      <xdr:row>58</xdr:row>
      <xdr:rowOff>47625</xdr:rowOff>
    </xdr:from>
    <xdr:ext cx="1562100" cy="590550"/>
    <xdr:sp>
      <xdr:nvSpPr>
        <xdr:cNvPr id="33" name="Shape 33"/>
        <xdr:cNvSpPr/>
      </xdr:nvSpPr>
      <xdr:spPr>
        <a:xfrm>
          <a:off x="4584000" y="3503775"/>
          <a:ext cx="1524000" cy="552450"/>
        </a:xfrm>
        <a:prstGeom prst="ellipse">
          <a:avLst/>
        </a:prstGeom>
        <a:noFill/>
        <a:ln cap="flat" cmpd="sng" w="38100">
          <a:solidFill>
            <a:srgbClr val="AC5B2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57150</xdr:colOff>
      <xdr:row>50</xdr:row>
      <xdr:rowOff>66675</xdr:rowOff>
    </xdr:from>
    <xdr:ext cx="1066800" cy="1752600"/>
    <xdr:grpSp>
      <xdr:nvGrpSpPr>
        <xdr:cNvPr id="2" name="Shape 2"/>
        <xdr:cNvGrpSpPr/>
      </xdr:nvGrpSpPr>
      <xdr:grpSpPr>
        <a:xfrm>
          <a:off x="4812600" y="2903700"/>
          <a:ext cx="1066800" cy="1752600"/>
          <a:chOff x="4812600" y="2903700"/>
          <a:chExt cx="1066800" cy="1752600"/>
        </a:xfrm>
      </xdr:grpSpPr>
      <xdr:grpSp>
        <xdr:nvGrpSpPr>
          <xdr:cNvPr id="213" name="Shape 213"/>
          <xdr:cNvGrpSpPr/>
        </xdr:nvGrpSpPr>
        <xdr:grpSpPr>
          <a:xfrm>
            <a:off x="4812600" y="2903700"/>
            <a:ext cx="1066800" cy="1752600"/>
            <a:chOff x="4812600" y="2903700"/>
            <a:chExt cx="1066800" cy="1752600"/>
          </a:xfrm>
        </xdr:grpSpPr>
        <xdr:sp>
          <xdr:nvSpPr>
            <xdr:cNvPr id="5" name="Shape 5"/>
            <xdr:cNvSpPr/>
          </xdr:nvSpPr>
          <xdr:spPr>
            <a:xfrm>
              <a:off x="4812600" y="2903700"/>
              <a:ext cx="1066800" cy="1752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14" name="Shape 214"/>
            <xdr:cNvGrpSpPr/>
          </xdr:nvGrpSpPr>
          <xdr:grpSpPr>
            <a:xfrm>
              <a:off x="4812600" y="2903700"/>
              <a:ext cx="1066800" cy="1752600"/>
              <a:chOff x="4812600" y="2903700"/>
              <a:chExt cx="1066800" cy="1752600"/>
            </a:xfrm>
          </xdr:grpSpPr>
          <xdr:sp>
            <xdr:nvSpPr>
              <xdr:cNvPr id="215" name="Shape 215"/>
              <xdr:cNvSpPr/>
            </xdr:nvSpPr>
            <xdr:spPr>
              <a:xfrm>
                <a:off x="4812600" y="2903700"/>
                <a:ext cx="1066800" cy="1752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16" name="Shape 216"/>
              <xdr:cNvGrpSpPr/>
            </xdr:nvGrpSpPr>
            <xdr:grpSpPr>
              <a:xfrm>
                <a:off x="4812600" y="2903700"/>
                <a:ext cx="1066800" cy="1752600"/>
                <a:chOff x="4831650" y="2922750"/>
                <a:chExt cx="1028700" cy="1714500"/>
              </a:xfrm>
            </xdr:grpSpPr>
            <xdr:sp>
              <xdr:nvSpPr>
                <xdr:cNvPr id="217" name="Shape 217"/>
                <xdr:cNvSpPr/>
              </xdr:nvSpPr>
              <xdr:spPr>
                <a:xfrm>
                  <a:off x="4831650" y="2922750"/>
                  <a:ext cx="1028700" cy="1714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218" name="Shape 218"/>
                <xdr:cNvCxnSpPr>
                  <a:stCxn id="40" idx="2"/>
                </xdr:cNvCxnSpPr>
              </xdr:nvCxnSpPr>
              <xdr:spPr>
                <a:xfrm rot="10800000">
                  <a:off x="4831650" y="2922750"/>
                  <a:ext cx="1028700" cy="171450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chemeClr val="accent2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619125</xdr:colOff>
      <xdr:row>58</xdr:row>
      <xdr:rowOff>9525</xdr:rowOff>
    </xdr:from>
    <xdr:ext cx="1143000" cy="619125"/>
    <xdr:sp>
      <xdr:nvSpPr>
        <xdr:cNvPr id="219" name="Shape 219"/>
        <xdr:cNvSpPr/>
      </xdr:nvSpPr>
      <xdr:spPr>
        <a:xfrm>
          <a:off x="4793550" y="3489488"/>
          <a:ext cx="1104900" cy="581025"/>
        </a:xfrm>
        <a:prstGeom prst="ellipse">
          <a:avLst/>
        </a:prstGeom>
        <a:noFill/>
        <a:ln cap="flat" cmpd="sng" w="381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2581275</xdr:colOff>
      <xdr:row>52</xdr:row>
      <xdr:rowOff>95250</xdr:rowOff>
    </xdr:from>
    <xdr:ext cx="6543675" cy="1352550"/>
    <xdr:grpSp>
      <xdr:nvGrpSpPr>
        <xdr:cNvPr id="2" name="Shape 2"/>
        <xdr:cNvGrpSpPr/>
      </xdr:nvGrpSpPr>
      <xdr:grpSpPr>
        <a:xfrm>
          <a:off x="2074163" y="3103725"/>
          <a:ext cx="6543675" cy="1352550"/>
          <a:chOff x="2074163" y="3103725"/>
          <a:chExt cx="6543675" cy="1352550"/>
        </a:xfrm>
      </xdr:grpSpPr>
      <xdr:grpSp>
        <xdr:nvGrpSpPr>
          <xdr:cNvPr id="220" name="Shape 220"/>
          <xdr:cNvGrpSpPr/>
        </xdr:nvGrpSpPr>
        <xdr:grpSpPr>
          <a:xfrm>
            <a:off x="2074163" y="3103725"/>
            <a:ext cx="6543675" cy="1352550"/>
            <a:chOff x="2074163" y="3103725"/>
            <a:chExt cx="6543675" cy="1352550"/>
          </a:xfrm>
        </xdr:grpSpPr>
        <xdr:sp>
          <xdr:nvSpPr>
            <xdr:cNvPr id="5" name="Shape 5"/>
            <xdr:cNvSpPr/>
          </xdr:nvSpPr>
          <xdr:spPr>
            <a:xfrm>
              <a:off x="2074163" y="3103725"/>
              <a:ext cx="6543675" cy="1352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21" name="Shape 221"/>
            <xdr:cNvGrpSpPr/>
          </xdr:nvGrpSpPr>
          <xdr:grpSpPr>
            <a:xfrm>
              <a:off x="2074163" y="3103725"/>
              <a:ext cx="6543675" cy="1352550"/>
              <a:chOff x="2074163" y="3103725"/>
              <a:chExt cx="6543675" cy="1352550"/>
            </a:xfrm>
          </xdr:grpSpPr>
          <xdr:sp>
            <xdr:nvSpPr>
              <xdr:cNvPr id="222" name="Shape 222"/>
              <xdr:cNvSpPr/>
            </xdr:nvSpPr>
            <xdr:spPr>
              <a:xfrm>
                <a:off x="2074163" y="3103725"/>
                <a:ext cx="6543675" cy="13525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23" name="Shape 223"/>
              <xdr:cNvGrpSpPr/>
            </xdr:nvGrpSpPr>
            <xdr:grpSpPr>
              <a:xfrm>
                <a:off x="2074163" y="3103725"/>
                <a:ext cx="6543675" cy="1352550"/>
                <a:chOff x="2093213" y="3122775"/>
                <a:chExt cx="6505575" cy="1314450"/>
              </a:xfrm>
            </xdr:grpSpPr>
            <xdr:sp>
              <xdr:nvSpPr>
                <xdr:cNvPr id="224" name="Shape 224"/>
                <xdr:cNvSpPr/>
              </xdr:nvSpPr>
              <xdr:spPr>
                <a:xfrm>
                  <a:off x="2093213" y="3122775"/>
                  <a:ext cx="6505575" cy="13144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225" name="Shape 225"/>
                <xdr:cNvCxnSpPr/>
              </xdr:nvCxnSpPr>
              <xdr:spPr>
                <a:xfrm rot="10800000">
                  <a:off x="2093213" y="3122775"/>
                  <a:ext cx="6505575" cy="131445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rgbClr val="FF0000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28575</xdr:colOff>
      <xdr:row>84</xdr:row>
      <xdr:rowOff>66675</xdr:rowOff>
    </xdr:from>
    <xdr:ext cx="4000500" cy="819150"/>
    <xdr:sp>
      <xdr:nvSpPr>
        <xdr:cNvPr id="47" name="Shape 47"/>
        <xdr:cNvSpPr/>
      </xdr:nvSpPr>
      <xdr:spPr>
        <a:xfrm flipH="1" rot="10800000">
          <a:off x="3364800" y="3389475"/>
          <a:ext cx="3962400" cy="781050"/>
        </a:xfrm>
        <a:prstGeom prst="ellipse">
          <a:avLst/>
        </a:prstGeom>
        <a:noFill/>
        <a:ln cap="flat" cmpd="sng" w="381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1638300</xdr:colOff>
      <xdr:row>80</xdr:row>
      <xdr:rowOff>123825</xdr:rowOff>
    </xdr:from>
    <xdr:ext cx="6334125" cy="1200150"/>
    <xdr:grpSp>
      <xdr:nvGrpSpPr>
        <xdr:cNvPr id="2" name="Shape 2"/>
        <xdr:cNvGrpSpPr/>
      </xdr:nvGrpSpPr>
      <xdr:grpSpPr>
        <a:xfrm>
          <a:off x="2178938" y="3179925"/>
          <a:ext cx="6334125" cy="1200150"/>
          <a:chOff x="2178938" y="3179925"/>
          <a:chExt cx="6334125" cy="1200150"/>
        </a:xfrm>
      </xdr:grpSpPr>
      <xdr:grpSp>
        <xdr:nvGrpSpPr>
          <xdr:cNvPr id="226" name="Shape 226"/>
          <xdr:cNvGrpSpPr/>
        </xdr:nvGrpSpPr>
        <xdr:grpSpPr>
          <a:xfrm>
            <a:off x="2178938" y="3179925"/>
            <a:ext cx="6334125" cy="1200150"/>
            <a:chOff x="2178938" y="3179925"/>
            <a:chExt cx="6334125" cy="1200150"/>
          </a:xfrm>
        </xdr:grpSpPr>
        <xdr:sp>
          <xdr:nvSpPr>
            <xdr:cNvPr id="5" name="Shape 5"/>
            <xdr:cNvSpPr/>
          </xdr:nvSpPr>
          <xdr:spPr>
            <a:xfrm>
              <a:off x="2178938" y="3179925"/>
              <a:ext cx="6334125" cy="1200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27" name="Shape 227"/>
            <xdr:cNvGrpSpPr/>
          </xdr:nvGrpSpPr>
          <xdr:grpSpPr>
            <a:xfrm>
              <a:off x="2178938" y="3179925"/>
              <a:ext cx="6334125" cy="1200150"/>
              <a:chOff x="2178938" y="3179925"/>
              <a:chExt cx="6334125" cy="1200150"/>
            </a:xfrm>
          </xdr:grpSpPr>
          <xdr:sp>
            <xdr:nvSpPr>
              <xdr:cNvPr id="228" name="Shape 228"/>
              <xdr:cNvSpPr/>
            </xdr:nvSpPr>
            <xdr:spPr>
              <a:xfrm>
                <a:off x="2178938" y="3179925"/>
                <a:ext cx="6334125" cy="12001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29" name="Shape 229"/>
              <xdr:cNvGrpSpPr/>
            </xdr:nvGrpSpPr>
            <xdr:grpSpPr>
              <a:xfrm>
                <a:off x="2178938" y="3179925"/>
                <a:ext cx="6334125" cy="1200150"/>
                <a:chOff x="2197988" y="3198975"/>
                <a:chExt cx="6296025" cy="1162050"/>
              </a:xfrm>
            </xdr:grpSpPr>
            <xdr:sp>
              <xdr:nvSpPr>
                <xdr:cNvPr id="230" name="Shape 230"/>
                <xdr:cNvSpPr/>
              </xdr:nvSpPr>
              <xdr:spPr>
                <a:xfrm>
                  <a:off x="2197988" y="3198975"/>
                  <a:ext cx="6296025" cy="1162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231" name="Shape 231"/>
                <xdr:cNvCxnSpPr/>
              </xdr:nvCxnSpPr>
              <xdr:spPr>
                <a:xfrm rot="10800000">
                  <a:off x="2197988" y="3198975"/>
                  <a:ext cx="6296025" cy="116205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rgbClr val="FF0000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438150</xdr:colOff>
      <xdr:row>88</xdr:row>
      <xdr:rowOff>-19050</xdr:rowOff>
    </xdr:from>
    <xdr:ext cx="1562100" cy="590550"/>
    <xdr:sp>
      <xdr:nvSpPr>
        <xdr:cNvPr id="54" name="Shape 54"/>
        <xdr:cNvSpPr/>
      </xdr:nvSpPr>
      <xdr:spPr>
        <a:xfrm flipH="1" rot="10800000">
          <a:off x="4584000" y="3503775"/>
          <a:ext cx="1524000" cy="552450"/>
        </a:xfrm>
        <a:prstGeom prst="ellipse">
          <a:avLst/>
        </a:prstGeom>
        <a:noFill/>
        <a:ln cap="flat" cmpd="sng" w="38100">
          <a:solidFill>
            <a:srgbClr val="AC5B2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1028700</xdr:colOff>
      <xdr:row>82</xdr:row>
      <xdr:rowOff>104775</xdr:rowOff>
    </xdr:from>
    <xdr:ext cx="4848225" cy="1276350"/>
    <xdr:grpSp>
      <xdr:nvGrpSpPr>
        <xdr:cNvPr id="2" name="Shape 2"/>
        <xdr:cNvGrpSpPr/>
      </xdr:nvGrpSpPr>
      <xdr:grpSpPr>
        <a:xfrm>
          <a:off x="2921888" y="3141825"/>
          <a:ext cx="4848224" cy="1276350"/>
          <a:chOff x="2921888" y="3141825"/>
          <a:chExt cx="4848224" cy="1276350"/>
        </a:xfrm>
      </xdr:grpSpPr>
      <xdr:grpSp>
        <xdr:nvGrpSpPr>
          <xdr:cNvPr id="232" name="Shape 232"/>
          <xdr:cNvGrpSpPr/>
        </xdr:nvGrpSpPr>
        <xdr:grpSpPr>
          <a:xfrm>
            <a:off x="2921888" y="3141825"/>
            <a:ext cx="4848224" cy="1276350"/>
            <a:chOff x="2921888" y="3141825"/>
            <a:chExt cx="4848225" cy="1276350"/>
          </a:xfrm>
        </xdr:grpSpPr>
        <xdr:sp>
          <xdr:nvSpPr>
            <xdr:cNvPr id="5" name="Shape 5"/>
            <xdr:cNvSpPr/>
          </xdr:nvSpPr>
          <xdr:spPr>
            <a:xfrm>
              <a:off x="2921888" y="3141825"/>
              <a:ext cx="4848225" cy="12763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33" name="Shape 233"/>
            <xdr:cNvGrpSpPr/>
          </xdr:nvGrpSpPr>
          <xdr:grpSpPr>
            <a:xfrm>
              <a:off x="2921888" y="3141825"/>
              <a:ext cx="4848225" cy="1276350"/>
              <a:chOff x="2921888" y="3141825"/>
              <a:chExt cx="4848225" cy="1276350"/>
            </a:xfrm>
          </xdr:grpSpPr>
          <xdr:sp>
            <xdr:nvSpPr>
              <xdr:cNvPr id="234" name="Shape 234"/>
              <xdr:cNvSpPr/>
            </xdr:nvSpPr>
            <xdr:spPr>
              <a:xfrm>
                <a:off x="2921888" y="3141825"/>
                <a:ext cx="4848225" cy="12763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35" name="Shape 235"/>
              <xdr:cNvGrpSpPr/>
            </xdr:nvGrpSpPr>
            <xdr:grpSpPr>
              <a:xfrm>
                <a:off x="2921888" y="3141825"/>
                <a:ext cx="4848225" cy="1276350"/>
                <a:chOff x="2940863" y="3156188"/>
                <a:chExt cx="4810200" cy="1247700"/>
              </a:xfrm>
            </xdr:grpSpPr>
            <xdr:sp>
              <xdr:nvSpPr>
                <xdr:cNvPr id="236" name="Shape 236"/>
                <xdr:cNvSpPr/>
              </xdr:nvSpPr>
              <xdr:spPr>
                <a:xfrm>
                  <a:off x="2940863" y="3156188"/>
                  <a:ext cx="4810200" cy="1247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237" name="Shape 237"/>
                <xdr:cNvCxnSpPr>
                  <a:stCxn id="148" idx="2"/>
                </xdr:cNvCxnSpPr>
              </xdr:nvCxnSpPr>
              <xdr:spPr>
                <a:xfrm rot="10800000">
                  <a:off x="2940863" y="3156188"/>
                  <a:ext cx="4810200" cy="124770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chemeClr val="accent2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66675</xdr:colOff>
      <xdr:row>88</xdr:row>
      <xdr:rowOff>-28575</xdr:rowOff>
    </xdr:from>
    <xdr:ext cx="571500" cy="657225"/>
    <xdr:sp>
      <xdr:nvSpPr>
        <xdr:cNvPr id="238" name="Shape 238"/>
        <xdr:cNvSpPr/>
      </xdr:nvSpPr>
      <xdr:spPr>
        <a:xfrm>
          <a:off x="5079300" y="3470438"/>
          <a:ext cx="533400" cy="619125"/>
        </a:xfrm>
        <a:prstGeom prst="ellipse">
          <a:avLst/>
        </a:prstGeom>
        <a:noFill/>
        <a:ln cap="flat" cmpd="sng" w="38100">
          <a:solidFill>
            <a:srgbClr val="517E3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542925</xdr:colOff>
      <xdr:row>84</xdr:row>
      <xdr:rowOff>85725</xdr:rowOff>
    </xdr:from>
    <xdr:ext cx="4048125" cy="962025"/>
    <xdr:grpSp>
      <xdr:nvGrpSpPr>
        <xdr:cNvPr id="2" name="Shape 2"/>
        <xdr:cNvGrpSpPr/>
      </xdr:nvGrpSpPr>
      <xdr:grpSpPr>
        <a:xfrm>
          <a:off x="3321938" y="3298988"/>
          <a:ext cx="4048125" cy="962025"/>
          <a:chOff x="3321938" y="3298988"/>
          <a:chExt cx="4048125" cy="962025"/>
        </a:xfrm>
      </xdr:grpSpPr>
      <xdr:grpSp>
        <xdr:nvGrpSpPr>
          <xdr:cNvPr id="239" name="Shape 239"/>
          <xdr:cNvGrpSpPr/>
        </xdr:nvGrpSpPr>
        <xdr:grpSpPr>
          <a:xfrm>
            <a:off x="3321938" y="3298988"/>
            <a:ext cx="4048125" cy="962025"/>
            <a:chOff x="3321938" y="3298988"/>
            <a:chExt cx="4048125" cy="962025"/>
          </a:xfrm>
        </xdr:grpSpPr>
        <xdr:sp>
          <xdr:nvSpPr>
            <xdr:cNvPr id="5" name="Shape 5"/>
            <xdr:cNvSpPr/>
          </xdr:nvSpPr>
          <xdr:spPr>
            <a:xfrm>
              <a:off x="3321938" y="3298988"/>
              <a:ext cx="4048125" cy="9620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40" name="Shape 240"/>
            <xdr:cNvGrpSpPr/>
          </xdr:nvGrpSpPr>
          <xdr:grpSpPr>
            <a:xfrm>
              <a:off x="3321938" y="3298988"/>
              <a:ext cx="4048125" cy="962025"/>
              <a:chOff x="3321938" y="3298988"/>
              <a:chExt cx="4048125" cy="962025"/>
            </a:xfrm>
          </xdr:grpSpPr>
          <xdr:sp>
            <xdr:nvSpPr>
              <xdr:cNvPr id="241" name="Shape 241"/>
              <xdr:cNvSpPr/>
            </xdr:nvSpPr>
            <xdr:spPr>
              <a:xfrm>
                <a:off x="3321938" y="3298988"/>
                <a:ext cx="4048125" cy="962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42" name="Shape 242"/>
              <xdr:cNvGrpSpPr/>
            </xdr:nvGrpSpPr>
            <xdr:grpSpPr>
              <a:xfrm>
                <a:off x="3321938" y="3298988"/>
                <a:ext cx="4048125" cy="962025"/>
                <a:chOff x="3340913" y="3317963"/>
                <a:chExt cx="4010100" cy="924000"/>
              </a:xfrm>
            </xdr:grpSpPr>
            <xdr:sp>
              <xdr:nvSpPr>
                <xdr:cNvPr id="243" name="Shape 243"/>
                <xdr:cNvSpPr/>
              </xdr:nvSpPr>
              <xdr:spPr>
                <a:xfrm>
                  <a:off x="3340913" y="3317963"/>
                  <a:ext cx="4010100" cy="924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244" name="Shape 244"/>
                <xdr:cNvCxnSpPr>
                  <a:stCxn id="150" idx="2"/>
                </xdr:cNvCxnSpPr>
              </xdr:nvCxnSpPr>
              <xdr:spPr>
                <a:xfrm rot="10800000">
                  <a:off x="3340913" y="3317963"/>
                  <a:ext cx="4010100" cy="92400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chemeClr val="accent6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12</xdr:col>
      <xdr:colOff>523875</xdr:colOff>
      <xdr:row>88</xdr:row>
      <xdr:rowOff>9525</xdr:rowOff>
    </xdr:from>
    <xdr:ext cx="1352550" cy="1752600"/>
    <xdr:sp>
      <xdr:nvSpPr>
        <xdr:cNvPr id="69" name="Shape 69"/>
        <xdr:cNvSpPr/>
      </xdr:nvSpPr>
      <xdr:spPr>
        <a:xfrm>
          <a:off x="4688775" y="2922750"/>
          <a:ext cx="1314450" cy="1714500"/>
        </a:xfrm>
        <a:prstGeom prst="ellipse">
          <a:avLst/>
        </a:prstGeom>
        <a:noFill/>
        <a:ln cap="flat" cmpd="sng" w="381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76200</xdr:colOff>
      <xdr:row>89</xdr:row>
      <xdr:rowOff>76200</xdr:rowOff>
    </xdr:from>
    <xdr:ext cx="8162925" cy="647700"/>
    <xdr:grpSp>
      <xdr:nvGrpSpPr>
        <xdr:cNvPr id="2" name="Shape 2"/>
        <xdr:cNvGrpSpPr/>
      </xdr:nvGrpSpPr>
      <xdr:grpSpPr>
        <a:xfrm>
          <a:off x="1264538" y="3456150"/>
          <a:ext cx="8162925" cy="647700"/>
          <a:chOff x="1264538" y="3456150"/>
          <a:chExt cx="8162925" cy="647700"/>
        </a:xfrm>
      </xdr:grpSpPr>
      <xdr:grpSp>
        <xdr:nvGrpSpPr>
          <xdr:cNvPr id="245" name="Shape 245"/>
          <xdr:cNvGrpSpPr/>
        </xdr:nvGrpSpPr>
        <xdr:grpSpPr>
          <a:xfrm>
            <a:off x="1264538" y="3456150"/>
            <a:ext cx="8162925" cy="647700"/>
            <a:chOff x="1264538" y="3456150"/>
            <a:chExt cx="8162925" cy="647700"/>
          </a:xfrm>
        </xdr:grpSpPr>
        <xdr:sp>
          <xdr:nvSpPr>
            <xdr:cNvPr id="5" name="Shape 5"/>
            <xdr:cNvSpPr/>
          </xdr:nvSpPr>
          <xdr:spPr>
            <a:xfrm>
              <a:off x="1264538" y="3456150"/>
              <a:ext cx="8162925" cy="647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46" name="Shape 246"/>
            <xdr:cNvGrpSpPr/>
          </xdr:nvGrpSpPr>
          <xdr:grpSpPr>
            <a:xfrm>
              <a:off x="1264538" y="3456150"/>
              <a:ext cx="8162925" cy="647700"/>
              <a:chOff x="1264538" y="3456150"/>
              <a:chExt cx="8162925" cy="647700"/>
            </a:xfrm>
          </xdr:grpSpPr>
          <xdr:sp>
            <xdr:nvSpPr>
              <xdr:cNvPr id="247" name="Shape 247"/>
              <xdr:cNvSpPr/>
            </xdr:nvSpPr>
            <xdr:spPr>
              <a:xfrm>
                <a:off x="1264538" y="3456150"/>
                <a:ext cx="8162925" cy="647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48" name="Shape 248"/>
              <xdr:cNvGrpSpPr/>
            </xdr:nvGrpSpPr>
            <xdr:grpSpPr>
              <a:xfrm>
                <a:off x="1264538" y="3456150"/>
                <a:ext cx="8162925" cy="647700"/>
                <a:chOff x="1283513" y="3475200"/>
                <a:chExt cx="8124900" cy="609600"/>
              </a:xfrm>
            </xdr:grpSpPr>
            <xdr:sp>
              <xdr:nvSpPr>
                <xdr:cNvPr id="249" name="Shape 249"/>
                <xdr:cNvSpPr/>
              </xdr:nvSpPr>
              <xdr:spPr>
                <a:xfrm>
                  <a:off x="1283513" y="3475200"/>
                  <a:ext cx="8124900" cy="609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250" name="Shape 250"/>
                <xdr:cNvCxnSpPr>
                  <a:stCxn id="152" idx="2"/>
                </xdr:cNvCxnSpPr>
              </xdr:nvCxnSpPr>
              <xdr:spPr>
                <a:xfrm rot="10800000">
                  <a:off x="1283513" y="3475200"/>
                  <a:ext cx="8124900" cy="60960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76200</xdr:colOff>
      <xdr:row>116</xdr:row>
      <xdr:rowOff>123825</xdr:rowOff>
    </xdr:from>
    <xdr:ext cx="4010025" cy="704850"/>
    <xdr:sp>
      <xdr:nvSpPr>
        <xdr:cNvPr id="251" name="Shape 251"/>
        <xdr:cNvSpPr/>
      </xdr:nvSpPr>
      <xdr:spPr>
        <a:xfrm flipH="1" rot="10800000">
          <a:off x="3360038" y="3446625"/>
          <a:ext cx="3971925" cy="666750"/>
        </a:xfrm>
        <a:prstGeom prst="ellipse">
          <a:avLst/>
        </a:prstGeom>
        <a:noFill/>
        <a:ln cap="flat" cmpd="sng" w="381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3028950</xdr:colOff>
      <xdr:row>116</xdr:row>
      <xdr:rowOff>142875</xdr:rowOff>
    </xdr:from>
    <xdr:ext cx="4933950" cy="352425"/>
    <xdr:grpSp>
      <xdr:nvGrpSpPr>
        <xdr:cNvPr id="2" name="Shape 2"/>
        <xdr:cNvGrpSpPr/>
      </xdr:nvGrpSpPr>
      <xdr:grpSpPr>
        <a:xfrm>
          <a:off x="2879025" y="3603788"/>
          <a:ext cx="4933950" cy="352425"/>
          <a:chOff x="2879025" y="3603788"/>
          <a:chExt cx="4933950" cy="352425"/>
        </a:xfrm>
      </xdr:grpSpPr>
      <xdr:grpSp>
        <xdr:nvGrpSpPr>
          <xdr:cNvPr id="252" name="Shape 252" title="Drawing"/>
          <xdr:cNvGrpSpPr/>
        </xdr:nvGrpSpPr>
        <xdr:grpSpPr>
          <a:xfrm>
            <a:off x="2879025" y="3603788"/>
            <a:ext cx="4933950" cy="352425"/>
            <a:chOff x="2879025" y="3603788"/>
            <a:chExt cx="4933950" cy="352425"/>
          </a:xfrm>
        </xdr:grpSpPr>
        <xdr:sp>
          <xdr:nvSpPr>
            <xdr:cNvPr id="5" name="Shape 5"/>
            <xdr:cNvSpPr/>
          </xdr:nvSpPr>
          <xdr:spPr>
            <a:xfrm>
              <a:off x="2879025" y="3603788"/>
              <a:ext cx="49339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53" name="Shape 253"/>
            <xdr:cNvGrpSpPr/>
          </xdr:nvGrpSpPr>
          <xdr:grpSpPr>
            <a:xfrm>
              <a:off x="2879025" y="3603788"/>
              <a:ext cx="4933950" cy="352425"/>
              <a:chOff x="2879025" y="3603788"/>
              <a:chExt cx="4933950" cy="352425"/>
            </a:xfrm>
          </xdr:grpSpPr>
          <xdr:sp>
            <xdr:nvSpPr>
              <xdr:cNvPr id="254" name="Shape 254"/>
              <xdr:cNvSpPr/>
            </xdr:nvSpPr>
            <xdr:spPr>
              <a:xfrm>
                <a:off x="2879025" y="3603788"/>
                <a:ext cx="49339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55" name="Shape 255"/>
              <xdr:cNvGrpSpPr/>
            </xdr:nvGrpSpPr>
            <xdr:grpSpPr>
              <a:xfrm>
                <a:off x="2879025" y="3603788"/>
                <a:ext cx="4933950" cy="352425"/>
                <a:chOff x="2897925" y="3622763"/>
                <a:chExt cx="4896000" cy="314400"/>
              </a:xfrm>
            </xdr:grpSpPr>
            <xdr:sp>
              <xdr:nvSpPr>
                <xdr:cNvPr id="256" name="Shape 256"/>
                <xdr:cNvSpPr/>
              </xdr:nvSpPr>
              <xdr:spPr>
                <a:xfrm>
                  <a:off x="2897925" y="3622763"/>
                  <a:ext cx="4896000" cy="314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257" name="Shape 257"/>
                <xdr:cNvCxnSpPr>
                  <a:stCxn id="62" idx="2"/>
                </xdr:cNvCxnSpPr>
              </xdr:nvCxnSpPr>
              <xdr:spPr>
                <a:xfrm rot="10800000">
                  <a:off x="2897925" y="3622763"/>
                  <a:ext cx="4896000" cy="31440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rgbClr val="FF0000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457200</xdr:colOff>
      <xdr:row>122</xdr:row>
      <xdr:rowOff>104775</xdr:rowOff>
    </xdr:from>
    <xdr:ext cx="1352550" cy="876300"/>
    <xdr:sp>
      <xdr:nvSpPr>
        <xdr:cNvPr id="85" name="Shape 85"/>
        <xdr:cNvSpPr/>
      </xdr:nvSpPr>
      <xdr:spPr>
        <a:xfrm>
          <a:off x="4688775" y="3360900"/>
          <a:ext cx="1314450" cy="838200"/>
        </a:xfrm>
        <a:prstGeom prst="ellipse">
          <a:avLst/>
        </a:prstGeom>
        <a:noFill/>
        <a:ln cap="flat" cmpd="sng" w="381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1038225</xdr:colOff>
      <xdr:row>118</xdr:row>
      <xdr:rowOff>85725</xdr:rowOff>
    </xdr:from>
    <xdr:ext cx="4219575" cy="1200150"/>
    <xdr:grpSp>
      <xdr:nvGrpSpPr>
        <xdr:cNvPr id="2" name="Shape 2"/>
        <xdr:cNvGrpSpPr/>
      </xdr:nvGrpSpPr>
      <xdr:grpSpPr>
        <a:xfrm>
          <a:off x="3233971" y="3177684"/>
          <a:ext cx="4224058" cy="1204633"/>
          <a:chOff x="3233971" y="3177684"/>
          <a:chExt cx="4224058" cy="1204633"/>
        </a:xfrm>
      </xdr:grpSpPr>
      <xdr:grpSp>
        <xdr:nvGrpSpPr>
          <xdr:cNvPr id="258" name="Shape 258" title="Drawing"/>
          <xdr:cNvGrpSpPr/>
        </xdr:nvGrpSpPr>
        <xdr:grpSpPr>
          <a:xfrm>
            <a:off x="3233971" y="3177684"/>
            <a:ext cx="4224058" cy="1204633"/>
            <a:chOff x="3564825" y="3189450"/>
            <a:chExt cx="3562350" cy="1181100"/>
          </a:xfrm>
        </xdr:grpSpPr>
        <xdr:sp>
          <xdr:nvSpPr>
            <xdr:cNvPr id="5" name="Shape 5"/>
            <xdr:cNvSpPr/>
          </xdr:nvSpPr>
          <xdr:spPr>
            <a:xfrm>
              <a:off x="3564825" y="3189450"/>
              <a:ext cx="3562350" cy="1181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59" name="Shape 259"/>
            <xdr:cNvGrpSpPr/>
          </xdr:nvGrpSpPr>
          <xdr:grpSpPr>
            <a:xfrm>
              <a:off x="3564825" y="3189450"/>
              <a:ext cx="3562350" cy="1181100"/>
              <a:chOff x="3564825" y="3189450"/>
              <a:chExt cx="3562350" cy="1181100"/>
            </a:xfrm>
          </xdr:grpSpPr>
          <xdr:sp>
            <xdr:nvSpPr>
              <xdr:cNvPr id="260" name="Shape 260"/>
              <xdr:cNvSpPr/>
            </xdr:nvSpPr>
            <xdr:spPr>
              <a:xfrm>
                <a:off x="3564825" y="3189450"/>
                <a:ext cx="3562350" cy="1181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61" name="Shape 261"/>
              <xdr:cNvGrpSpPr/>
            </xdr:nvGrpSpPr>
            <xdr:grpSpPr>
              <a:xfrm>
                <a:off x="3564825" y="3189450"/>
                <a:ext cx="3562350" cy="1181100"/>
                <a:chOff x="3584025" y="3208500"/>
                <a:chExt cx="3524100" cy="1143000"/>
              </a:xfrm>
            </xdr:grpSpPr>
            <xdr:sp>
              <xdr:nvSpPr>
                <xdr:cNvPr id="262" name="Shape 262"/>
                <xdr:cNvSpPr/>
              </xdr:nvSpPr>
              <xdr:spPr>
                <a:xfrm>
                  <a:off x="3584025" y="3208500"/>
                  <a:ext cx="3524100" cy="1143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263" name="Shape 263"/>
                <xdr:cNvCxnSpPr>
                  <a:stCxn id="155" idx="2"/>
                </xdr:cNvCxnSpPr>
              </xdr:nvCxnSpPr>
              <xdr:spPr>
                <a:xfrm rot="10800000">
                  <a:off x="3584025" y="3208500"/>
                  <a:ext cx="3524100" cy="114300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581025</xdr:colOff>
      <xdr:row>123</xdr:row>
      <xdr:rowOff>57150</xdr:rowOff>
    </xdr:from>
    <xdr:ext cx="552450" cy="657225"/>
    <xdr:sp>
      <xdr:nvSpPr>
        <xdr:cNvPr id="264" name="Shape 264"/>
        <xdr:cNvSpPr/>
      </xdr:nvSpPr>
      <xdr:spPr>
        <a:xfrm>
          <a:off x="5088825" y="3470438"/>
          <a:ext cx="514350" cy="619125"/>
        </a:xfrm>
        <a:prstGeom prst="ellipse">
          <a:avLst/>
        </a:prstGeom>
        <a:noFill/>
        <a:ln cap="flat" cmpd="sng" w="38100">
          <a:solidFill>
            <a:srgbClr val="517E3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3657600</xdr:colOff>
      <xdr:row>120</xdr:row>
      <xdr:rowOff>114300</xdr:rowOff>
    </xdr:from>
    <xdr:ext cx="3981450" cy="819150"/>
    <xdr:grpSp>
      <xdr:nvGrpSpPr>
        <xdr:cNvPr id="2" name="Shape 2"/>
        <xdr:cNvGrpSpPr/>
      </xdr:nvGrpSpPr>
      <xdr:grpSpPr>
        <a:xfrm>
          <a:off x="3351633" y="3366783"/>
          <a:ext cx="3988734" cy="826434"/>
          <a:chOff x="3351633" y="3366783"/>
          <a:chExt cx="3988734" cy="826434"/>
        </a:xfrm>
      </xdr:grpSpPr>
      <xdr:grpSp>
        <xdr:nvGrpSpPr>
          <xdr:cNvPr id="265" name="Shape 265" title="Drawing"/>
          <xdr:cNvGrpSpPr/>
        </xdr:nvGrpSpPr>
        <xdr:grpSpPr>
          <a:xfrm>
            <a:off x="3351633" y="3366783"/>
            <a:ext cx="3988734" cy="826434"/>
            <a:chOff x="3769613" y="3379950"/>
            <a:chExt cx="3152775" cy="800100"/>
          </a:xfrm>
        </xdr:grpSpPr>
        <xdr:sp>
          <xdr:nvSpPr>
            <xdr:cNvPr id="5" name="Shape 5"/>
            <xdr:cNvSpPr/>
          </xdr:nvSpPr>
          <xdr:spPr>
            <a:xfrm>
              <a:off x="3769613" y="3379950"/>
              <a:ext cx="3152775" cy="800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66" name="Shape 266"/>
            <xdr:cNvGrpSpPr/>
          </xdr:nvGrpSpPr>
          <xdr:grpSpPr>
            <a:xfrm>
              <a:off x="3769613" y="3379950"/>
              <a:ext cx="3152775" cy="800100"/>
              <a:chOff x="3769613" y="3379950"/>
              <a:chExt cx="3152775" cy="800100"/>
            </a:xfrm>
          </xdr:grpSpPr>
          <xdr:sp>
            <xdr:nvSpPr>
              <xdr:cNvPr id="267" name="Shape 267"/>
              <xdr:cNvSpPr/>
            </xdr:nvSpPr>
            <xdr:spPr>
              <a:xfrm>
                <a:off x="3769613" y="3379950"/>
                <a:ext cx="3152775" cy="800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68" name="Shape 268"/>
              <xdr:cNvGrpSpPr/>
            </xdr:nvGrpSpPr>
            <xdr:grpSpPr>
              <a:xfrm>
                <a:off x="3769613" y="3379950"/>
                <a:ext cx="3152775" cy="800100"/>
                <a:chOff x="3788738" y="3399000"/>
                <a:chExt cx="3114600" cy="762000"/>
              </a:xfrm>
            </xdr:grpSpPr>
            <xdr:sp>
              <xdr:nvSpPr>
                <xdr:cNvPr id="269" name="Shape 269"/>
                <xdr:cNvSpPr/>
              </xdr:nvSpPr>
              <xdr:spPr>
                <a:xfrm>
                  <a:off x="3788738" y="3399000"/>
                  <a:ext cx="3114600" cy="762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270" name="Shape 270"/>
                <xdr:cNvCxnSpPr>
                  <a:stCxn id="92" idx="2"/>
                </xdr:cNvCxnSpPr>
              </xdr:nvCxnSpPr>
              <xdr:spPr>
                <a:xfrm rot="10800000">
                  <a:off x="3788738" y="3399000"/>
                  <a:ext cx="3114600" cy="76200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chemeClr val="accent6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95250</xdr:colOff>
      <xdr:row>123</xdr:row>
      <xdr:rowOff>47625</xdr:rowOff>
    </xdr:from>
    <xdr:ext cx="600075" cy="638175"/>
    <xdr:sp>
      <xdr:nvSpPr>
        <xdr:cNvPr id="271" name="Shape 271"/>
        <xdr:cNvSpPr/>
      </xdr:nvSpPr>
      <xdr:spPr>
        <a:xfrm flipH="1" rot="10800000">
          <a:off x="5065013" y="3479963"/>
          <a:ext cx="561975" cy="600075"/>
        </a:xfrm>
        <a:prstGeom prst="ellipse">
          <a:avLst/>
        </a:prstGeom>
        <a:noFill/>
        <a:ln cap="flat" cmpd="sng" w="38100">
          <a:solidFill>
            <a:srgbClr val="AC5B2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1638300</xdr:colOff>
      <xdr:row>122</xdr:row>
      <xdr:rowOff>114300</xdr:rowOff>
    </xdr:from>
    <xdr:ext cx="6972300" cy="476250"/>
    <xdr:grpSp>
      <xdr:nvGrpSpPr>
        <xdr:cNvPr id="2" name="Shape 2"/>
        <xdr:cNvGrpSpPr/>
      </xdr:nvGrpSpPr>
      <xdr:grpSpPr>
        <a:xfrm>
          <a:off x="1859850" y="3541875"/>
          <a:ext cx="6972300" cy="476250"/>
          <a:chOff x="1859850" y="3541875"/>
          <a:chExt cx="6972300" cy="476250"/>
        </a:xfrm>
      </xdr:grpSpPr>
      <xdr:grpSp>
        <xdr:nvGrpSpPr>
          <xdr:cNvPr id="272" name="Shape 272" title="Drawing"/>
          <xdr:cNvGrpSpPr/>
        </xdr:nvGrpSpPr>
        <xdr:grpSpPr>
          <a:xfrm>
            <a:off x="1859850" y="3541875"/>
            <a:ext cx="6972300" cy="476250"/>
            <a:chOff x="1859850" y="3541875"/>
            <a:chExt cx="6972300" cy="476250"/>
          </a:xfrm>
        </xdr:grpSpPr>
        <xdr:sp>
          <xdr:nvSpPr>
            <xdr:cNvPr id="5" name="Shape 5"/>
            <xdr:cNvSpPr/>
          </xdr:nvSpPr>
          <xdr:spPr>
            <a:xfrm>
              <a:off x="1859850" y="3541875"/>
              <a:ext cx="6972300" cy="4762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73" name="Shape 273"/>
            <xdr:cNvGrpSpPr/>
          </xdr:nvGrpSpPr>
          <xdr:grpSpPr>
            <a:xfrm>
              <a:off x="1859850" y="3541875"/>
              <a:ext cx="6972300" cy="476250"/>
              <a:chOff x="1859850" y="3541875"/>
              <a:chExt cx="6972300" cy="476250"/>
            </a:xfrm>
          </xdr:grpSpPr>
          <xdr:sp>
            <xdr:nvSpPr>
              <xdr:cNvPr id="274" name="Shape 274"/>
              <xdr:cNvSpPr/>
            </xdr:nvSpPr>
            <xdr:spPr>
              <a:xfrm>
                <a:off x="1859850" y="3541875"/>
                <a:ext cx="6972300" cy="4762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75" name="Shape 275"/>
              <xdr:cNvGrpSpPr/>
            </xdr:nvGrpSpPr>
            <xdr:grpSpPr>
              <a:xfrm>
                <a:off x="1859850" y="3541875"/>
                <a:ext cx="6972300" cy="476250"/>
                <a:chOff x="1878900" y="3560775"/>
                <a:chExt cx="6934200" cy="438300"/>
              </a:xfrm>
            </xdr:grpSpPr>
            <xdr:sp>
              <xdr:nvSpPr>
                <xdr:cNvPr id="276" name="Shape 276"/>
                <xdr:cNvSpPr/>
              </xdr:nvSpPr>
              <xdr:spPr>
                <a:xfrm>
                  <a:off x="1878900" y="3560775"/>
                  <a:ext cx="6934200" cy="4383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277" name="Shape 277"/>
                <xdr:cNvCxnSpPr>
                  <a:stCxn id="100" idx="2"/>
                </xdr:cNvCxnSpPr>
              </xdr:nvCxnSpPr>
              <xdr:spPr>
                <a:xfrm rot="10800000">
                  <a:off x="1878900" y="3560775"/>
                  <a:ext cx="6934200" cy="43830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chemeClr val="accent2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533400</xdr:colOff>
      <xdr:row>116</xdr:row>
      <xdr:rowOff>57150</xdr:rowOff>
    </xdr:from>
    <xdr:ext cx="7010400" cy="3076575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457200</xdr:colOff>
      <xdr:row>80</xdr:row>
      <xdr:rowOff>9525</xdr:rowOff>
    </xdr:from>
    <xdr:ext cx="7029450" cy="5372100"/>
    <xdr:pic>
      <xdr:nvPicPr>
        <xdr:cNvPr id="0" name="image2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600075</xdr:colOff>
      <xdr:row>40</xdr:row>
      <xdr:rowOff>66675</xdr:rowOff>
    </xdr:from>
    <xdr:ext cx="7391400" cy="59626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85725</xdr:colOff>
      <xdr:row>1</xdr:row>
      <xdr:rowOff>104775</xdr:rowOff>
    </xdr:from>
    <xdr:ext cx="4552950" cy="2286000"/>
    <xdr:pic>
      <xdr:nvPicPr>
        <xdr:cNvPr id="0" name="image4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104775</xdr:colOff>
      <xdr:row>1</xdr:row>
      <xdr:rowOff>123825</xdr:rowOff>
    </xdr:from>
    <xdr:ext cx="5553075" cy="3000375"/>
    <xdr:pic>
      <xdr:nvPicPr>
        <xdr:cNvPr id="0" name="image4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</xdr:colOff>
      <xdr:row>25</xdr:row>
      <xdr:rowOff>123825</xdr:rowOff>
    </xdr:from>
    <xdr:ext cx="5819775" cy="5095875"/>
    <xdr:pic>
      <xdr:nvPicPr>
        <xdr:cNvPr id="0" name="image4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85725</xdr:colOff>
      <xdr:row>25</xdr:row>
      <xdr:rowOff>104775</xdr:rowOff>
    </xdr:from>
    <xdr:ext cx="5743575" cy="3933825"/>
    <xdr:pic>
      <xdr:nvPicPr>
        <xdr:cNvPr id="0" name="image4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533400</xdr:colOff>
      <xdr:row>62</xdr:row>
      <xdr:rowOff>104775</xdr:rowOff>
    </xdr:from>
    <xdr:ext cx="7038975" cy="2381250"/>
    <xdr:pic>
      <xdr:nvPicPr>
        <xdr:cNvPr id="0" name="image4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86"/>
    <col customWidth="1" min="6" max="6" width="10.29"/>
    <col customWidth="1" min="7" max="7" width="11.71"/>
    <col customWidth="1" min="8" max="11" width="8.86"/>
    <col customWidth="1" min="12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2" t="s">
        <v>1</v>
      </c>
      <c r="B4" s="3"/>
      <c r="C4" s="3"/>
      <c r="D4" s="3"/>
      <c r="E4" s="3"/>
      <c r="F4" s="3"/>
      <c r="G4" s="3"/>
      <c r="H4" s="3"/>
      <c r="I4" s="3"/>
      <c r="J4" s="3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8" t="s">
        <v>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9" t="s">
        <v>3</v>
      </c>
      <c r="F16" s="10"/>
      <c r="G16" s="1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2" t="s">
        <v>4</v>
      </c>
      <c r="F17" s="13"/>
      <c r="G17" s="14" t="s">
        <v>5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5" t="s">
        <v>6</v>
      </c>
      <c r="F18" s="13"/>
      <c r="G18" s="16">
        <v>1.3423105E7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5" t="s">
        <v>7</v>
      </c>
      <c r="F19" s="13"/>
      <c r="G19" s="16">
        <v>1.3423121E7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5" t="s">
        <v>8</v>
      </c>
      <c r="F20" s="13"/>
      <c r="G20" s="16">
        <v>1.3423124E7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7" t="s">
        <v>9</v>
      </c>
      <c r="F21" s="13"/>
      <c r="G21" s="16">
        <v>1.3423128E7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7" t="s">
        <v>10</v>
      </c>
      <c r="F22" s="13"/>
      <c r="G22" s="16">
        <v>1.3423135E7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7" t="s">
        <v>11</v>
      </c>
      <c r="F23" s="13"/>
      <c r="G23" s="16">
        <v>1.3423136E7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7" t="s">
        <v>12</v>
      </c>
      <c r="F24" s="13"/>
      <c r="G24" s="16">
        <v>1.342314E7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7" t="s">
        <v>13</v>
      </c>
      <c r="F25" s="13"/>
      <c r="G25" s="16">
        <v>1.342315E7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2"/>
      <c r="B27" s="3"/>
      <c r="C27" s="3"/>
      <c r="D27" s="3"/>
      <c r="E27" s="3"/>
      <c r="F27" s="3"/>
      <c r="G27" s="3"/>
      <c r="H27" s="3"/>
      <c r="I27" s="3"/>
      <c r="J27" s="3"/>
      <c r="K27" s="4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5"/>
      <c r="B28" s="6"/>
      <c r="C28" s="6"/>
      <c r="D28" s="6"/>
      <c r="E28" s="6"/>
      <c r="F28" s="6"/>
      <c r="G28" s="6"/>
      <c r="H28" s="6"/>
      <c r="I28" s="6"/>
      <c r="J28" s="6"/>
      <c r="K28" s="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2" t="s">
        <v>14</v>
      </c>
      <c r="B29" s="3"/>
      <c r="C29" s="3"/>
      <c r="D29" s="3"/>
      <c r="E29" s="3"/>
      <c r="F29" s="3"/>
      <c r="G29" s="3"/>
      <c r="H29" s="3"/>
      <c r="I29" s="3"/>
      <c r="J29" s="3"/>
      <c r="K29" s="4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5"/>
      <c r="B30" s="6"/>
      <c r="C30" s="6"/>
      <c r="D30" s="6"/>
      <c r="E30" s="6"/>
      <c r="F30" s="6"/>
      <c r="G30" s="6"/>
      <c r="H30" s="6"/>
      <c r="I30" s="6"/>
      <c r="J30" s="6"/>
      <c r="K30" s="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2" t="s">
        <v>15</v>
      </c>
      <c r="B31" s="3"/>
      <c r="C31" s="3"/>
      <c r="D31" s="3"/>
      <c r="E31" s="3"/>
      <c r="F31" s="3"/>
      <c r="G31" s="3"/>
      <c r="H31" s="3"/>
      <c r="I31" s="3"/>
      <c r="J31" s="3"/>
      <c r="K31" s="4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5"/>
      <c r="B32" s="6"/>
      <c r="C32" s="6"/>
      <c r="D32" s="6"/>
      <c r="E32" s="6"/>
      <c r="F32" s="6"/>
      <c r="G32" s="6"/>
      <c r="H32" s="6"/>
      <c r="I32" s="6"/>
      <c r="J32" s="6"/>
      <c r="K32" s="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8">
        <v>2024.0</v>
      </c>
      <c r="B33" s="3"/>
      <c r="C33" s="3"/>
      <c r="D33" s="3"/>
      <c r="E33" s="3"/>
      <c r="F33" s="3"/>
      <c r="G33" s="3"/>
      <c r="H33" s="3"/>
      <c r="I33" s="3"/>
      <c r="J33" s="3"/>
      <c r="K33" s="4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5"/>
      <c r="B34" s="6"/>
      <c r="C34" s="6"/>
      <c r="D34" s="6"/>
      <c r="E34" s="6"/>
      <c r="F34" s="6"/>
      <c r="G34" s="6"/>
      <c r="H34" s="6"/>
      <c r="I34" s="6"/>
      <c r="J34" s="6"/>
      <c r="K34" s="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6">
    <mergeCell ref="A2:K3"/>
    <mergeCell ref="A4:K5"/>
    <mergeCell ref="E16:G16"/>
    <mergeCell ref="E17:F17"/>
    <mergeCell ref="E18:F18"/>
    <mergeCell ref="E19:F19"/>
    <mergeCell ref="E20:F20"/>
    <mergeCell ref="A31:K32"/>
    <mergeCell ref="A33:K34"/>
    <mergeCell ref="E21:F21"/>
    <mergeCell ref="E22:F22"/>
    <mergeCell ref="E23:F23"/>
    <mergeCell ref="E24:F24"/>
    <mergeCell ref="E25:F25"/>
    <mergeCell ref="A27:K28"/>
    <mergeCell ref="A29:K30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2.14"/>
    <col customWidth="1" min="3" max="3" width="9.71"/>
    <col customWidth="1" min="4" max="4" width="8.71"/>
    <col customWidth="1" min="5" max="5" width="18.86"/>
    <col customWidth="1" min="6" max="6" width="20.57"/>
    <col customWidth="1" min="7" max="7" width="9.29"/>
    <col customWidth="1" min="8" max="8" width="13.43"/>
    <col customWidth="1" min="9" max="14" width="8.71"/>
  </cols>
  <sheetData>
    <row r="1" ht="14.25" customHeight="1">
      <c r="A1" s="19" t="s">
        <v>16</v>
      </c>
      <c r="B1" s="20"/>
      <c r="C1" s="20"/>
      <c r="D1" s="20"/>
      <c r="E1" s="20"/>
      <c r="F1" s="20"/>
      <c r="G1" s="20"/>
      <c r="H1" s="20"/>
      <c r="I1" s="21"/>
      <c r="K1" s="22" t="s">
        <v>17</v>
      </c>
      <c r="L1" s="23"/>
      <c r="M1" s="23"/>
      <c r="N1" s="24"/>
    </row>
    <row r="2" ht="14.25" customHeight="1">
      <c r="A2" s="25"/>
      <c r="B2" s="23"/>
      <c r="C2" s="23"/>
      <c r="D2" s="23"/>
      <c r="E2" s="23"/>
      <c r="F2" s="23"/>
      <c r="G2" s="23"/>
      <c r="H2" s="23"/>
      <c r="I2" s="24"/>
      <c r="K2" s="26"/>
      <c r="L2" s="27"/>
      <c r="M2" s="27"/>
      <c r="N2" s="28"/>
    </row>
    <row r="3" ht="14.25" customHeight="1">
      <c r="A3" s="29" t="s">
        <v>18</v>
      </c>
      <c r="B3" s="30">
        <v>1.3</v>
      </c>
      <c r="C3" s="23"/>
      <c r="D3" s="24"/>
      <c r="E3" s="31" t="s">
        <v>19</v>
      </c>
      <c r="F3" s="32"/>
      <c r="G3" s="23"/>
      <c r="H3" s="23"/>
      <c r="I3" s="24"/>
      <c r="K3" s="26"/>
      <c r="L3" s="27"/>
      <c r="M3" s="27"/>
      <c r="N3" s="28"/>
    </row>
    <row r="4" ht="14.25" customHeight="1">
      <c r="A4" s="29" t="s">
        <v>20</v>
      </c>
      <c r="B4" s="30">
        <v>1.3</v>
      </c>
      <c r="C4" s="23"/>
      <c r="D4" s="24"/>
      <c r="E4" s="31" t="s">
        <v>21</v>
      </c>
      <c r="F4" s="33"/>
      <c r="G4" s="23"/>
      <c r="H4" s="23"/>
      <c r="I4" s="24"/>
      <c r="K4" s="26"/>
      <c r="L4" s="27"/>
      <c r="M4" s="27"/>
      <c r="N4" s="28"/>
    </row>
    <row r="5" ht="14.25" customHeight="1">
      <c r="A5" s="29" t="s">
        <v>22</v>
      </c>
      <c r="B5" s="34" t="s">
        <v>23</v>
      </c>
      <c r="C5" s="23"/>
      <c r="D5" s="24"/>
      <c r="E5" s="31" t="s">
        <v>24</v>
      </c>
      <c r="F5" s="34" t="s">
        <v>25</v>
      </c>
      <c r="G5" s="23"/>
      <c r="H5" s="23"/>
      <c r="I5" s="24"/>
      <c r="K5" s="26"/>
      <c r="L5" s="27"/>
      <c r="M5" s="27"/>
      <c r="N5" s="28"/>
    </row>
    <row r="6" ht="14.25" customHeight="1">
      <c r="A6" s="33"/>
      <c r="B6" s="23"/>
      <c r="C6" s="23"/>
      <c r="D6" s="24"/>
      <c r="E6" s="35" t="s">
        <v>26</v>
      </c>
      <c r="F6" s="36" t="s">
        <v>27</v>
      </c>
      <c r="G6" s="37">
        <v>80.0</v>
      </c>
      <c r="H6" s="23"/>
      <c r="I6" s="38" t="s">
        <v>28</v>
      </c>
      <c r="K6" s="26"/>
      <c r="L6" s="27"/>
      <c r="M6" s="27"/>
      <c r="N6" s="28"/>
    </row>
    <row r="7" ht="14.25" customHeight="1">
      <c r="A7" s="29" t="s">
        <v>29</v>
      </c>
      <c r="B7" s="34" t="s">
        <v>30</v>
      </c>
      <c r="C7" s="23"/>
      <c r="D7" s="24"/>
      <c r="E7" s="39"/>
      <c r="F7" s="36" t="s">
        <v>31</v>
      </c>
      <c r="G7" s="37">
        <v>60.0</v>
      </c>
      <c r="H7" s="23"/>
      <c r="I7" s="38" t="s">
        <v>28</v>
      </c>
      <c r="K7" s="26"/>
      <c r="L7" s="27"/>
      <c r="M7" s="27"/>
      <c r="N7" s="28"/>
    </row>
    <row r="8" ht="14.25" customHeight="1">
      <c r="A8" s="29" t="s">
        <v>32</v>
      </c>
      <c r="B8" s="30" t="s">
        <v>33</v>
      </c>
      <c r="C8" s="23"/>
      <c r="D8" s="24"/>
      <c r="E8" s="40"/>
      <c r="F8" s="36" t="s">
        <v>34</v>
      </c>
      <c r="G8" s="37">
        <v>10.0</v>
      </c>
      <c r="H8" s="23"/>
      <c r="I8" s="38" t="s">
        <v>28</v>
      </c>
      <c r="K8" s="41"/>
      <c r="L8" s="42"/>
      <c r="M8" s="42"/>
      <c r="N8" s="43"/>
    </row>
    <row r="9" ht="14.25" customHeight="1">
      <c r="A9" s="25"/>
      <c r="B9" s="23"/>
      <c r="C9" s="23"/>
      <c r="D9" s="23"/>
      <c r="E9" s="23"/>
      <c r="F9" s="23"/>
      <c r="G9" s="23"/>
      <c r="H9" s="23"/>
      <c r="I9" s="24"/>
    </row>
    <row r="10" ht="14.25" customHeight="1">
      <c r="A10" s="44" t="s">
        <v>35</v>
      </c>
      <c r="B10" s="35" t="s">
        <v>36</v>
      </c>
      <c r="C10" s="35" t="s">
        <v>37</v>
      </c>
      <c r="D10" s="45" t="s">
        <v>38</v>
      </c>
      <c r="E10" s="24"/>
      <c r="F10" s="46" t="s">
        <v>39</v>
      </c>
      <c r="G10" s="47" t="s">
        <v>40</v>
      </c>
      <c r="H10" s="47" t="s">
        <v>41</v>
      </c>
      <c r="I10" s="47" t="s">
        <v>42</v>
      </c>
      <c r="K10" s="48" t="s">
        <v>43</v>
      </c>
    </row>
    <row r="11" ht="14.25" customHeight="1">
      <c r="A11" s="40"/>
      <c r="B11" s="40"/>
      <c r="C11" s="40"/>
      <c r="D11" s="31" t="s">
        <v>44</v>
      </c>
      <c r="E11" s="31" t="s">
        <v>45</v>
      </c>
      <c r="F11" s="40"/>
      <c r="G11" s="40"/>
      <c r="H11" s="40"/>
      <c r="I11" s="40"/>
    </row>
    <row r="12" ht="14.25" customHeight="1">
      <c r="A12" s="49">
        <v>1.0</v>
      </c>
      <c r="B12" s="50" t="s">
        <v>46</v>
      </c>
      <c r="C12" s="51" t="s">
        <v>47</v>
      </c>
      <c r="D12" s="31"/>
      <c r="E12" s="51" t="s">
        <v>48</v>
      </c>
      <c r="F12" s="52" t="s">
        <v>49</v>
      </c>
      <c r="G12" s="53">
        <v>194.04</v>
      </c>
      <c r="H12" s="54">
        <f>'Perhitungan LRP (Stripper)'!L7 </f>
        <v>4.742857143</v>
      </c>
      <c r="I12" s="55">
        <f t="shared" ref="I12:I24" si="1">G12+H12</f>
        <v>198.7828571</v>
      </c>
    </row>
    <row r="13" ht="14.25" customHeight="1">
      <c r="A13" s="56">
        <v>3.0</v>
      </c>
      <c r="B13" s="50" t="s">
        <v>50</v>
      </c>
      <c r="C13" s="57" t="s">
        <v>47</v>
      </c>
      <c r="D13" s="31"/>
      <c r="E13" s="51" t="s">
        <v>48</v>
      </c>
      <c r="F13" s="51" t="s">
        <v>51</v>
      </c>
      <c r="G13" s="58">
        <f t="shared" ref="G13:G14" si="2">180+(4.68/5)*0.2</f>
        <v>180.1872</v>
      </c>
      <c r="H13" s="55">
        <f>'Perhitungan LRP (Stripper)'!J25 </f>
        <v>0.2857142857</v>
      </c>
      <c r="I13" s="55">
        <f t="shared" si="1"/>
        <v>180.4729143</v>
      </c>
    </row>
    <row r="14" ht="14.25" customHeight="1">
      <c r="A14" s="56">
        <v>5.0</v>
      </c>
      <c r="B14" s="50" t="s">
        <v>52</v>
      </c>
      <c r="C14" s="57" t="s">
        <v>47</v>
      </c>
      <c r="D14" s="31"/>
      <c r="E14" s="51" t="s">
        <v>48</v>
      </c>
      <c r="F14" s="51" t="s">
        <v>51</v>
      </c>
      <c r="G14" s="58">
        <f t="shared" si="2"/>
        <v>180.1872</v>
      </c>
      <c r="H14" s="55">
        <f>'Perhitungan LRP (Stripper)'!J26 </f>
        <v>0.2857142857</v>
      </c>
      <c r="I14" s="55">
        <f t="shared" si="1"/>
        <v>180.4729143</v>
      </c>
    </row>
    <row r="15" ht="14.25" customHeight="1">
      <c r="A15" s="56">
        <v>7.0</v>
      </c>
      <c r="B15" s="50" t="s">
        <v>53</v>
      </c>
      <c r="C15" s="51" t="s">
        <v>47</v>
      </c>
      <c r="D15" s="31"/>
      <c r="E15" s="51" t="s">
        <v>48</v>
      </c>
      <c r="F15" s="52" t="s">
        <v>49</v>
      </c>
      <c r="G15" s="53">
        <v>194.04</v>
      </c>
      <c r="H15" s="55">
        <f>'Perhitungan LRP (Stripper)'!L9 </f>
        <v>1.428571429</v>
      </c>
      <c r="I15" s="55">
        <f t="shared" si="1"/>
        <v>195.4685714</v>
      </c>
    </row>
    <row r="16" ht="14.25" customHeight="1">
      <c r="A16" s="56">
        <v>9.0</v>
      </c>
      <c r="B16" s="50" t="s">
        <v>54</v>
      </c>
      <c r="C16" s="57" t="s">
        <v>47</v>
      </c>
      <c r="D16" s="31"/>
      <c r="E16" s="51" t="s">
        <v>48</v>
      </c>
      <c r="F16" s="51" t="s">
        <v>49</v>
      </c>
      <c r="G16" s="53">
        <v>194.04</v>
      </c>
      <c r="H16" s="55">
        <f>'Perhitungan LRP (Stripper)'!L9 </f>
        <v>1.428571429</v>
      </c>
      <c r="I16" s="55">
        <f t="shared" si="1"/>
        <v>195.4685714</v>
      </c>
      <c r="W16" s="48" t="s">
        <v>55</v>
      </c>
    </row>
    <row r="17" ht="14.25" customHeight="1">
      <c r="A17" s="56">
        <v>11.0</v>
      </c>
      <c r="B17" s="59" t="s">
        <v>56</v>
      </c>
      <c r="C17" s="57" t="s">
        <v>47</v>
      </c>
      <c r="D17" s="31"/>
      <c r="E17" s="51" t="s">
        <v>48</v>
      </c>
      <c r="F17" s="51" t="s">
        <v>51</v>
      </c>
      <c r="G17" s="58">
        <f t="shared" ref="G17:G18" si="3">180+(4.68/5)*0.2</f>
        <v>180.1872</v>
      </c>
      <c r="H17" s="60">
        <f>'Perhitungan LRP (Stripper)'!J27 </f>
        <v>0.2857142857</v>
      </c>
      <c r="I17" s="55">
        <f t="shared" si="1"/>
        <v>180.4729143</v>
      </c>
    </row>
    <row r="18" ht="14.25" customHeight="1">
      <c r="A18" s="56">
        <v>13.0</v>
      </c>
      <c r="B18" s="59" t="s">
        <v>57</v>
      </c>
      <c r="C18" s="51" t="s">
        <v>47</v>
      </c>
      <c r="D18" s="31"/>
      <c r="E18" s="51" t="s">
        <v>48</v>
      </c>
      <c r="F18" s="51" t="s">
        <v>51</v>
      </c>
      <c r="G18" s="58">
        <f t="shared" si="3"/>
        <v>180.1872</v>
      </c>
      <c r="H18" s="61">
        <f>'Perhitungan LRP (Stripper)'!J28 </f>
        <v>0.2857142857</v>
      </c>
      <c r="I18" s="55">
        <f t="shared" si="1"/>
        <v>180.4729143</v>
      </c>
    </row>
    <row r="19" ht="14.25" customHeight="1">
      <c r="A19" s="56">
        <v>15.0</v>
      </c>
      <c r="B19" s="62" t="s">
        <v>58</v>
      </c>
      <c r="C19" s="57" t="s">
        <v>47</v>
      </c>
      <c r="D19" s="31"/>
      <c r="E19" s="51" t="s">
        <v>48</v>
      </c>
      <c r="F19" s="51" t="s">
        <v>49</v>
      </c>
      <c r="G19" s="53">
        <v>194.04</v>
      </c>
      <c r="H19" s="60">
        <f>'Perhitungan LRP (Stripper)'!L11 </f>
        <v>2.314285714</v>
      </c>
      <c r="I19" s="55">
        <f t="shared" si="1"/>
        <v>196.3542857</v>
      </c>
    </row>
    <row r="20" ht="14.25" customHeight="1">
      <c r="A20" s="56">
        <v>16.0</v>
      </c>
      <c r="B20" s="62" t="s">
        <v>58</v>
      </c>
      <c r="C20" s="57" t="s">
        <v>47</v>
      </c>
      <c r="D20" s="31"/>
      <c r="E20" s="51" t="s">
        <v>48</v>
      </c>
      <c r="F20" s="51" t="s">
        <v>49</v>
      </c>
      <c r="G20" s="53">
        <v>194.04</v>
      </c>
      <c r="H20" s="60">
        <f>'Perhitungan LRP (Stripper)'!L11 </f>
        <v>2.314285714</v>
      </c>
      <c r="I20" s="55">
        <f t="shared" si="1"/>
        <v>196.3542857</v>
      </c>
    </row>
    <row r="21" ht="14.25" customHeight="1">
      <c r="A21" s="56">
        <v>17.0</v>
      </c>
      <c r="B21" s="62" t="s">
        <v>58</v>
      </c>
      <c r="C21" s="51" t="s">
        <v>47</v>
      </c>
      <c r="D21" s="63"/>
      <c r="E21" s="51" t="s">
        <v>48</v>
      </c>
      <c r="F21" s="51" t="s">
        <v>49</v>
      </c>
      <c r="G21" s="53">
        <v>194.04</v>
      </c>
      <c r="H21" s="60">
        <f>'Perhitungan LRP (Stripper)'!L12 </f>
        <v>2.314285714</v>
      </c>
      <c r="I21" s="55">
        <f t="shared" si="1"/>
        <v>196.3542857</v>
      </c>
    </row>
    <row r="22" ht="14.25" customHeight="1">
      <c r="A22" s="56">
        <v>18.0</v>
      </c>
      <c r="B22" s="62" t="s">
        <v>58</v>
      </c>
      <c r="C22" s="57" t="s">
        <v>47</v>
      </c>
      <c r="D22" s="49"/>
      <c r="E22" s="51" t="s">
        <v>48</v>
      </c>
      <c r="F22" s="51" t="s">
        <v>49</v>
      </c>
      <c r="G22" s="53">
        <v>194.04</v>
      </c>
      <c r="H22" s="60">
        <f>'Perhitungan LRP (Stripper)'!L13 </f>
        <v>2.314285714</v>
      </c>
      <c r="I22" s="55">
        <f t="shared" si="1"/>
        <v>196.3542857</v>
      </c>
    </row>
    <row r="23" ht="14.25" customHeight="1">
      <c r="A23" s="56">
        <v>19.0</v>
      </c>
      <c r="B23" s="62" t="s">
        <v>59</v>
      </c>
      <c r="C23" s="57" t="s">
        <v>47</v>
      </c>
      <c r="D23" s="49"/>
      <c r="E23" s="51" t="s">
        <v>48</v>
      </c>
      <c r="F23" s="51" t="s">
        <v>49</v>
      </c>
      <c r="G23" s="53">
        <v>194.04</v>
      </c>
      <c r="H23" s="60">
        <f>'Perhitungan LRP (Stripper)'!L14 </f>
        <v>2.314285714</v>
      </c>
      <c r="I23" s="55">
        <f t="shared" si="1"/>
        <v>196.3542857</v>
      </c>
    </row>
    <row r="24" ht="14.25" customHeight="1">
      <c r="A24" s="56">
        <v>20.0</v>
      </c>
      <c r="B24" s="64" t="s">
        <v>60</v>
      </c>
      <c r="C24" s="56" t="s">
        <v>61</v>
      </c>
      <c r="D24" s="49"/>
      <c r="E24" s="51" t="s">
        <v>62</v>
      </c>
      <c r="F24" s="51" t="s">
        <v>62</v>
      </c>
      <c r="G24" s="65">
        <v>0.0</v>
      </c>
      <c r="H24" s="65">
        <v>180.0</v>
      </c>
      <c r="I24" s="55">
        <f t="shared" si="1"/>
        <v>180</v>
      </c>
    </row>
    <row r="25" ht="14.25" customHeight="1">
      <c r="A25" s="49"/>
      <c r="B25" s="49"/>
      <c r="C25" s="49"/>
      <c r="D25" s="49"/>
      <c r="E25" s="49"/>
      <c r="F25" s="49"/>
      <c r="G25" s="66"/>
      <c r="H25" s="66"/>
      <c r="I25" s="66"/>
    </row>
    <row r="26" ht="14.25" customHeight="1">
      <c r="A26" s="49"/>
      <c r="B26" s="49"/>
      <c r="C26" s="49"/>
      <c r="D26" s="49"/>
      <c r="E26" s="49"/>
      <c r="F26" s="49"/>
      <c r="G26" s="66"/>
      <c r="H26" s="66"/>
      <c r="I26" s="66"/>
    </row>
    <row r="27" ht="14.25" customHeight="1">
      <c r="A27" s="49"/>
      <c r="B27" s="49"/>
      <c r="C27" s="49"/>
      <c r="D27" s="49"/>
      <c r="E27" s="49"/>
      <c r="F27" s="49"/>
      <c r="G27" s="66"/>
      <c r="H27" s="66"/>
      <c r="I27" s="66"/>
    </row>
    <row r="28" ht="14.25" customHeight="1">
      <c r="A28" s="49"/>
      <c r="B28" s="49"/>
      <c r="C28" s="49"/>
      <c r="D28" s="49"/>
      <c r="E28" s="49"/>
      <c r="F28" s="49"/>
      <c r="G28" s="66"/>
      <c r="H28" s="66"/>
      <c r="I28" s="66"/>
    </row>
    <row r="29" ht="14.25" customHeight="1">
      <c r="A29" s="49"/>
      <c r="B29" s="49"/>
      <c r="C29" s="49"/>
      <c r="D29" s="49"/>
      <c r="E29" s="49"/>
      <c r="F29" s="49"/>
      <c r="G29" s="66"/>
      <c r="H29" s="66"/>
      <c r="I29" s="66"/>
    </row>
    <row r="30" ht="14.25" customHeight="1">
      <c r="A30" s="49"/>
      <c r="B30" s="49"/>
      <c r="C30" s="49"/>
      <c r="D30" s="49"/>
      <c r="E30" s="49"/>
      <c r="F30" s="49"/>
      <c r="G30" s="66"/>
      <c r="H30" s="66"/>
      <c r="I30" s="66"/>
    </row>
    <row r="31" ht="14.25" customHeight="1">
      <c r="A31" s="49"/>
      <c r="B31" s="49"/>
      <c r="C31" s="49"/>
      <c r="D31" s="49"/>
      <c r="E31" s="49"/>
      <c r="F31" s="49"/>
      <c r="G31" s="66"/>
      <c r="H31" s="66"/>
      <c r="I31" s="66"/>
    </row>
    <row r="32" ht="14.25" customHeight="1">
      <c r="H32" s="66" t="s">
        <v>63</v>
      </c>
      <c r="I32" s="65">
        <f>SUM(I12:I24)</f>
        <v>2473.383086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>
      <c r="B38" s="67" t="s">
        <v>64</v>
      </c>
      <c r="E38" s="68"/>
      <c r="F38" s="67" t="s">
        <v>65</v>
      </c>
      <c r="G38" s="68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>
      <c r="B53" s="67" t="s">
        <v>66</v>
      </c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K1:N1"/>
    <mergeCell ref="A2:I2"/>
    <mergeCell ref="B3:D3"/>
    <mergeCell ref="F3:I3"/>
    <mergeCell ref="B4:D4"/>
    <mergeCell ref="F4:I4"/>
    <mergeCell ref="F5:I5"/>
    <mergeCell ref="G10:G11"/>
    <mergeCell ref="H10:H11"/>
    <mergeCell ref="B53:G53"/>
    <mergeCell ref="B10:B11"/>
    <mergeCell ref="C10:C11"/>
    <mergeCell ref="D10:E10"/>
    <mergeCell ref="F10:F11"/>
    <mergeCell ref="B8:D8"/>
    <mergeCell ref="A9:I9"/>
    <mergeCell ref="A10:A11"/>
    <mergeCell ref="I10:I11"/>
    <mergeCell ref="B5:D5"/>
    <mergeCell ref="A6:D6"/>
    <mergeCell ref="E6:E8"/>
    <mergeCell ref="G6:H6"/>
    <mergeCell ref="B7:D7"/>
    <mergeCell ref="G7:H7"/>
    <mergeCell ref="G8:H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60.57"/>
    <col customWidth="1" min="3" max="3" width="10.29"/>
    <col customWidth="1" min="4" max="4" width="9.0"/>
    <col customWidth="1" min="5" max="5" width="10.43"/>
    <col customWidth="1" min="6" max="7" width="12.57"/>
    <col customWidth="1" min="8" max="8" width="11.57"/>
    <col customWidth="1" min="9" max="9" width="18.71"/>
    <col customWidth="1" min="10" max="10" width="13.29"/>
    <col customWidth="1" min="11" max="11" width="15.43"/>
    <col customWidth="1" min="12" max="12" width="18.71"/>
    <col customWidth="1" min="13" max="13" width="15.43"/>
    <col customWidth="1" min="14" max="14" width="18.43"/>
    <col customWidth="1" min="15" max="15" width="17.86"/>
    <col customWidth="1" min="16" max="16" width="15.29"/>
    <col customWidth="1" min="17" max="17" width="18.43"/>
    <col customWidth="1" min="18" max="18" width="17.86"/>
    <col customWidth="1" min="19" max="19" width="18.43"/>
    <col customWidth="1" min="20" max="20" width="20.29"/>
    <col customWidth="1" min="21" max="40" width="8.71"/>
  </cols>
  <sheetData>
    <row r="1" ht="14.25" customHeight="1">
      <c r="A1" s="69" t="s">
        <v>67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1"/>
      <c r="T1" s="72"/>
      <c r="AE1" s="72"/>
    </row>
    <row r="2" ht="14.25" customHeight="1">
      <c r="A2" s="73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5"/>
    </row>
    <row r="3" ht="14.25" customHeight="1"/>
    <row r="4" ht="14.25" customHeight="1"/>
    <row r="5" ht="14.25" customHeight="1">
      <c r="A5" s="76" t="s">
        <v>68</v>
      </c>
      <c r="B5" s="13"/>
    </row>
    <row r="6" ht="14.25" customHeight="1">
      <c r="A6" s="77" t="s">
        <v>35</v>
      </c>
      <c r="B6" s="77" t="s">
        <v>69</v>
      </c>
      <c r="C6" s="78" t="s">
        <v>70</v>
      </c>
      <c r="D6" s="78" t="s">
        <v>71</v>
      </c>
      <c r="E6" s="78" t="s">
        <v>72</v>
      </c>
      <c r="F6" s="78" t="s">
        <v>73</v>
      </c>
      <c r="G6" s="78" t="s">
        <v>74</v>
      </c>
      <c r="H6" s="78" t="s">
        <v>75</v>
      </c>
      <c r="I6" s="78" t="s">
        <v>76</v>
      </c>
      <c r="J6" s="78" t="s">
        <v>77</v>
      </c>
      <c r="K6" s="78" t="s">
        <v>78</v>
      </c>
      <c r="L6" s="78" t="s">
        <v>79</v>
      </c>
      <c r="M6" s="78" t="s">
        <v>80</v>
      </c>
      <c r="N6" s="78" t="s">
        <v>81</v>
      </c>
      <c r="O6" s="78" t="s">
        <v>82</v>
      </c>
      <c r="P6" s="78" t="s">
        <v>83</v>
      </c>
      <c r="Q6" s="78" t="s">
        <v>84</v>
      </c>
    </row>
    <row r="7" ht="14.25" customHeight="1">
      <c r="A7" s="54">
        <v>1.0</v>
      </c>
      <c r="B7" s="79" t="s">
        <v>46</v>
      </c>
      <c r="C7" s="54">
        <v>5.0</v>
      </c>
      <c r="D7" s="80">
        <v>4.0</v>
      </c>
      <c r="E7" s="80">
        <v>39.0</v>
      </c>
      <c r="F7" s="54">
        <v>8500.0</v>
      </c>
      <c r="G7" s="54">
        <f t="shared" ref="G7:G14" si="1">F7/(3.14*C7)</f>
        <v>541.4012739</v>
      </c>
      <c r="H7" s="54">
        <v>1050.0</v>
      </c>
      <c r="I7" s="54">
        <v>14.0</v>
      </c>
      <c r="J7" s="54">
        <v>2.5</v>
      </c>
      <c r="K7" s="81">
        <f t="shared" ref="K7:K9" si="2">((E7 + J7)/H7)*2</f>
        <v>0.07904761905</v>
      </c>
      <c r="L7" s="81">
        <f t="shared" ref="L7:L14" si="3">K7*60</f>
        <v>4.742857143</v>
      </c>
      <c r="M7" s="81">
        <f t="shared" ref="M7:M14" si="4">I7*D7*H7</f>
        <v>58800</v>
      </c>
      <c r="N7" s="54">
        <v>48000.0</v>
      </c>
      <c r="O7" s="81">
        <f t="shared" ref="O7:O9" si="5">C7*D7*E7*2</f>
        <v>1560</v>
      </c>
      <c r="P7" s="81">
        <f t="shared" ref="P7:P14" si="6">(O7/N7)*100%</f>
        <v>0.0325</v>
      </c>
      <c r="Q7" s="81">
        <f t="shared" ref="Q7:Q14" si="7">N7-O7</f>
        <v>46440</v>
      </c>
    </row>
    <row r="8" ht="14.25" customHeight="1">
      <c r="A8" s="54">
        <v>2.0</v>
      </c>
      <c r="B8" s="79" t="s">
        <v>53</v>
      </c>
      <c r="C8" s="54">
        <v>5.0</v>
      </c>
      <c r="D8" s="80">
        <v>4.0</v>
      </c>
      <c r="E8" s="80">
        <v>10.0</v>
      </c>
      <c r="F8" s="54">
        <v>8500.0</v>
      </c>
      <c r="G8" s="54">
        <f t="shared" si="1"/>
        <v>541.4012739</v>
      </c>
      <c r="H8" s="54">
        <v>1050.0</v>
      </c>
      <c r="I8" s="54">
        <v>10.0</v>
      </c>
      <c r="J8" s="54">
        <v>2.5</v>
      </c>
      <c r="K8" s="81">
        <f t="shared" si="2"/>
        <v>0.02380952381</v>
      </c>
      <c r="L8" s="81">
        <f t="shared" si="3"/>
        <v>1.428571429</v>
      </c>
      <c r="M8" s="81">
        <f t="shared" si="4"/>
        <v>42000</v>
      </c>
      <c r="N8" s="81">
        <f t="shared" ref="N8:N14" si="8">Q7</f>
        <v>46440</v>
      </c>
      <c r="O8" s="81">
        <f t="shared" si="5"/>
        <v>400</v>
      </c>
      <c r="P8" s="81">
        <f t="shared" si="6"/>
        <v>0.008613264427</v>
      </c>
      <c r="Q8" s="81">
        <f t="shared" si="7"/>
        <v>46040</v>
      </c>
    </row>
    <row r="9" ht="14.25" customHeight="1">
      <c r="A9" s="54">
        <v>3.0</v>
      </c>
      <c r="B9" s="79" t="s">
        <v>54</v>
      </c>
      <c r="C9" s="54">
        <v>5.0</v>
      </c>
      <c r="D9" s="80">
        <v>4.0</v>
      </c>
      <c r="E9" s="80">
        <v>10.0</v>
      </c>
      <c r="F9" s="54">
        <v>8500.0</v>
      </c>
      <c r="G9" s="54">
        <f t="shared" si="1"/>
        <v>541.4012739</v>
      </c>
      <c r="H9" s="54">
        <v>1050.0</v>
      </c>
      <c r="I9" s="54">
        <v>10.0</v>
      </c>
      <c r="J9" s="54">
        <v>2.5</v>
      </c>
      <c r="K9" s="81">
        <f t="shared" si="2"/>
        <v>0.02380952381</v>
      </c>
      <c r="L9" s="81">
        <f t="shared" si="3"/>
        <v>1.428571429</v>
      </c>
      <c r="M9" s="81">
        <f t="shared" si="4"/>
        <v>42000</v>
      </c>
      <c r="N9" s="81">
        <f t="shared" si="8"/>
        <v>46040</v>
      </c>
      <c r="O9" s="81">
        <f t="shared" si="5"/>
        <v>400</v>
      </c>
      <c r="P9" s="81">
        <f t="shared" si="6"/>
        <v>0.008688097307</v>
      </c>
      <c r="Q9" s="81">
        <f t="shared" si="7"/>
        <v>45640</v>
      </c>
    </row>
    <row r="10" ht="14.25" customHeight="1">
      <c r="A10" s="54">
        <v>4.0</v>
      </c>
      <c r="B10" s="82" t="s">
        <v>58</v>
      </c>
      <c r="C10" s="54">
        <v>5.0</v>
      </c>
      <c r="D10" s="80">
        <v>2.0</v>
      </c>
      <c r="E10" s="80">
        <v>38.0</v>
      </c>
      <c r="F10" s="54">
        <v>8500.0</v>
      </c>
      <c r="G10" s="54">
        <f t="shared" si="1"/>
        <v>541.4012739</v>
      </c>
      <c r="H10" s="54">
        <v>1050.0</v>
      </c>
      <c r="I10" s="54">
        <v>8.0</v>
      </c>
      <c r="J10" s="54">
        <v>2.5</v>
      </c>
      <c r="K10" s="81">
        <f t="shared" ref="K10:K14" si="9">((E10 + J10)/H10)</f>
        <v>0.03857142857</v>
      </c>
      <c r="L10" s="81">
        <f t="shared" si="3"/>
        <v>2.314285714</v>
      </c>
      <c r="M10" s="81">
        <f t="shared" si="4"/>
        <v>16800</v>
      </c>
      <c r="N10" s="81">
        <f t="shared" si="8"/>
        <v>45640</v>
      </c>
      <c r="O10" s="81">
        <f t="shared" ref="O10:O14" si="10">C10*D10*E10</f>
        <v>380</v>
      </c>
      <c r="P10" s="81">
        <f t="shared" si="6"/>
        <v>0.008326029798</v>
      </c>
      <c r="Q10" s="81">
        <f t="shared" si="7"/>
        <v>45260</v>
      </c>
    </row>
    <row r="11" ht="14.25" customHeight="1">
      <c r="A11" s="54">
        <v>5.0</v>
      </c>
      <c r="B11" s="82" t="s">
        <v>58</v>
      </c>
      <c r="C11" s="54">
        <v>5.0</v>
      </c>
      <c r="D11" s="80">
        <v>2.0</v>
      </c>
      <c r="E11" s="80">
        <v>38.0</v>
      </c>
      <c r="F11" s="54">
        <v>8500.0</v>
      </c>
      <c r="G11" s="54">
        <f t="shared" si="1"/>
        <v>541.4012739</v>
      </c>
      <c r="H11" s="54">
        <v>1050.0</v>
      </c>
      <c r="I11" s="54">
        <v>8.0</v>
      </c>
      <c r="J11" s="54">
        <v>2.5</v>
      </c>
      <c r="K11" s="81">
        <f t="shared" si="9"/>
        <v>0.03857142857</v>
      </c>
      <c r="L11" s="81">
        <f t="shared" si="3"/>
        <v>2.314285714</v>
      </c>
      <c r="M11" s="81">
        <f t="shared" si="4"/>
        <v>16800</v>
      </c>
      <c r="N11" s="81">
        <f t="shared" si="8"/>
        <v>45260</v>
      </c>
      <c r="O11" s="81">
        <f t="shared" si="10"/>
        <v>380</v>
      </c>
      <c r="P11" s="81">
        <f t="shared" si="6"/>
        <v>0.0083959346</v>
      </c>
      <c r="Q11" s="81">
        <f t="shared" si="7"/>
        <v>44880</v>
      </c>
    </row>
    <row r="12" ht="14.25" customHeight="1">
      <c r="A12" s="54">
        <v>6.0</v>
      </c>
      <c r="B12" s="82" t="s">
        <v>58</v>
      </c>
      <c r="C12" s="54">
        <v>5.0</v>
      </c>
      <c r="D12" s="80">
        <v>2.0</v>
      </c>
      <c r="E12" s="80">
        <v>38.0</v>
      </c>
      <c r="F12" s="54">
        <v>8500.0</v>
      </c>
      <c r="G12" s="54">
        <f t="shared" si="1"/>
        <v>541.4012739</v>
      </c>
      <c r="H12" s="54">
        <v>1050.0</v>
      </c>
      <c r="I12" s="54">
        <v>8.0</v>
      </c>
      <c r="J12" s="54">
        <v>2.5</v>
      </c>
      <c r="K12" s="81">
        <f t="shared" si="9"/>
        <v>0.03857142857</v>
      </c>
      <c r="L12" s="81">
        <f t="shared" si="3"/>
        <v>2.314285714</v>
      </c>
      <c r="M12" s="81">
        <f t="shared" si="4"/>
        <v>16800</v>
      </c>
      <c r="N12" s="81">
        <f t="shared" si="8"/>
        <v>44880</v>
      </c>
      <c r="O12" s="81">
        <f t="shared" si="10"/>
        <v>380</v>
      </c>
      <c r="P12" s="81">
        <f t="shared" si="6"/>
        <v>0.008467023173</v>
      </c>
      <c r="Q12" s="81">
        <f t="shared" si="7"/>
        <v>44500</v>
      </c>
    </row>
    <row r="13" ht="14.25" customHeight="1">
      <c r="A13" s="54">
        <v>7.0</v>
      </c>
      <c r="B13" s="82" t="s">
        <v>58</v>
      </c>
      <c r="C13" s="54">
        <v>5.0</v>
      </c>
      <c r="D13" s="80">
        <v>2.0</v>
      </c>
      <c r="E13" s="80">
        <v>38.0</v>
      </c>
      <c r="F13" s="54">
        <v>8500.0</v>
      </c>
      <c r="G13" s="54">
        <f t="shared" si="1"/>
        <v>541.4012739</v>
      </c>
      <c r="H13" s="54">
        <v>1050.0</v>
      </c>
      <c r="I13" s="54">
        <v>8.0</v>
      </c>
      <c r="J13" s="54">
        <v>2.5</v>
      </c>
      <c r="K13" s="81">
        <f t="shared" si="9"/>
        <v>0.03857142857</v>
      </c>
      <c r="L13" s="81">
        <f t="shared" si="3"/>
        <v>2.314285714</v>
      </c>
      <c r="M13" s="81">
        <f t="shared" si="4"/>
        <v>16800</v>
      </c>
      <c r="N13" s="81">
        <f t="shared" si="8"/>
        <v>44500</v>
      </c>
      <c r="O13" s="81">
        <f t="shared" si="10"/>
        <v>380</v>
      </c>
      <c r="P13" s="81">
        <f t="shared" si="6"/>
        <v>0.008539325843</v>
      </c>
      <c r="Q13" s="81">
        <f t="shared" si="7"/>
        <v>44120</v>
      </c>
    </row>
    <row r="14" ht="14.25" customHeight="1">
      <c r="A14" s="54">
        <v>8.0</v>
      </c>
      <c r="B14" s="82" t="s">
        <v>59</v>
      </c>
      <c r="C14" s="54">
        <v>5.0</v>
      </c>
      <c r="D14" s="80">
        <v>2.0</v>
      </c>
      <c r="E14" s="80">
        <v>38.0</v>
      </c>
      <c r="F14" s="54">
        <v>8500.0</v>
      </c>
      <c r="G14" s="54">
        <f t="shared" si="1"/>
        <v>541.4012739</v>
      </c>
      <c r="H14" s="54">
        <v>1050.0</v>
      </c>
      <c r="I14" s="54">
        <v>6.0</v>
      </c>
      <c r="J14" s="54">
        <v>2.5</v>
      </c>
      <c r="K14" s="81">
        <f t="shared" si="9"/>
        <v>0.03857142857</v>
      </c>
      <c r="L14" s="81">
        <f t="shared" si="3"/>
        <v>2.314285714</v>
      </c>
      <c r="M14" s="81">
        <f t="shared" si="4"/>
        <v>12600</v>
      </c>
      <c r="N14" s="81">
        <f t="shared" si="8"/>
        <v>44120</v>
      </c>
      <c r="O14" s="81">
        <f t="shared" si="10"/>
        <v>380</v>
      </c>
      <c r="P14" s="81">
        <f t="shared" si="6"/>
        <v>0.00861287398</v>
      </c>
      <c r="Q14" s="81">
        <f t="shared" si="7"/>
        <v>43740</v>
      </c>
    </row>
    <row r="15" ht="14.25" customHeight="1"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</row>
    <row r="16" ht="14.25" customHeight="1"/>
    <row r="17" ht="14.25" customHeight="1">
      <c r="A17" s="76" t="s">
        <v>85</v>
      </c>
      <c r="B17" s="13"/>
    </row>
    <row r="18" ht="14.25" customHeight="1">
      <c r="A18" s="77" t="s">
        <v>35</v>
      </c>
      <c r="B18" s="77" t="s">
        <v>69</v>
      </c>
      <c r="C18" s="78" t="s">
        <v>86</v>
      </c>
      <c r="D18" s="78" t="s">
        <v>87</v>
      </c>
      <c r="E18" s="78" t="s">
        <v>71</v>
      </c>
      <c r="F18" s="78" t="s">
        <v>88</v>
      </c>
      <c r="G18" s="78" t="s">
        <v>72</v>
      </c>
      <c r="H18" s="78" t="s">
        <v>89</v>
      </c>
      <c r="I18" s="78" t="s">
        <v>73</v>
      </c>
      <c r="J18" s="78" t="s">
        <v>74</v>
      </c>
      <c r="K18" s="78" t="s">
        <v>75</v>
      </c>
      <c r="L18" s="78" t="s">
        <v>78</v>
      </c>
      <c r="M18" s="78" t="s">
        <v>79</v>
      </c>
      <c r="N18" s="78" t="s">
        <v>90</v>
      </c>
      <c r="O18" s="78" t="s">
        <v>81</v>
      </c>
      <c r="P18" s="78" t="s">
        <v>82</v>
      </c>
      <c r="Q18" s="78" t="s">
        <v>91</v>
      </c>
      <c r="R18" s="78" t="s">
        <v>84</v>
      </c>
    </row>
    <row r="19" ht="13.5" customHeight="1">
      <c r="A19" s="81"/>
      <c r="B19" s="81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</row>
    <row r="20" ht="13.5" customHeight="1">
      <c r="A20" s="81"/>
      <c r="B20" s="81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</row>
    <row r="21" ht="14.25" customHeight="1">
      <c r="A21" s="86"/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</row>
    <row r="22" ht="14.2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</row>
    <row r="23" ht="14.25" customHeight="1">
      <c r="A23" s="87" t="s">
        <v>92</v>
      </c>
      <c r="B23" s="88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</row>
    <row r="24" ht="14.25" customHeight="1">
      <c r="A24" s="77" t="s">
        <v>35</v>
      </c>
      <c r="B24" s="77" t="s">
        <v>69</v>
      </c>
      <c r="C24" s="78" t="s">
        <v>70</v>
      </c>
      <c r="D24" s="78" t="s">
        <v>71</v>
      </c>
      <c r="E24" s="78" t="s">
        <v>89</v>
      </c>
      <c r="F24" s="78" t="s">
        <v>93</v>
      </c>
      <c r="G24" s="78" t="s">
        <v>74</v>
      </c>
      <c r="H24" s="78" t="s">
        <v>75</v>
      </c>
      <c r="I24" s="78" t="s">
        <v>78</v>
      </c>
      <c r="J24" s="78" t="s">
        <v>79</v>
      </c>
      <c r="K24" s="78" t="s">
        <v>80</v>
      </c>
      <c r="L24" s="78" t="s">
        <v>81</v>
      </c>
      <c r="M24" s="78" t="s">
        <v>82</v>
      </c>
      <c r="N24" s="78" t="s">
        <v>91</v>
      </c>
      <c r="O24" s="78" t="s">
        <v>84</v>
      </c>
    </row>
    <row r="25" ht="14.25" customHeight="1">
      <c r="A25" s="89">
        <v>1.0</v>
      </c>
      <c r="B25" s="79" t="s">
        <v>50</v>
      </c>
      <c r="C25" s="90">
        <v>4.0</v>
      </c>
      <c r="D25" s="91">
        <v>5.0</v>
      </c>
      <c r="E25" s="92">
        <v>0.04</v>
      </c>
      <c r="F25" s="92">
        <v>500.0</v>
      </c>
      <c r="G25" s="92">
        <f t="shared" ref="G25:G28" si="11">H25/E25</f>
        <v>26250</v>
      </c>
      <c r="H25" s="92">
        <v>1050.0</v>
      </c>
      <c r="I25" s="92">
        <f t="shared" ref="I25:I28" si="12">D25/H25</f>
        <v>0.004761904762</v>
      </c>
      <c r="J25" s="92">
        <f t="shared" ref="J25:J28" si="13">I25*60</f>
        <v>0.2857142857</v>
      </c>
      <c r="K25" s="85">
        <f t="shared" ref="K25:K28" si="14">(3.14*(C25*C25)*H25)/4</f>
        <v>13188</v>
      </c>
      <c r="L25" s="85">
        <f>Q14</f>
        <v>43740</v>
      </c>
      <c r="M25" s="85">
        <f t="shared" ref="M25:M28" si="15">3.14159*(C25/2)^2*D25</f>
        <v>62.8318</v>
      </c>
      <c r="N25" s="85">
        <f t="shared" ref="N25:N28" si="16">(M25/L25)*100%</f>
        <v>0.001436483768</v>
      </c>
      <c r="O25" s="85">
        <f t="shared" ref="O25:O28" si="17">L25-M25</f>
        <v>43677.1682</v>
      </c>
    </row>
    <row r="26" ht="14.25" customHeight="1">
      <c r="A26" s="89">
        <v>2.0</v>
      </c>
      <c r="B26" s="79" t="s">
        <v>52</v>
      </c>
      <c r="C26" s="90">
        <v>4.0</v>
      </c>
      <c r="D26" s="91">
        <v>5.0</v>
      </c>
      <c r="E26" s="92">
        <v>0.04</v>
      </c>
      <c r="F26" s="92">
        <v>500.0</v>
      </c>
      <c r="G26" s="92">
        <f t="shared" si="11"/>
        <v>26250</v>
      </c>
      <c r="H26" s="92">
        <v>1050.0</v>
      </c>
      <c r="I26" s="92">
        <f t="shared" si="12"/>
        <v>0.004761904762</v>
      </c>
      <c r="J26" s="92">
        <f t="shared" si="13"/>
        <v>0.2857142857</v>
      </c>
      <c r="K26" s="85">
        <f t="shared" si="14"/>
        <v>13188</v>
      </c>
      <c r="L26" s="85">
        <f t="shared" ref="L26:L28" si="18">O25</f>
        <v>43677.1682</v>
      </c>
      <c r="M26" s="85">
        <f t="shared" si="15"/>
        <v>62.8318</v>
      </c>
      <c r="N26" s="85">
        <f t="shared" si="16"/>
        <v>0.001438550222</v>
      </c>
      <c r="O26" s="85">
        <f t="shared" si="17"/>
        <v>43614.3364</v>
      </c>
    </row>
    <row r="27" ht="14.25" customHeight="1">
      <c r="A27" s="93">
        <v>3.0</v>
      </c>
      <c r="B27" s="79" t="s">
        <v>56</v>
      </c>
      <c r="C27" s="90">
        <v>6.6</v>
      </c>
      <c r="D27" s="90">
        <v>5.0</v>
      </c>
      <c r="E27" s="92">
        <v>0.04</v>
      </c>
      <c r="F27" s="92">
        <v>500.0</v>
      </c>
      <c r="G27" s="92">
        <f t="shared" si="11"/>
        <v>26250</v>
      </c>
      <c r="H27" s="92">
        <v>1050.0</v>
      </c>
      <c r="I27" s="92">
        <f t="shared" si="12"/>
        <v>0.004761904762</v>
      </c>
      <c r="J27" s="92">
        <f t="shared" si="13"/>
        <v>0.2857142857</v>
      </c>
      <c r="K27" s="85">
        <f t="shared" si="14"/>
        <v>35904.33</v>
      </c>
      <c r="L27" s="85">
        <f t="shared" si="18"/>
        <v>43614.3364</v>
      </c>
      <c r="M27" s="85">
        <f t="shared" si="15"/>
        <v>171.0595755</v>
      </c>
      <c r="N27" s="85">
        <f t="shared" si="16"/>
        <v>0.00392209511</v>
      </c>
      <c r="O27" s="85">
        <f t="shared" si="17"/>
        <v>43443.27682</v>
      </c>
    </row>
    <row r="28" ht="14.25" customHeight="1">
      <c r="A28" s="90">
        <v>5.0</v>
      </c>
      <c r="B28" s="79" t="s">
        <v>57</v>
      </c>
      <c r="C28" s="90">
        <v>6.6</v>
      </c>
      <c r="D28" s="90">
        <v>5.0</v>
      </c>
      <c r="E28" s="92">
        <v>0.04</v>
      </c>
      <c r="F28" s="92">
        <v>500.0</v>
      </c>
      <c r="G28" s="92">
        <f t="shared" si="11"/>
        <v>26250</v>
      </c>
      <c r="H28" s="92">
        <v>1050.0</v>
      </c>
      <c r="I28" s="92">
        <f t="shared" si="12"/>
        <v>0.004761904762</v>
      </c>
      <c r="J28" s="92">
        <f t="shared" si="13"/>
        <v>0.2857142857</v>
      </c>
      <c r="K28" s="85">
        <f t="shared" si="14"/>
        <v>35904.33</v>
      </c>
      <c r="L28" s="85">
        <f t="shared" si="18"/>
        <v>43443.27682</v>
      </c>
      <c r="M28" s="85">
        <f t="shared" si="15"/>
        <v>171.0595755</v>
      </c>
      <c r="N28" s="85">
        <f t="shared" si="16"/>
        <v>0.00393753851</v>
      </c>
      <c r="O28" s="85">
        <f t="shared" si="17"/>
        <v>43272.21725</v>
      </c>
    </row>
    <row r="29" ht="14.25" customHeight="1"/>
    <row r="30" ht="14.25" customHeight="1">
      <c r="A30" s="94" t="s">
        <v>94</v>
      </c>
      <c r="B30" s="13"/>
    </row>
    <row r="31" ht="14.25" customHeight="1">
      <c r="A31" s="77" t="s">
        <v>35</v>
      </c>
      <c r="B31" s="77" t="s">
        <v>69</v>
      </c>
      <c r="C31" s="78" t="s">
        <v>95</v>
      </c>
      <c r="D31" s="78" t="s">
        <v>96</v>
      </c>
      <c r="E31" s="78" t="s">
        <v>72</v>
      </c>
      <c r="F31" s="78" t="s">
        <v>81</v>
      </c>
      <c r="G31" s="78" t="s">
        <v>97</v>
      </c>
      <c r="H31" s="78" t="s">
        <v>78</v>
      </c>
      <c r="I31" s="78" t="s">
        <v>98</v>
      </c>
      <c r="J31" s="78" t="s">
        <v>82</v>
      </c>
      <c r="K31" s="78" t="s">
        <v>83</v>
      </c>
      <c r="L31" s="78" t="s">
        <v>84</v>
      </c>
    </row>
    <row r="32" ht="14.25" customHeight="1">
      <c r="A32" s="95"/>
      <c r="B32" s="96"/>
      <c r="C32" s="97"/>
      <c r="D32" s="85"/>
      <c r="E32" s="85"/>
      <c r="F32" s="85"/>
      <c r="G32" s="85"/>
      <c r="H32" s="85"/>
      <c r="I32" s="85"/>
      <c r="J32" s="85"/>
      <c r="K32" s="98"/>
      <c r="L32" s="85"/>
      <c r="T32" s="72"/>
      <c r="AE32" s="72"/>
    </row>
    <row r="33" ht="14.25" customHeight="1">
      <c r="A33" s="99"/>
      <c r="B33" s="100"/>
      <c r="C33" s="85"/>
      <c r="D33" s="85"/>
      <c r="E33" s="85"/>
      <c r="F33" s="85"/>
      <c r="G33" s="85"/>
      <c r="H33" s="85"/>
      <c r="I33" s="85"/>
      <c r="J33" s="85"/>
      <c r="K33" s="85"/>
      <c r="L33" s="85"/>
    </row>
    <row r="34" ht="14.25" customHeight="1">
      <c r="P34" s="101">
        <f>POWER(3,2)</f>
        <v>9</v>
      </c>
    </row>
    <row r="35" ht="14.25" customHeight="1"/>
    <row r="36" ht="14.25" customHeight="1">
      <c r="A36" s="94" t="s">
        <v>99</v>
      </c>
      <c r="B36" s="13"/>
    </row>
    <row r="37" ht="14.25" customHeight="1">
      <c r="A37" s="77" t="s">
        <v>35</v>
      </c>
      <c r="B37" s="77" t="s">
        <v>69</v>
      </c>
      <c r="C37" s="78" t="s">
        <v>100</v>
      </c>
      <c r="D37" s="78" t="s">
        <v>76</v>
      </c>
      <c r="E37" s="78" t="s">
        <v>101</v>
      </c>
      <c r="F37" s="78" t="s">
        <v>96</v>
      </c>
      <c r="G37" s="78" t="s">
        <v>70</v>
      </c>
      <c r="H37" s="78" t="s">
        <v>102</v>
      </c>
      <c r="I37" s="78" t="s">
        <v>97</v>
      </c>
      <c r="J37" s="78" t="s">
        <v>78</v>
      </c>
      <c r="K37" s="78" t="s">
        <v>98</v>
      </c>
      <c r="L37" s="78" t="s">
        <v>103</v>
      </c>
    </row>
    <row r="38" ht="14.25" customHeight="1">
      <c r="A38" s="81"/>
      <c r="B38" s="102"/>
      <c r="C38" s="85"/>
      <c r="D38" s="85"/>
      <c r="E38" s="85"/>
      <c r="F38" s="85"/>
      <c r="G38" s="85"/>
      <c r="H38" s="85"/>
      <c r="I38" s="85"/>
      <c r="J38" s="85"/>
      <c r="K38" s="85"/>
      <c r="L38" s="85"/>
    </row>
    <row r="39" ht="14.25" customHeight="1">
      <c r="A39" s="81"/>
      <c r="B39" s="102"/>
      <c r="C39" s="85"/>
      <c r="D39" s="85"/>
      <c r="E39" s="85"/>
      <c r="F39" s="85"/>
      <c r="G39" s="85"/>
      <c r="H39" s="85"/>
      <c r="I39" s="85"/>
      <c r="J39" s="85"/>
      <c r="K39" s="85"/>
      <c r="L39" s="85"/>
    </row>
    <row r="40" ht="14.25" customHeight="1"/>
    <row r="41" ht="14.25" customHeight="1">
      <c r="A41" s="94" t="s">
        <v>104</v>
      </c>
      <c r="B41" s="13"/>
    </row>
    <row r="42" ht="14.25" customHeight="1">
      <c r="A42" s="77" t="s">
        <v>35</v>
      </c>
      <c r="B42" s="77" t="s">
        <v>69</v>
      </c>
      <c r="C42" s="78" t="s">
        <v>77</v>
      </c>
      <c r="D42" s="78" t="s">
        <v>96</v>
      </c>
      <c r="E42" s="78" t="s">
        <v>105</v>
      </c>
      <c r="F42" s="78" t="s">
        <v>106</v>
      </c>
      <c r="G42" s="78" t="s">
        <v>82</v>
      </c>
      <c r="H42" s="78" t="s">
        <v>91</v>
      </c>
      <c r="I42" s="78" t="s">
        <v>84</v>
      </c>
    </row>
    <row r="43" ht="14.25" customHeight="1">
      <c r="A43" s="95"/>
      <c r="B43" s="103"/>
      <c r="C43" s="97"/>
      <c r="D43" s="85"/>
      <c r="E43" s="85"/>
      <c r="F43" s="85"/>
      <c r="G43" s="85"/>
      <c r="H43" s="98"/>
      <c r="I43" s="85"/>
    </row>
    <row r="44" ht="14.25" customHeight="1">
      <c r="A44" s="104"/>
      <c r="B44" s="105"/>
      <c r="C44" s="106"/>
      <c r="D44" s="106"/>
      <c r="E44" s="106"/>
      <c r="F44" s="106"/>
      <c r="G44" s="106"/>
      <c r="H44" s="107"/>
      <c r="I44" s="106"/>
    </row>
    <row r="45" ht="14.25" customHeight="1">
      <c r="A45" s="104"/>
      <c r="B45" s="105"/>
      <c r="C45" s="106"/>
      <c r="D45" s="106"/>
      <c r="E45" s="106"/>
      <c r="F45" s="106"/>
      <c r="G45" s="106"/>
      <c r="H45" s="107"/>
      <c r="I45" s="106"/>
    </row>
    <row r="46" ht="14.25" customHeight="1"/>
    <row r="47" ht="19.5" customHeight="1">
      <c r="A47" s="72" t="s">
        <v>107</v>
      </c>
    </row>
    <row r="48" ht="14.25" customHeight="1">
      <c r="A48" s="72"/>
      <c r="B48" s="72"/>
      <c r="C48" s="72"/>
      <c r="D48" s="72"/>
      <c r="E48" s="72"/>
      <c r="F48" s="72"/>
      <c r="G48" s="72"/>
      <c r="H48" s="72"/>
    </row>
    <row r="49" ht="14.25" customHeight="1"/>
    <row r="50" ht="14.25" customHeight="1">
      <c r="A50" s="27" t="s">
        <v>108</v>
      </c>
    </row>
    <row r="51" ht="14.25" customHeight="1"/>
    <row r="52" ht="14.25" customHeight="1">
      <c r="A52" s="27" t="s">
        <v>109</v>
      </c>
    </row>
    <row r="53" ht="14.25" customHeight="1"/>
    <row r="54" ht="14.25" customHeight="1">
      <c r="A54" s="27" t="s">
        <v>110</v>
      </c>
    </row>
    <row r="55" ht="14.25" customHeight="1"/>
    <row r="56" ht="14.25" customHeight="1">
      <c r="A56" s="27" t="s">
        <v>111</v>
      </c>
    </row>
    <row r="57" ht="14.25" customHeight="1"/>
    <row r="58" ht="14.25" customHeight="1">
      <c r="A58" s="27" t="s">
        <v>112</v>
      </c>
    </row>
    <row r="59" ht="15.75" customHeight="1"/>
    <row r="60" ht="14.25" customHeight="1">
      <c r="A60" s="27" t="s">
        <v>113</v>
      </c>
    </row>
    <row r="61" ht="14.25" customHeight="1"/>
    <row r="62" ht="14.25" customHeight="1">
      <c r="B62" s="108"/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>
      <c r="U69" s="109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>
      <c r="B76" s="108"/>
    </row>
    <row r="77" ht="14.25" customHeight="1"/>
    <row r="78" ht="14.25" customHeight="1"/>
    <row r="79" ht="14.25" customHeight="1">
      <c r="B79" s="108"/>
    </row>
    <row r="80" ht="14.25" customHeight="1">
      <c r="B80" s="108"/>
    </row>
    <row r="81" ht="14.25" customHeight="1"/>
    <row r="82" ht="14.25" customHeight="1"/>
    <row r="83" ht="14.25" customHeight="1">
      <c r="J83" s="72"/>
      <c r="K83" s="72"/>
      <c r="L83" s="72"/>
      <c r="M83" s="72"/>
      <c r="N83" s="72"/>
    </row>
    <row r="84" ht="14.25" customHeight="1"/>
    <row r="85" ht="14.25" customHeight="1">
      <c r="B85" s="108"/>
    </row>
    <row r="86" ht="21.75" customHeight="1">
      <c r="A86" s="72" t="s">
        <v>114</v>
      </c>
    </row>
    <row r="87" ht="14.25" customHeight="1"/>
    <row r="88" ht="14.25" customHeight="1">
      <c r="A88" s="27" t="s">
        <v>115</v>
      </c>
      <c r="B88" s="108"/>
    </row>
    <row r="89" ht="14.25" customHeight="1">
      <c r="B89" s="108"/>
    </row>
    <row r="90" ht="14.25" customHeight="1">
      <c r="A90" s="27" t="s">
        <v>116</v>
      </c>
    </row>
    <row r="91" ht="14.25" customHeight="1"/>
    <row r="92" ht="14.25" customHeight="1">
      <c r="A92" s="27" t="s">
        <v>117</v>
      </c>
      <c r="B92" s="108"/>
    </row>
    <row r="93" ht="14.25" customHeight="1">
      <c r="A93" s="27" t="s">
        <v>118</v>
      </c>
      <c r="B93" s="108"/>
    </row>
    <row r="94" ht="14.25" customHeight="1"/>
    <row r="95" ht="14.25" customHeight="1">
      <c r="A95" s="27" t="s">
        <v>119</v>
      </c>
    </row>
    <row r="96" ht="14.25" customHeight="1">
      <c r="B96" s="108"/>
    </row>
    <row r="97" ht="14.25" customHeight="1">
      <c r="A97" s="27" t="s">
        <v>120</v>
      </c>
      <c r="B97" s="108"/>
    </row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>
      <c r="B108" s="110"/>
    </row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6.5" customHeight="1">
      <c r="J119" s="111"/>
      <c r="K119" s="111"/>
      <c r="L119" s="111"/>
      <c r="M119" s="111"/>
      <c r="N119" s="111"/>
    </row>
    <row r="120" ht="14.25" customHeight="1">
      <c r="J120" s="72"/>
      <c r="K120" s="72"/>
      <c r="L120" s="72"/>
      <c r="M120" s="72"/>
      <c r="N120" s="72"/>
    </row>
    <row r="121" ht="14.25" customHeight="1"/>
    <row r="122" ht="14.25" customHeight="1">
      <c r="A122" s="111"/>
      <c r="B122" s="111"/>
      <c r="C122" s="111"/>
      <c r="D122" s="111"/>
      <c r="E122" s="111"/>
      <c r="F122" s="111"/>
      <c r="G122" s="111"/>
      <c r="H122" s="111"/>
      <c r="I122" s="111"/>
    </row>
    <row r="123" ht="30.0" customHeight="1">
      <c r="A123" s="72" t="s">
        <v>121</v>
      </c>
    </row>
    <row r="124" ht="14.25" customHeight="1">
      <c r="A124" s="27" t="s">
        <v>122</v>
      </c>
    </row>
    <row r="125" ht="14.25" customHeight="1"/>
    <row r="126" ht="14.25" customHeight="1">
      <c r="A126" s="27" t="s">
        <v>116</v>
      </c>
    </row>
    <row r="127" ht="14.25" customHeight="1"/>
    <row r="128" ht="14.25" customHeight="1">
      <c r="A128" s="27" t="s">
        <v>123</v>
      </c>
    </row>
    <row r="129" ht="14.25" customHeight="1"/>
    <row r="130" ht="14.25" customHeight="1">
      <c r="A130" s="27" t="s">
        <v>124</v>
      </c>
    </row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5">
    <mergeCell ref="A1:R2"/>
    <mergeCell ref="T1:AC2"/>
    <mergeCell ref="AE1:AL2"/>
    <mergeCell ref="A5:B5"/>
    <mergeCell ref="A30:B30"/>
    <mergeCell ref="A23:B23"/>
    <mergeCell ref="A17:B17"/>
    <mergeCell ref="T32:AC33"/>
    <mergeCell ref="AE32:AN33"/>
    <mergeCell ref="U69:AF70"/>
    <mergeCell ref="A123:N123"/>
    <mergeCell ref="A86:N86"/>
    <mergeCell ref="A47:N47"/>
    <mergeCell ref="A41:B41"/>
    <mergeCell ref="A36:B36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3.86"/>
    <col customWidth="1" min="3" max="3" width="13.0"/>
    <col customWidth="1" min="4" max="4" width="8.71"/>
    <col customWidth="1" min="5" max="5" width="16.71"/>
    <col customWidth="1" min="6" max="6" width="22.43"/>
    <col customWidth="1" min="7" max="14" width="8.71"/>
  </cols>
  <sheetData>
    <row r="1" ht="14.25" customHeight="1">
      <c r="A1" s="19" t="s">
        <v>16</v>
      </c>
      <c r="B1" s="20"/>
      <c r="C1" s="20"/>
      <c r="D1" s="20"/>
      <c r="E1" s="20"/>
      <c r="F1" s="20"/>
      <c r="G1" s="20"/>
      <c r="H1" s="20"/>
      <c r="I1" s="21"/>
      <c r="K1" s="22" t="s">
        <v>17</v>
      </c>
      <c r="L1" s="23"/>
      <c r="M1" s="23"/>
      <c r="N1" s="24"/>
    </row>
    <row r="2" ht="14.25" customHeight="1">
      <c r="A2" s="25"/>
      <c r="B2" s="23"/>
      <c r="C2" s="23"/>
      <c r="D2" s="23"/>
      <c r="E2" s="23"/>
      <c r="F2" s="23"/>
      <c r="G2" s="23"/>
      <c r="H2" s="23"/>
      <c r="I2" s="24"/>
      <c r="K2" s="26"/>
      <c r="L2" s="27"/>
      <c r="M2" s="27"/>
      <c r="N2" s="28"/>
    </row>
    <row r="3" ht="14.25" customHeight="1">
      <c r="A3" s="29" t="s">
        <v>18</v>
      </c>
      <c r="B3" s="30">
        <v>2.1</v>
      </c>
      <c r="C3" s="23"/>
      <c r="D3" s="24"/>
      <c r="E3" s="31" t="s">
        <v>19</v>
      </c>
      <c r="F3" s="32"/>
      <c r="G3" s="23"/>
      <c r="H3" s="23"/>
      <c r="I3" s="24"/>
      <c r="K3" s="26"/>
      <c r="L3" s="27"/>
      <c r="M3" s="27"/>
      <c r="N3" s="28"/>
    </row>
    <row r="4" ht="14.25" customHeight="1">
      <c r="A4" s="29" t="s">
        <v>20</v>
      </c>
      <c r="B4" s="30">
        <v>2.1</v>
      </c>
      <c r="C4" s="23"/>
      <c r="D4" s="24"/>
      <c r="E4" s="31" t="s">
        <v>21</v>
      </c>
      <c r="F4" s="33"/>
      <c r="G4" s="23"/>
      <c r="H4" s="23"/>
      <c r="I4" s="24"/>
      <c r="K4" s="26"/>
      <c r="L4" s="27"/>
      <c r="M4" s="27"/>
      <c r="N4" s="28"/>
    </row>
    <row r="5" ht="14.25" customHeight="1">
      <c r="A5" s="29" t="s">
        <v>22</v>
      </c>
      <c r="B5" s="34" t="s">
        <v>125</v>
      </c>
      <c r="C5" s="23"/>
      <c r="D5" s="24"/>
      <c r="E5" s="31" t="s">
        <v>24</v>
      </c>
      <c r="F5" s="34" t="s">
        <v>25</v>
      </c>
      <c r="G5" s="23"/>
      <c r="H5" s="23"/>
      <c r="I5" s="24"/>
      <c r="K5" s="26"/>
      <c r="L5" s="27"/>
      <c r="M5" s="27"/>
      <c r="N5" s="28"/>
    </row>
    <row r="6" ht="14.25" customHeight="1">
      <c r="A6" s="33"/>
      <c r="B6" s="23"/>
      <c r="C6" s="23"/>
      <c r="D6" s="24"/>
      <c r="E6" s="35" t="s">
        <v>26</v>
      </c>
      <c r="F6" s="36" t="s">
        <v>27</v>
      </c>
      <c r="G6" s="37">
        <v>150.0</v>
      </c>
      <c r="H6" s="23"/>
      <c r="I6" s="38" t="s">
        <v>28</v>
      </c>
      <c r="K6" s="26"/>
      <c r="L6" s="27"/>
      <c r="M6" s="27"/>
      <c r="N6" s="28"/>
    </row>
    <row r="7" ht="14.25" customHeight="1">
      <c r="A7" s="29" t="s">
        <v>29</v>
      </c>
      <c r="B7" s="34" t="s">
        <v>126</v>
      </c>
      <c r="C7" s="23"/>
      <c r="D7" s="24"/>
      <c r="E7" s="39"/>
      <c r="F7" s="36" t="s">
        <v>31</v>
      </c>
      <c r="G7" s="37">
        <v>60.0</v>
      </c>
      <c r="H7" s="23"/>
      <c r="I7" s="38" t="s">
        <v>28</v>
      </c>
      <c r="K7" s="26"/>
      <c r="L7" s="27"/>
      <c r="M7" s="27"/>
      <c r="N7" s="28"/>
    </row>
    <row r="8" ht="14.25" customHeight="1">
      <c r="A8" s="29" t="s">
        <v>32</v>
      </c>
      <c r="B8" s="112">
        <v>45626.0</v>
      </c>
      <c r="C8" s="23"/>
      <c r="D8" s="24"/>
      <c r="E8" s="40"/>
      <c r="F8" s="36" t="s">
        <v>34</v>
      </c>
      <c r="G8" s="37">
        <v>25.0</v>
      </c>
      <c r="H8" s="23"/>
      <c r="I8" s="38" t="s">
        <v>28</v>
      </c>
      <c r="K8" s="41"/>
      <c r="L8" s="42"/>
      <c r="M8" s="42"/>
      <c r="N8" s="43"/>
    </row>
    <row r="9" ht="14.25" customHeight="1">
      <c r="A9" s="25"/>
      <c r="B9" s="23"/>
      <c r="C9" s="23"/>
      <c r="D9" s="23"/>
      <c r="E9" s="23"/>
      <c r="F9" s="23"/>
      <c r="G9" s="23"/>
      <c r="H9" s="23"/>
      <c r="I9" s="24"/>
    </row>
    <row r="10" ht="14.25" customHeight="1">
      <c r="A10" s="44" t="s">
        <v>35</v>
      </c>
      <c r="B10" s="35" t="s">
        <v>36</v>
      </c>
      <c r="C10" s="35" t="s">
        <v>37</v>
      </c>
      <c r="D10" s="45" t="s">
        <v>38</v>
      </c>
      <c r="E10" s="24"/>
      <c r="F10" s="46" t="s">
        <v>39</v>
      </c>
      <c r="G10" s="47" t="s">
        <v>127</v>
      </c>
      <c r="H10" s="47" t="s">
        <v>41</v>
      </c>
      <c r="I10" s="47" t="s">
        <v>42</v>
      </c>
    </row>
    <row r="11" ht="14.25" customHeight="1">
      <c r="A11" s="40"/>
      <c r="B11" s="40"/>
      <c r="C11" s="40"/>
      <c r="D11" s="31" t="s">
        <v>44</v>
      </c>
      <c r="E11" s="31" t="s">
        <v>45</v>
      </c>
      <c r="F11" s="40"/>
      <c r="G11" s="40"/>
      <c r="H11" s="40"/>
      <c r="I11" s="40"/>
    </row>
    <row r="12" ht="14.25" customHeight="1">
      <c r="A12" s="49">
        <v>1.0</v>
      </c>
      <c r="B12" s="50" t="s">
        <v>128</v>
      </c>
      <c r="C12" s="51" t="s">
        <v>47</v>
      </c>
      <c r="D12" s="51"/>
      <c r="E12" s="51" t="s">
        <v>129</v>
      </c>
      <c r="F12" s="52" t="s">
        <v>49</v>
      </c>
      <c r="G12" s="113">
        <f t="shared" ref="G12:G19" si="1"> (180)+((4.68/5)*0.25)*60</f>
        <v>194.04</v>
      </c>
      <c r="H12" s="55">
        <f>'Perhitungan LRP (Upper Base Pla'!L7 </f>
        <v>1</v>
      </c>
      <c r="I12" s="55">
        <f t="shared" ref="I12:I29" si="2">G12+H12</f>
        <v>195.04</v>
      </c>
    </row>
    <row r="13" ht="14.25" customHeight="1">
      <c r="A13" s="49">
        <v>2.0</v>
      </c>
      <c r="B13" s="50" t="s">
        <v>128</v>
      </c>
      <c r="C13" s="51" t="s">
        <v>47</v>
      </c>
      <c r="D13" s="51"/>
      <c r="E13" s="51" t="s">
        <v>129</v>
      </c>
      <c r="F13" s="52" t="s">
        <v>49</v>
      </c>
      <c r="G13" s="113">
        <f t="shared" si="1"/>
        <v>194.04</v>
      </c>
      <c r="H13" s="55">
        <f>'Perhitungan LRP (Upper Base Pla'!L8 </f>
        <v>1</v>
      </c>
      <c r="I13" s="55">
        <f t="shared" si="2"/>
        <v>195.04</v>
      </c>
    </row>
    <row r="14" ht="14.25" customHeight="1">
      <c r="A14" s="56">
        <v>3.0</v>
      </c>
      <c r="B14" s="50" t="s">
        <v>130</v>
      </c>
      <c r="C14" s="51" t="s">
        <v>47</v>
      </c>
      <c r="D14" s="31"/>
      <c r="E14" s="51" t="s">
        <v>129</v>
      </c>
      <c r="F14" s="52" t="s">
        <v>49</v>
      </c>
      <c r="G14" s="113">
        <f t="shared" si="1"/>
        <v>194.04</v>
      </c>
      <c r="H14" s="55">
        <f>'Perhitungan LRP (Upper Base Pla'!L9 </f>
        <v>1</v>
      </c>
      <c r="I14" s="55">
        <f t="shared" si="2"/>
        <v>195.04</v>
      </c>
    </row>
    <row r="15" ht="14.25" customHeight="1">
      <c r="A15" s="56">
        <v>4.0</v>
      </c>
      <c r="B15" s="50" t="s">
        <v>131</v>
      </c>
      <c r="C15" s="51" t="s">
        <v>47</v>
      </c>
      <c r="D15" s="31"/>
      <c r="E15" s="51" t="s">
        <v>129</v>
      </c>
      <c r="F15" s="52" t="s">
        <v>49</v>
      </c>
      <c r="G15" s="113">
        <f t="shared" si="1"/>
        <v>194.04</v>
      </c>
      <c r="H15" s="55">
        <f>'Perhitungan LRP (Upper Base Pla'!L10 </f>
        <v>0.8</v>
      </c>
      <c r="I15" s="55">
        <f t="shared" si="2"/>
        <v>194.84</v>
      </c>
    </row>
    <row r="16" ht="14.25" customHeight="1">
      <c r="A16" s="56">
        <v>6.0</v>
      </c>
      <c r="B16" s="59" t="s">
        <v>131</v>
      </c>
      <c r="C16" s="51" t="s">
        <v>47</v>
      </c>
      <c r="D16" s="31"/>
      <c r="E16" s="51" t="s">
        <v>129</v>
      </c>
      <c r="F16" s="52" t="s">
        <v>49</v>
      </c>
      <c r="G16" s="113">
        <f t="shared" si="1"/>
        <v>194.04</v>
      </c>
      <c r="H16" s="55">
        <f>'Perhitungan LRP (Upper Base Pla'!L11 </f>
        <v>0.8</v>
      </c>
      <c r="I16" s="55">
        <f t="shared" si="2"/>
        <v>194.84</v>
      </c>
    </row>
    <row r="17" ht="14.25" customHeight="1">
      <c r="A17" s="56">
        <v>8.0</v>
      </c>
      <c r="B17" s="59" t="s">
        <v>132</v>
      </c>
      <c r="C17" s="51" t="s">
        <v>47</v>
      </c>
      <c r="D17" s="31"/>
      <c r="E17" s="51" t="s">
        <v>129</v>
      </c>
      <c r="F17" s="52" t="s">
        <v>49</v>
      </c>
      <c r="G17" s="113">
        <f t="shared" si="1"/>
        <v>194.04</v>
      </c>
      <c r="H17" s="55">
        <f>'Perhitungan LRP (Upper Base Pla'!L12 </f>
        <v>0.8</v>
      </c>
      <c r="I17" s="55">
        <f t="shared" si="2"/>
        <v>194.84</v>
      </c>
    </row>
    <row r="18" ht="14.25" customHeight="1">
      <c r="A18" s="114">
        <v>10.0</v>
      </c>
      <c r="B18" s="59" t="s">
        <v>133</v>
      </c>
      <c r="C18" s="51" t="s">
        <v>47</v>
      </c>
      <c r="D18" s="31"/>
      <c r="E18" s="51" t="s">
        <v>129</v>
      </c>
      <c r="F18" s="52" t="s">
        <v>49</v>
      </c>
      <c r="G18" s="113">
        <f t="shared" si="1"/>
        <v>194.04</v>
      </c>
      <c r="H18" s="55">
        <f>'Perhitungan LRP (Upper Base Pla'!L13 </f>
        <v>3</v>
      </c>
      <c r="I18" s="55">
        <f t="shared" si="2"/>
        <v>197.04</v>
      </c>
    </row>
    <row r="19" ht="14.25" customHeight="1">
      <c r="A19" s="114">
        <v>14.0</v>
      </c>
      <c r="B19" s="59" t="s">
        <v>134</v>
      </c>
      <c r="C19" s="51" t="s">
        <v>47</v>
      </c>
      <c r="D19" s="31"/>
      <c r="E19" s="51" t="s">
        <v>129</v>
      </c>
      <c r="F19" s="52" t="s">
        <v>49</v>
      </c>
      <c r="G19" s="113">
        <f t="shared" si="1"/>
        <v>194.04</v>
      </c>
      <c r="H19" s="55">
        <f>'Perhitungan LRP (Upper Base Pla'!L14 </f>
        <v>1</v>
      </c>
      <c r="I19" s="55">
        <f t="shared" si="2"/>
        <v>195.04</v>
      </c>
    </row>
    <row r="20" ht="14.25" customHeight="1">
      <c r="A20" s="114">
        <v>15.0</v>
      </c>
      <c r="B20" s="59" t="s">
        <v>135</v>
      </c>
      <c r="C20" s="51" t="s">
        <v>47</v>
      </c>
      <c r="D20" s="31"/>
      <c r="E20" s="51" t="s">
        <v>129</v>
      </c>
      <c r="F20" s="51" t="s">
        <v>51</v>
      </c>
      <c r="G20" s="115">
        <f t="shared" ref="G20:G23" si="3">180 + (4.68/5)*0.2</f>
        <v>180.1872</v>
      </c>
      <c r="H20" s="55">
        <f>'Perhitungan LRP (Upper Base Pla'!J28 </f>
        <v>0.9142857143</v>
      </c>
      <c r="I20" s="55">
        <f t="shared" si="2"/>
        <v>181.1014857</v>
      </c>
    </row>
    <row r="21" ht="14.25" customHeight="1">
      <c r="A21" s="56">
        <v>17.0</v>
      </c>
      <c r="B21" s="59" t="s">
        <v>136</v>
      </c>
      <c r="C21" s="51" t="s">
        <v>47</v>
      </c>
      <c r="D21" s="63"/>
      <c r="E21" s="51" t="s">
        <v>129</v>
      </c>
      <c r="F21" s="51" t="s">
        <v>51</v>
      </c>
      <c r="G21" s="115">
        <f t="shared" si="3"/>
        <v>180.1872</v>
      </c>
      <c r="H21" s="55">
        <f>'Perhitungan LRP (Upper Base Pla'!J29 </f>
        <v>0.8571428571</v>
      </c>
      <c r="I21" s="55">
        <f t="shared" si="2"/>
        <v>181.0443429</v>
      </c>
    </row>
    <row r="22" ht="14.25" customHeight="1">
      <c r="A22" s="56">
        <v>19.0</v>
      </c>
      <c r="B22" s="59" t="s">
        <v>137</v>
      </c>
      <c r="C22" s="51" t="s">
        <v>47</v>
      </c>
      <c r="D22" s="49"/>
      <c r="E22" s="51" t="s">
        <v>129</v>
      </c>
      <c r="F22" s="51" t="s">
        <v>51</v>
      </c>
      <c r="G22" s="115">
        <f t="shared" si="3"/>
        <v>180.1872</v>
      </c>
      <c r="H22" s="55">
        <f>'Perhitungan LRP (Upper Base Pla'!J30 </f>
        <v>1.371428571</v>
      </c>
      <c r="I22" s="55">
        <f t="shared" si="2"/>
        <v>181.5586286</v>
      </c>
    </row>
    <row r="23" ht="14.25" customHeight="1">
      <c r="A23" s="56">
        <v>22.0</v>
      </c>
      <c r="B23" s="59" t="s">
        <v>138</v>
      </c>
      <c r="C23" s="51" t="s">
        <v>47</v>
      </c>
      <c r="D23" s="49"/>
      <c r="E23" s="51" t="s">
        <v>129</v>
      </c>
      <c r="F23" s="51" t="s">
        <v>51</v>
      </c>
      <c r="G23" s="115">
        <f t="shared" si="3"/>
        <v>180.1872</v>
      </c>
      <c r="H23" s="55">
        <f>'Perhitungan LRP (Upper Base Pla'!J31 </f>
        <v>0.05714285714</v>
      </c>
      <c r="I23" s="55">
        <f t="shared" si="2"/>
        <v>180.2443429</v>
      </c>
    </row>
    <row r="24" ht="14.25" customHeight="1">
      <c r="A24" s="56">
        <v>23.0</v>
      </c>
      <c r="B24" s="59" t="s">
        <v>139</v>
      </c>
      <c r="C24" s="51" t="s">
        <v>47</v>
      </c>
      <c r="D24" s="49"/>
      <c r="E24" s="51" t="s">
        <v>129</v>
      </c>
      <c r="F24" s="52" t="s">
        <v>49</v>
      </c>
      <c r="G24" s="113">
        <f t="shared" ref="G24:G26" si="4"> (180)+((4.68/5)*0.25)*60</f>
        <v>194.04</v>
      </c>
      <c r="H24" s="55">
        <f>'Perhitungan LRP (Upper Base Pla'!L15 </f>
        <v>4.714285714</v>
      </c>
      <c r="I24" s="55">
        <f t="shared" si="2"/>
        <v>198.7542857</v>
      </c>
    </row>
    <row r="25" ht="14.25" customHeight="1">
      <c r="A25" s="56">
        <v>28.0</v>
      </c>
      <c r="B25" s="62" t="s">
        <v>140</v>
      </c>
      <c r="C25" s="51" t="s">
        <v>47</v>
      </c>
      <c r="D25" s="49"/>
      <c r="E25" s="51" t="s">
        <v>129</v>
      </c>
      <c r="F25" s="52" t="s">
        <v>49</v>
      </c>
      <c r="G25" s="113">
        <f t="shared" si="4"/>
        <v>194.04</v>
      </c>
      <c r="H25" s="55">
        <f>'Perhitungan LRP (Upper Base Pla'!L16 </f>
        <v>1.885714286</v>
      </c>
      <c r="I25" s="55">
        <f t="shared" si="2"/>
        <v>195.9257143</v>
      </c>
    </row>
    <row r="26" ht="14.25" customHeight="1">
      <c r="A26" s="56">
        <v>33.0</v>
      </c>
      <c r="B26" s="62" t="s">
        <v>140</v>
      </c>
      <c r="C26" s="51" t="s">
        <v>47</v>
      </c>
      <c r="D26" s="49"/>
      <c r="E26" s="51" t="s">
        <v>129</v>
      </c>
      <c r="F26" s="52" t="s">
        <v>49</v>
      </c>
      <c r="G26" s="113">
        <f t="shared" si="4"/>
        <v>194.04</v>
      </c>
      <c r="H26" s="55">
        <f>'Perhitungan LRP (Upper Base Pla'!L17 </f>
        <v>1.885714286</v>
      </c>
      <c r="I26" s="55">
        <f t="shared" si="2"/>
        <v>195.9257143</v>
      </c>
    </row>
    <row r="27" ht="14.25" customHeight="1">
      <c r="A27" s="56">
        <v>38.0</v>
      </c>
      <c r="B27" s="59" t="s">
        <v>141</v>
      </c>
      <c r="C27" s="51" t="s">
        <v>47</v>
      </c>
      <c r="D27" s="49"/>
      <c r="E27" s="51" t="s">
        <v>129</v>
      </c>
      <c r="F27" s="51" t="s">
        <v>51</v>
      </c>
      <c r="G27" s="115">
        <f t="shared" ref="G27:G28" si="5">180 + (4.68/5)*0.2</f>
        <v>180.1872</v>
      </c>
      <c r="H27" s="55">
        <f>'Perhitungan LRP (Upper Base Pla'!J32 </f>
        <v>0.9142857143</v>
      </c>
      <c r="I27" s="55">
        <f t="shared" si="2"/>
        <v>181.1014857</v>
      </c>
    </row>
    <row r="28" ht="14.25" customHeight="1">
      <c r="A28" s="56">
        <v>40.0</v>
      </c>
      <c r="B28" s="59" t="s">
        <v>142</v>
      </c>
      <c r="C28" s="51" t="s">
        <v>47</v>
      </c>
      <c r="D28" s="49"/>
      <c r="E28" s="51" t="s">
        <v>129</v>
      </c>
      <c r="F28" s="51" t="s">
        <v>51</v>
      </c>
      <c r="G28" s="115">
        <f t="shared" si="5"/>
        <v>180.1872</v>
      </c>
      <c r="H28" s="55">
        <f>'Perhitungan LRP (Upper Base Pla'!J33 </f>
        <v>0.8571428571</v>
      </c>
      <c r="I28" s="55">
        <f t="shared" si="2"/>
        <v>181.0443429</v>
      </c>
    </row>
    <row r="29" ht="14.25" customHeight="1">
      <c r="A29" s="56">
        <v>41.0</v>
      </c>
      <c r="B29" s="116" t="s">
        <v>60</v>
      </c>
      <c r="C29" s="56" t="s">
        <v>143</v>
      </c>
      <c r="D29" s="49"/>
      <c r="E29" s="56" t="s">
        <v>62</v>
      </c>
      <c r="F29" s="56" t="s">
        <v>144</v>
      </c>
      <c r="G29" s="65">
        <v>0.0</v>
      </c>
      <c r="H29" s="55">
        <v>180.0</v>
      </c>
      <c r="I29" s="55">
        <f t="shared" si="2"/>
        <v>180</v>
      </c>
    </row>
    <row r="30" ht="14.25" customHeight="1">
      <c r="A30" s="49"/>
      <c r="B30" s="49"/>
      <c r="C30" s="49"/>
      <c r="D30" s="49"/>
      <c r="E30" s="49"/>
      <c r="F30" s="49"/>
      <c r="G30" s="66"/>
      <c r="H30" s="66"/>
      <c r="I30" s="66"/>
    </row>
    <row r="31" ht="14.25" customHeight="1">
      <c r="A31" s="49"/>
      <c r="B31" s="49"/>
      <c r="C31" s="49"/>
      <c r="D31" s="49"/>
      <c r="E31" s="49"/>
      <c r="F31" s="49"/>
      <c r="G31" s="66"/>
      <c r="H31" s="66"/>
      <c r="I31" s="66"/>
    </row>
    <row r="32" ht="14.25" customHeight="1">
      <c r="H32" s="66" t="s">
        <v>63</v>
      </c>
      <c r="I32" s="66">
        <f>SUM(I12:I29)</f>
        <v>3418.420343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>
      <c r="B38" s="67" t="s">
        <v>64</v>
      </c>
      <c r="E38" s="117"/>
      <c r="F38" s="67" t="s">
        <v>65</v>
      </c>
      <c r="G38" s="68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>
      <c r="B51" s="67" t="s">
        <v>66</v>
      </c>
    </row>
    <row r="52" ht="14.25" customHeight="1"/>
    <row r="53" ht="14.25" customHeight="1"/>
    <row r="54" ht="14.25" customHeight="1"/>
    <row r="55" ht="14.25" customHeight="1">
      <c r="C55" s="118"/>
      <c r="D55" s="118"/>
      <c r="E55" s="118"/>
      <c r="F55" s="118"/>
      <c r="G55" s="118"/>
      <c r="H55" s="118"/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K1:N1"/>
    <mergeCell ref="A2:I2"/>
    <mergeCell ref="B3:D3"/>
    <mergeCell ref="F3:I3"/>
    <mergeCell ref="B4:D4"/>
    <mergeCell ref="F4:I4"/>
    <mergeCell ref="F5:I5"/>
    <mergeCell ref="G10:G11"/>
    <mergeCell ref="H10:H11"/>
    <mergeCell ref="B51:G51"/>
    <mergeCell ref="B10:B11"/>
    <mergeCell ref="C10:C11"/>
    <mergeCell ref="D10:E10"/>
    <mergeCell ref="F10:F11"/>
    <mergeCell ref="B8:D8"/>
    <mergeCell ref="A9:I9"/>
    <mergeCell ref="A10:A11"/>
    <mergeCell ref="I10:I11"/>
    <mergeCell ref="B5:D5"/>
    <mergeCell ref="A6:D6"/>
    <mergeCell ref="E6:E8"/>
    <mergeCell ref="G6:H6"/>
    <mergeCell ref="B7:D7"/>
    <mergeCell ref="G7:H7"/>
    <mergeCell ref="G8:H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60.57"/>
    <col customWidth="1" min="3" max="3" width="10.29"/>
    <col customWidth="1" min="4" max="4" width="9.0"/>
    <col customWidth="1" min="5" max="5" width="10.43"/>
    <col customWidth="1" min="6" max="7" width="12.57"/>
    <col customWidth="1" min="8" max="8" width="11.57"/>
    <col customWidth="1" min="9" max="9" width="16.29"/>
    <col customWidth="1" min="10" max="10" width="16.57"/>
    <col customWidth="1" min="11" max="11" width="15.43"/>
    <col customWidth="1" min="12" max="12" width="21.43"/>
    <col customWidth="1" min="14" max="14" width="24.43"/>
    <col customWidth="1" min="15" max="15" width="19.57"/>
    <col customWidth="1" min="16" max="16" width="20.57"/>
    <col customWidth="1" min="17" max="17" width="18.43"/>
    <col customWidth="1" min="18" max="18" width="17.86"/>
    <col customWidth="1" min="19" max="19" width="18.43"/>
    <col customWidth="1" min="20" max="20" width="20.29"/>
    <col customWidth="1" min="21" max="40" width="8.71"/>
  </cols>
  <sheetData>
    <row r="1" ht="14.25" customHeight="1">
      <c r="A1" s="69" t="s">
        <v>67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1"/>
      <c r="T1" s="72"/>
      <c r="AE1" s="72"/>
    </row>
    <row r="2" ht="14.25" customHeight="1">
      <c r="A2" s="73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5"/>
    </row>
    <row r="3" ht="14.25" customHeight="1"/>
    <row r="4" ht="14.25" customHeight="1"/>
    <row r="5" ht="14.25" customHeight="1">
      <c r="A5" s="76" t="s">
        <v>68</v>
      </c>
      <c r="B5" s="13"/>
    </row>
    <row r="6" ht="14.25" customHeight="1">
      <c r="A6" s="77" t="s">
        <v>35</v>
      </c>
      <c r="B6" s="77" t="s">
        <v>69</v>
      </c>
      <c r="C6" s="78" t="s">
        <v>70</v>
      </c>
      <c r="D6" s="78" t="s">
        <v>71</v>
      </c>
      <c r="E6" s="78" t="s">
        <v>72</v>
      </c>
      <c r="F6" s="78" t="s">
        <v>73</v>
      </c>
      <c r="G6" s="78" t="s">
        <v>74</v>
      </c>
      <c r="H6" s="78" t="s">
        <v>75</v>
      </c>
      <c r="I6" s="78" t="s">
        <v>76</v>
      </c>
      <c r="J6" s="78" t="s">
        <v>77</v>
      </c>
      <c r="K6" s="78" t="s">
        <v>78</v>
      </c>
      <c r="L6" s="78" t="s">
        <v>79</v>
      </c>
      <c r="M6" s="78" t="s">
        <v>80</v>
      </c>
      <c r="N6" s="78" t="s">
        <v>81</v>
      </c>
      <c r="O6" s="78" t="s">
        <v>82</v>
      </c>
      <c r="P6" s="78" t="s">
        <v>83</v>
      </c>
      <c r="Q6" s="78" t="s">
        <v>84</v>
      </c>
    </row>
    <row r="7" ht="14.25" customHeight="1">
      <c r="A7" s="54">
        <v>1.0</v>
      </c>
      <c r="B7" s="79" t="s">
        <v>128</v>
      </c>
      <c r="C7" s="54">
        <v>5.0</v>
      </c>
      <c r="D7" s="80">
        <v>5.0</v>
      </c>
      <c r="E7" s="80">
        <v>15.0</v>
      </c>
      <c r="F7" s="54">
        <v>8500.0</v>
      </c>
      <c r="G7" s="54">
        <v>541.12681</v>
      </c>
      <c r="H7" s="54">
        <v>1050.0</v>
      </c>
      <c r="I7" s="54">
        <v>15.0</v>
      </c>
      <c r="J7" s="54">
        <v>2.5</v>
      </c>
      <c r="K7" s="81">
        <f t="shared" ref="K7:K9" si="1">((E7 + J7)/H7)</f>
        <v>0.01666666667</v>
      </c>
      <c r="L7" s="81">
        <f t="shared" ref="L7:L17" si="2">K7*60</f>
        <v>1</v>
      </c>
      <c r="M7" s="81">
        <f t="shared" ref="M7:M17" si="3">I7*D7*H7</f>
        <v>78750</v>
      </c>
      <c r="N7" s="54">
        <v>48000.0</v>
      </c>
      <c r="O7" s="81">
        <f t="shared" ref="O7:O17" si="4">C7*D7*E7*2</f>
        <v>750</v>
      </c>
      <c r="P7" s="81">
        <f t="shared" ref="P7:P17" si="5">(O7/N7)*100%</f>
        <v>0.015625</v>
      </c>
      <c r="Q7" s="81">
        <f t="shared" ref="Q7:Q17" si="6">N7-O7</f>
        <v>47250</v>
      </c>
    </row>
    <row r="8" ht="14.25" customHeight="1">
      <c r="A8" s="54">
        <v>2.0</v>
      </c>
      <c r="B8" s="79" t="s">
        <v>128</v>
      </c>
      <c r="C8" s="54">
        <v>5.0</v>
      </c>
      <c r="D8" s="54">
        <v>5.0</v>
      </c>
      <c r="E8" s="54">
        <v>15.0</v>
      </c>
      <c r="F8" s="54">
        <v>8500.0</v>
      </c>
      <c r="G8" s="54">
        <v>541.12681</v>
      </c>
      <c r="H8" s="54">
        <v>1050.0</v>
      </c>
      <c r="I8" s="54">
        <v>15.0</v>
      </c>
      <c r="J8" s="54">
        <v>2.5</v>
      </c>
      <c r="K8" s="81">
        <f t="shared" si="1"/>
        <v>0.01666666667</v>
      </c>
      <c r="L8" s="81">
        <f t="shared" si="2"/>
        <v>1</v>
      </c>
      <c r="M8" s="81">
        <f t="shared" si="3"/>
        <v>78750</v>
      </c>
      <c r="N8" s="81">
        <f t="shared" ref="N8:N17" si="7">Q7</f>
        <v>47250</v>
      </c>
      <c r="O8" s="81">
        <f t="shared" si="4"/>
        <v>750</v>
      </c>
      <c r="P8" s="81">
        <f t="shared" si="5"/>
        <v>0.01587301587</v>
      </c>
      <c r="Q8" s="81">
        <f t="shared" si="6"/>
        <v>46500</v>
      </c>
    </row>
    <row r="9" ht="14.25" customHeight="1">
      <c r="A9" s="54">
        <v>3.0</v>
      </c>
      <c r="B9" s="79" t="s">
        <v>130</v>
      </c>
      <c r="C9" s="54">
        <v>5.0</v>
      </c>
      <c r="D9" s="54">
        <v>1.0</v>
      </c>
      <c r="E9" s="54">
        <v>15.0</v>
      </c>
      <c r="F9" s="54">
        <v>8500.0</v>
      </c>
      <c r="G9" s="54">
        <v>541.12681</v>
      </c>
      <c r="H9" s="54">
        <v>1050.0</v>
      </c>
      <c r="I9" s="54">
        <v>15.0</v>
      </c>
      <c r="J9" s="54">
        <v>2.5</v>
      </c>
      <c r="K9" s="81">
        <f t="shared" si="1"/>
        <v>0.01666666667</v>
      </c>
      <c r="L9" s="81">
        <f t="shared" si="2"/>
        <v>1</v>
      </c>
      <c r="M9" s="81">
        <f t="shared" si="3"/>
        <v>15750</v>
      </c>
      <c r="N9" s="81">
        <f t="shared" si="7"/>
        <v>46500</v>
      </c>
      <c r="O9" s="81">
        <f t="shared" si="4"/>
        <v>150</v>
      </c>
      <c r="P9" s="81">
        <f t="shared" si="5"/>
        <v>0.003225806452</v>
      </c>
      <c r="Q9" s="81">
        <f t="shared" si="6"/>
        <v>46350</v>
      </c>
    </row>
    <row r="10" ht="14.25" customHeight="1">
      <c r="A10" s="54">
        <v>4.0</v>
      </c>
      <c r="B10" s="79" t="s">
        <v>131</v>
      </c>
      <c r="C10" s="54">
        <v>5.0</v>
      </c>
      <c r="D10" s="54">
        <v>5.0</v>
      </c>
      <c r="E10" s="54">
        <v>4.5</v>
      </c>
      <c r="F10" s="54">
        <v>8500.0</v>
      </c>
      <c r="G10" s="54">
        <v>541.12681</v>
      </c>
      <c r="H10" s="54">
        <v>1050.0</v>
      </c>
      <c r="I10" s="54">
        <v>4.5</v>
      </c>
      <c r="J10" s="54">
        <v>2.5</v>
      </c>
      <c r="K10" s="81">
        <f t="shared" ref="K10:K12" si="8">((E10 + J10)/H10)*2</f>
        <v>0.01333333333</v>
      </c>
      <c r="L10" s="81">
        <f t="shared" si="2"/>
        <v>0.8</v>
      </c>
      <c r="M10" s="81">
        <f t="shared" si="3"/>
        <v>23625</v>
      </c>
      <c r="N10" s="81">
        <f t="shared" si="7"/>
        <v>46350</v>
      </c>
      <c r="O10" s="81">
        <f t="shared" si="4"/>
        <v>225</v>
      </c>
      <c r="P10" s="81">
        <f t="shared" si="5"/>
        <v>0.004854368932</v>
      </c>
      <c r="Q10" s="81">
        <f t="shared" si="6"/>
        <v>46125</v>
      </c>
    </row>
    <row r="11" ht="14.25" customHeight="1">
      <c r="A11" s="54">
        <v>5.0</v>
      </c>
      <c r="B11" s="79" t="s">
        <v>131</v>
      </c>
      <c r="C11" s="54">
        <v>5.0</v>
      </c>
      <c r="D11" s="54">
        <v>5.0</v>
      </c>
      <c r="E11" s="54">
        <v>4.5</v>
      </c>
      <c r="F11" s="54">
        <v>8500.0</v>
      </c>
      <c r="G11" s="54">
        <v>541.12681</v>
      </c>
      <c r="H11" s="54">
        <v>1050.0</v>
      </c>
      <c r="I11" s="54">
        <v>4.5</v>
      </c>
      <c r="J11" s="54">
        <v>2.5</v>
      </c>
      <c r="K11" s="81">
        <f t="shared" si="8"/>
        <v>0.01333333333</v>
      </c>
      <c r="L11" s="81">
        <f t="shared" si="2"/>
        <v>0.8</v>
      </c>
      <c r="M11" s="81">
        <f t="shared" si="3"/>
        <v>23625</v>
      </c>
      <c r="N11" s="81">
        <f t="shared" si="7"/>
        <v>46125</v>
      </c>
      <c r="O11" s="81">
        <f t="shared" si="4"/>
        <v>225</v>
      </c>
      <c r="P11" s="81">
        <f t="shared" si="5"/>
        <v>0.00487804878</v>
      </c>
      <c r="Q11" s="81">
        <f t="shared" si="6"/>
        <v>45900</v>
      </c>
    </row>
    <row r="12" ht="14.25" customHeight="1">
      <c r="A12" s="54">
        <v>6.0</v>
      </c>
      <c r="B12" s="79" t="s">
        <v>132</v>
      </c>
      <c r="C12" s="54">
        <v>5.0</v>
      </c>
      <c r="D12" s="54">
        <v>1.0</v>
      </c>
      <c r="E12" s="54">
        <v>4.5</v>
      </c>
      <c r="F12" s="54">
        <v>8500.0</v>
      </c>
      <c r="G12" s="54">
        <v>541.12681</v>
      </c>
      <c r="H12" s="54">
        <v>1050.0</v>
      </c>
      <c r="I12" s="54">
        <v>4.5</v>
      </c>
      <c r="J12" s="54">
        <v>2.5</v>
      </c>
      <c r="K12" s="81">
        <f t="shared" si="8"/>
        <v>0.01333333333</v>
      </c>
      <c r="L12" s="81">
        <f t="shared" si="2"/>
        <v>0.8</v>
      </c>
      <c r="M12" s="81">
        <f t="shared" si="3"/>
        <v>4725</v>
      </c>
      <c r="N12" s="81">
        <f t="shared" si="7"/>
        <v>45900</v>
      </c>
      <c r="O12" s="81">
        <f t="shared" si="4"/>
        <v>45</v>
      </c>
      <c r="P12" s="81">
        <f t="shared" si="5"/>
        <v>0.0009803921569</v>
      </c>
      <c r="Q12" s="81">
        <f t="shared" si="6"/>
        <v>45855</v>
      </c>
    </row>
    <row r="13" ht="14.25" customHeight="1">
      <c r="A13" s="54">
        <v>7.0</v>
      </c>
      <c r="B13" s="79" t="s">
        <v>133</v>
      </c>
      <c r="C13" s="54">
        <v>5.0</v>
      </c>
      <c r="D13" s="54">
        <v>5.0</v>
      </c>
      <c r="E13" s="54">
        <v>15.0</v>
      </c>
      <c r="F13" s="54">
        <v>8500.0</v>
      </c>
      <c r="G13" s="54">
        <v>541.12681</v>
      </c>
      <c r="H13" s="54">
        <v>1050.0</v>
      </c>
      <c r="I13" s="54">
        <v>15.0</v>
      </c>
      <c r="J13" s="54">
        <v>2.5</v>
      </c>
      <c r="K13" s="81">
        <f>((E13 + J13)/H13)*3</f>
        <v>0.05</v>
      </c>
      <c r="L13" s="81">
        <f t="shared" si="2"/>
        <v>3</v>
      </c>
      <c r="M13" s="81">
        <f t="shared" si="3"/>
        <v>78750</v>
      </c>
      <c r="N13" s="81">
        <f t="shared" si="7"/>
        <v>45855</v>
      </c>
      <c r="O13" s="81">
        <f t="shared" si="4"/>
        <v>750</v>
      </c>
      <c r="P13" s="81">
        <f t="shared" si="5"/>
        <v>0.01635590448</v>
      </c>
      <c r="Q13" s="81">
        <f t="shared" si="6"/>
        <v>45105</v>
      </c>
    </row>
    <row r="14" ht="14.25" customHeight="1">
      <c r="A14" s="54">
        <v>8.0</v>
      </c>
      <c r="B14" s="79" t="s">
        <v>134</v>
      </c>
      <c r="C14" s="54">
        <v>5.0</v>
      </c>
      <c r="D14" s="54">
        <v>0.5</v>
      </c>
      <c r="E14" s="54">
        <v>15.0</v>
      </c>
      <c r="F14" s="54">
        <v>8500.0</v>
      </c>
      <c r="G14" s="54">
        <v>541.12681</v>
      </c>
      <c r="H14" s="54">
        <v>1050.0</v>
      </c>
      <c r="I14" s="54">
        <v>15.0</v>
      </c>
      <c r="J14" s="54">
        <v>2.5</v>
      </c>
      <c r="K14" s="81">
        <f>((E14 + J14)/H14)</f>
        <v>0.01666666667</v>
      </c>
      <c r="L14" s="81">
        <f t="shared" si="2"/>
        <v>1</v>
      </c>
      <c r="M14" s="81">
        <f t="shared" si="3"/>
        <v>7875</v>
      </c>
      <c r="N14" s="81">
        <f t="shared" si="7"/>
        <v>45105</v>
      </c>
      <c r="O14" s="81">
        <f t="shared" si="4"/>
        <v>75</v>
      </c>
      <c r="P14" s="81">
        <f t="shared" si="5"/>
        <v>0.001662786831</v>
      </c>
      <c r="Q14" s="81">
        <f t="shared" si="6"/>
        <v>45030</v>
      </c>
    </row>
    <row r="15" ht="14.25" customHeight="1">
      <c r="A15" s="54">
        <v>9.0</v>
      </c>
      <c r="B15" s="79" t="s">
        <v>139</v>
      </c>
      <c r="C15" s="54">
        <v>5.0</v>
      </c>
      <c r="D15" s="54">
        <v>5.0</v>
      </c>
      <c r="E15" s="54">
        <v>14.0</v>
      </c>
      <c r="F15" s="54">
        <v>8500.0</v>
      </c>
      <c r="G15" s="54">
        <v>541.12681</v>
      </c>
      <c r="H15" s="54">
        <v>1050.0</v>
      </c>
      <c r="I15" s="54">
        <v>14.0</v>
      </c>
      <c r="J15" s="54">
        <v>2.5</v>
      </c>
      <c r="K15" s="81">
        <f t="shared" ref="K15:K17" si="9">((E15 + J15)/H15)*5</f>
        <v>0.07857142857</v>
      </c>
      <c r="L15" s="81">
        <f t="shared" si="2"/>
        <v>4.714285714</v>
      </c>
      <c r="M15" s="81">
        <f t="shared" si="3"/>
        <v>73500</v>
      </c>
      <c r="N15" s="81">
        <f t="shared" si="7"/>
        <v>45030</v>
      </c>
      <c r="O15" s="81">
        <f t="shared" si="4"/>
        <v>700</v>
      </c>
      <c r="P15" s="81">
        <f t="shared" si="5"/>
        <v>0.01554519209</v>
      </c>
      <c r="Q15" s="81">
        <f t="shared" si="6"/>
        <v>44330</v>
      </c>
    </row>
    <row r="16" ht="14.25" customHeight="1">
      <c r="A16" s="54">
        <v>10.0</v>
      </c>
      <c r="B16" s="82" t="s">
        <v>140</v>
      </c>
      <c r="C16" s="54">
        <v>5.0</v>
      </c>
      <c r="D16" s="54">
        <v>5.0</v>
      </c>
      <c r="E16" s="54">
        <v>4.1</v>
      </c>
      <c r="F16" s="54">
        <v>8500.0</v>
      </c>
      <c r="G16" s="54">
        <v>541.12681</v>
      </c>
      <c r="H16" s="54">
        <v>1050.0</v>
      </c>
      <c r="I16" s="54">
        <v>4.1</v>
      </c>
      <c r="J16" s="54">
        <v>2.5</v>
      </c>
      <c r="K16" s="81">
        <f t="shared" si="9"/>
        <v>0.03142857143</v>
      </c>
      <c r="L16" s="81">
        <f t="shared" si="2"/>
        <v>1.885714286</v>
      </c>
      <c r="M16" s="81">
        <f t="shared" si="3"/>
        <v>21525</v>
      </c>
      <c r="N16" s="81">
        <f t="shared" si="7"/>
        <v>44330</v>
      </c>
      <c r="O16" s="81">
        <f t="shared" si="4"/>
        <v>205</v>
      </c>
      <c r="P16" s="81">
        <f t="shared" si="5"/>
        <v>0.00462440785</v>
      </c>
      <c r="Q16" s="81">
        <f t="shared" si="6"/>
        <v>44125</v>
      </c>
    </row>
    <row r="17" ht="14.25" customHeight="1">
      <c r="A17" s="54">
        <v>11.0</v>
      </c>
      <c r="B17" s="82" t="s">
        <v>140</v>
      </c>
      <c r="C17" s="54">
        <v>5.0</v>
      </c>
      <c r="D17" s="54">
        <v>5.0</v>
      </c>
      <c r="E17" s="54">
        <v>4.1</v>
      </c>
      <c r="F17" s="54">
        <v>8500.0</v>
      </c>
      <c r="G17" s="54">
        <v>541.12681</v>
      </c>
      <c r="H17" s="54">
        <v>1050.0</v>
      </c>
      <c r="I17" s="54">
        <v>4.1</v>
      </c>
      <c r="J17" s="54">
        <v>2.5</v>
      </c>
      <c r="K17" s="81">
        <f t="shared" si="9"/>
        <v>0.03142857143</v>
      </c>
      <c r="L17" s="81">
        <f t="shared" si="2"/>
        <v>1.885714286</v>
      </c>
      <c r="M17" s="81">
        <f t="shared" si="3"/>
        <v>21525</v>
      </c>
      <c r="N17" s="81">
        <f t="shared" si="7"/>
        <v>44125</v>
      </c>
      <c r="O17" s="81">
        <f t="shared" si="4"/>
        <v>205</v>
      </c>
      <c r="P17" s="81">
        <f t="shared" si="5"/>
        <v>0.004645892351</v>
      </c>
      <c r="Q17" s="81">
        <f t="shared" si="6"/>
        <v>43920</v>
      </c>
    </row>
    <row r="18" ht="14.25" customHeight="1">
      <c r="B18" s="83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</row>
    <row r="19" ht="14.25" customHeight="1"/>
    <row r="20" ht="14.25" customHeight="1">
      <c r="A20" s="76" t="s">
        <v>85</v>
      </c>
      <c r="B20" s="13"/>
    </row>
    <row r="21" ht="14.25" customHeight="1">
      <c r="A21" s="77" t="s">
        <v>35</v>
      </c>
      <c r="B21" s="77" t="s">
        <v>69</v>
      </c>
      <c r="C21" s="78" t="s">
        <v>86</v>
      </c>
      <c r="D21" s="78" t="s">
        <v>87</v>
      </c>
      <c r="E21" s="78" t="s">
        <v>71</v>
      </c>
      <c r="F21" s="78" t="s">
        <v>88</v>
      </c>
      <c r="G21" s="78" t="s">
        <v>72</v>
      </c>
      <c r="H21" s="78" t="s">
        <v>89</v>
      </c>
      <c r="I21" s="78" t="s">
        <v>73</v>
      </c>
      <c r="J21" s="78" t="s">
        <v>74</v>
      </c>
      <c r="K21" s="78" t="s">
        <v>75</v>
      </c>
      <c r="L21" s="78" t="s">
        <v>78</v>
      </c>
      <c r="M21" s="78" t="s">
        <v>79</v>
      </c>
      <c r="N21" s="78" t="s">
        <v>145</v>
      </c>
      <c r="O21" s="78" t="s">
        <v>81</v>
      </c>
      <c r="P21" s="78" t="s">
        <v>82</v>
      </c>
      <c r="Q21" s="78" t="s">
        <v>91</v>
      </c>
      <c r="R21" s="78" t="s">
        <v>84</v>
      </c>
    </row>
    <row r="22" ht="13.5" customHeight="1">
      <c r="A22" s="81"/>
      <c r="B22" s="81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</row>
    <row r="23" ht="13.5" customHeight="1">
      <c r="A23" s="81"/>
      <c r="B23" s="81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</row>
    <row r="24" ht="14.25" customHeight="1">
      <c r="A24" s="86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</row>
    <row r="25" ht="14.2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</row>
    <row r="26" ht="14.25" customHeight="1">
      <c r="A26" s="87" t="s">
        <v>92</v>
      </c>
      <c r="B26" s="88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</row>
    <row r="27" ht="14.25" customHeight="1">
      <c r="A27" s="77" t="s">
        <v>35</v>
      </c>
      <c r="B27" s="77" t="s">
        <v>69</v>
      </c>
      <c r="C27" s="78" t="s">
        <v>70</v>
      </c>
      <c r="D27" s="78" t="s">
        <v>71</v>
      </c>
      <c r="E27" s="78" t="s">
        <v>89</v>
      </c>
      <c r="F27" s="78" t="s">
        <v>93</v>
      </c>
      <c r="G27" s="78" t="s">
        <v>74</v>
      </c>
      <c r="H27" s="78" t="s">
        <v>75</v>
      </c>
      <c r="I27" s="78" t="s">
        <v>78</v>
      </c>
      <c r="J27" s="78" t="s">
        <v>79</v>
      </c>
      <c r="K27" s="78" t="s">
        <v>80</v>
      </c>
      <c r="L27" s="78" t="s">
        <v>81</v>
      </c>
      <c r="M27" s="78" t="s">
        <v>82</v>
      </c>
      <c r="N27" s="78" t="s">
        <v>91</v>
      </c>
      <c r="O27" s="78" t="s">
        <v>84</v>
      </c>
    </row>
    <row r="28" ht="14.25" customHeight="1">
      <c r="A28" s="54">
        <v>1.0</v>
      </c>
      <c r="B28" s="79" t="s">
        <v>135</v>
      </c>
      <c r="C28" s="90">
        <v>4.0</v>
      </c>
      <c r="D28" s="91">
        <v>8.0</v>
      </c>
      <c r="E28" s="92">
        <v>0.04</v>
      </c>
      <c r="F28" s="92">
        <v>500.0</v>
      </c>
      <c r="G28" s="92">
        <f t="shared" ref="G28:G33" si="10">H28/E28</f>
        <v>26250</v>
      </c>
      <c r="H28" s="92">
        <v>1050.0</v>
      </c>
      <c r="I28" s="92">
        <f t="shared" ref="I28:I29" si="11">(D28/H28)*2</f>
        <v>0.01523809524</v>
      </c>
      <c r="J28" s="92">
        <f t="shared" ref="J28:J33" si="12">I28*60</f>
        <v>0.9142857143</v>
      </c>
      <c r="K28" s="85">
        <f t="shared" ref="K28:K33" si="13">(3.14*(C28*C28)*H28)/4</f>
        <v>13188</v>
      </c>
      <c r="L28" s="85">
        <f>Q17</f>
        <v>43920</v>
      </c>
      <c r="M28" s="85">
        <f t="shared" ref="M28:M33" si="14">3.14159*(C28/2)^2*D28</f>
        <v>100.53088</v>
      </c>
      <c r="N28" s="85">
        <f t="shared" ref="N28:N33" si="15">(M28/L28)*100%</f>
        <v>0.002288954463</v>
      </c>
      <c r="O28" s="85">
        <f t="shared" ref="O28:O33" si="16">L28-M28</f>
        <v>43819.46912</v>
      </c>
    </row>
    <row r="29" ht="14.25" customHeight="1">
      <c r="A29" s="54">
        <v>2.0</v>
      </c>
      <c r="B29" s="79" t="s">
        <v>136</v>
      </c>
      <c r="C29" s="92">
        <v>4.0</v>
      </c>
      <c r="D29" s="92">
        <v>7.5</v>
      </c>
      <c r="E29" s="92">
        <v>0.04</v>
      </c>
      <c r="F29" s="92">
        <v>500.0</v>
      </c>
      <c r="G29" s="92">
        <f t="shared" si="10"/>
        <v>26250</v>
      </c>
      <c r="H29" s="92">
        <v>1050.0</v>
      </c>
      <c r="I29" s="92">
        <f t="shared" si="11"/>
        <v>0.01428571429</v>
      </c>
      <c r="J29" s="92">
        <f t="shared" si="12"/>
        <v>0.8571428571</v>
      </c>
      <c r="K29" s="85">
        <f t="shared" si="13"/>
        <v>13188</v>
      </c>
      <c r="L29" s="119">
        <f t="shared" ref="L29:L33" si="17">O28</f>
        <v>43819.46912</v>
      </c>
      <c r="M29" s="85">
        <f t="shared" si="14"/>
        <v>94.2477</v>
      </c>
      <c r="N29" s="85">
        <f t="shared" si="15"/>
        <v>0.002150817933</v>
      </c>
      <c r="O29" s="120">
        <f t="shared" si="16"/>
        <v>43725.22142</v>
      </c>
    </row>
    <row r="30" ht="14.25" customHeight="1">
      <c r="A30" s="54">
        <v>3.0</v>
      </c>
      <c r="B30" s="79" t="s">
        <v>137</v>
      </c>
      <c r="C30" s="92">
        <v>9.0</v>
      </c>
      <c r="D30" s="92">
        <v>8.0</v>
      </c>
      <c r="E30" s="92">
        <v>0.04</v>
      </c>
      <c r="F30" s="92">
        <v>500.0</v>
      </c>
      <c r="G30" s="92">
        <f t="shared" si="10"/>
        <v>26250</v>
      </c>
      <c r="H30" s="92">
        <v>1050.0</v>
      </c>
      <c r="I30" s="92">
        <f>(D30/H30)*3</f>
        <v>0.02285714286</v>
      </c>
      <c r="J30" s="92">
        <f t="shared" si="12"/>
        <v>1.371428571</v>
      </c>
      <c r="K30" s="85">
        <f t="shared" si="13"/>
        <v>66764.25</v>
      </c>
      <c r="L30" s="119">
        <f t="shared" si="17"/>
        <v>43725.22142</v>
      </c>
      <c r="M30" s="85">
        <f t="shared" si="14"/>
        <v>508.93758</v>
      </c>
      <c r="N30" s="85">
        <f t="shared" si="15"/>
        <v>0.01163945118</v>
      </c>
      <c r="O30" s="120">
        <f t="shared" si="16"/>
        <v>43216.28384</v>
      </c>
    </row>
    <row r="31" ht="14.25" customHeight="1">
      <c r="A31" s="54">
        <v>4.0</v>
      </c>
      <c r="B31" s="79" t="s">
        <v>138</v>
      </c>
      <c r="C31" s="92">
        <v>9.0</v>
      </c>
      <c r="D31" s="92">
        <v>1.0</v>
      </c>
      <c r="E31" s="92">
        <v>0.04</v>
      </c>
      <c r="F31" s="92">
        <v>500.0</v>
      </c>
      <c r="G31" s="92">
        <f t="shared" si="10"/>
        <v>26250</v>
      </c>
      <c r="H31" s="92">
        <v>1050.0</v>
      </c>
      <c r="I31" s="92">
        <f>(D31/H31)</f>
        <v>0.0009523809524</v>
      </c>
      <c r="J31" s="92">
        <f t="shared" si="12"/>
        <v>0.05714285714</v>
      </c>
      <c r="K31" s="85">
        <f t="shared" si="13"/>
        <v>66764.25</v>
      </c>
      <c r="L31" s="119">
        <f t="shared" si="17"/>
        <v>43216.28384</v>
      </c>
      <c r="M31" s="85">
        <f t="shared" si="14"/>
        <v>63.6171975</v>
      </c>
      <c r="N31" s="85">
        <f t="shared" si="15"/>
        <v>0.001472065431</v>
      </c>
      <c r="O31" s="120">
        <f t="shared" si="16"/>
        <v>43152.66664</v>
      </c>
    </row>
    <row r="32" ht="14.25" customHeight="1">
      <c r="A32" s="54">
        <v>5.0</v>
      </c>
      <c r="B32" s="79" t="s">
        <v>141</v>
      </c>
      <c r="C32" s="92">
        <v>6.1</v>
      </c>
      <c r="D32" s="92">
        <v>8.0</v>
      </c>
      <c r="E32" s="92">
        <v>0.04</v>
      </c>
      <c r="F32" s="92">
        <v>500.0</v>
      </c>
      <c r="G32" s="92">
        <f t="shared" si="10"/>
        <v>26250</v>
      </c>
      <c r="H32" s="92">
        <v>1050.0</v>
      </c>
      <c r="I32" s="92">
        <f t="shared" ref="I32:I33" si="18">(D32/H32)*2</f>
        <v>0.01523809524</v>
      </c>
      <c r="J32" s="92">
        <f t="shared" si="12"/>
        <v>0.9142857143</v>
      </c>
      <c r="K32" s="85">
        <f t="shared" si="13"/>
        <v>30670.3425</v>
      </c>
      <c r="L32" s="119">
        <f t="shared" si="17"/>
        <v>43152.66664</v>
      </c>
      <c r="M32" s="85">
        <f t="shared" si="14"/>
        <v>233.7971278</v>
      </c>
      <c r="N32" s="85">
        <f t="shared" si="15"/>
        <v>0.005417906841</v>
      </c>
      <c r="O32" s="120">
        <f t="shared" si="16"/>
        <v>42918.86951</v>
      </c>
    </row>
    <row r="33" ht="14.25" customHeight="1">
      <c r="A33" s="121">
        <v>7.0</v>
      </c>
      <c r="B33" s="79" t="s">
        <v>142</v>
      </c>
      <c r="C33" s="121">
        <v>6.1</v>
      </c>
      <c r="D33" s="121">
        <v>7.5</v>
      </c>
      <c r="E33" s="92">
        <v>0.04</v>
      </c>
      <c r="F33" s="92">
        <v>500.0</v>
      </c>
      <c r="G33" s="92">
        <f t="shared" si="10"/>
        <v>26250</v>
      </c>
      <c r="H33" s="92">
        <v>1050.0</v>
      </c>
      <c r="I33" s="92">
        <f t="shared" si="18"/>
        <v>0.01428571429</v>
      </c>
      <c r="J33" s="92">
        <f t="shared" si="12"/>
        <v>0.8571428571</v>
      </c>
      <c r="K33" s="85">
        <f t="shared" si="13"/>
        <v>30670.3425</v>
      </c>
      <c r="L33" s="119">
        <f t="shared" si="17"/>
        <v>42918.86951</v>
      </c>
      <c r="M33" s="85">
        <f t="shared" si="14"/>
        <v>219.1848073</v>
      </c>
      <c r="N33" s="85">
        <f t="shared" si="15"/>
        <v>0.005106956679</v>
      </c>
      <c r="O33" s="120">
        <f t="shared" si="16"/>
        <v>42699.68471</v>
      </c>
    </row>
    <row r="34" ht="14.25" customHeight="1"/>
    <row r="35" ht="14.25" customHeight="1">
      <c r="A35" s="94" t="s">
        <v>94</v>
      </c>
      <c r="B35" s="13"/>
    </row>
    <row r="36" ht="14.25" customHeight="1">
      <c r="A36" s="77" t="s">
        <v>35</v>
      </c>
      <c r="B36" s="77" t="s">
        <v>69</v>
      </c>
      <c r="C36" s="78" t="s">
        <v>95</v>
      </c>
      <c r="D36" s="78" t="s">
        <v>96</v>
      </c>
      <c r="E36" s="78" t="s">
        <v>72</v>
      </c>
      <c r="F36" s="78" t="s">
        <v>81</v>
      </c>
      <c r="G36" s="78" t="s">
        <v>97</v>
      </c>
      <c r="H36" s="78" t="s">
        <v>78</v>
      </c>
      <c r="I36" s="78" t="s">
        <v>98</v>
      </c>
      <c r="J36" s="78" t="s">
        <v>82</v>
      </c>
      <c r="K36" s="78" t="s">
        <v>83</v>
      </c>
      <c r="L36" s="78" t="s">
        <v>84</v>
      </c>
    </row>
    <row r="37" ht="14.25" customHeight="1">
      <c r="A37" s="95">
        <v>2.0</v>
      </c>
      <c r="B37" s="96"/>
      <c r="C37" s="97"/>
      <c r="D37" s="85"/>
      <c r="E37" s="85"/>
      <c r="F37" s="85"/>
      <c r="G37" s="85"/>
      <c r="H37" s="85"/>
      <c r="I37" s="85"/>
      <c r="J37" s="85"/>
      <c r="K37" s="98"/>
      <c r="L37" s="85"/>
      <c r="T37" s="72"/>
      <c r="AE37" s="72"/>
    </row>
    <row r="38" ht="14.25" customHeight="1">
      <c r="A38" s="99"/>
      <c r="B38" s="100"/>
      <c r="C38" s="85"/>
      <c r="D38" s="85"/>
      <c r="E38" s="85"/>
      <c r="F38" s="85"/>
      <c r="G38" s="85"/>
      <c r="H38" s="85"/>
      <c r="I38" s="85"/>
      <c r="J38" s="85"/>
      <c r="K38" s="85"/>
      <c r="L38" s="85"/>
    </row>
    <row r="39" ht="14.25" customHeight="1"/>
    <row r="40" ht="14.25" customHeight="1"/>
    <row r="41" ht="14.25" customHeight="1">
      <c r="A41" s="94" t="s">
        <v>99</v>
      </c>
      <c r="B41" s="13"/>
    </row>
    <row r="42" ht="14.25" customHeight="1">
      <c r="A42" s="77" t="s">
        <v>35</v>
      </c>
      <c r="B42" s="77" t="s">
        <v>69</v>
      </c>
      <c r="C42" s="78" t="s">
        <v>100</v>
      </c>
      <c r="D42" s="78" t="s">
        <v>76</v>
      </c>
      <c r="E42" s="78" t="s">
        <v>101</v>
      </c>
      <c r="F42" s="78" t="s">
        <v>96</v>
      </c>
      <c r="G42" s="78" t="s">
        <v>70</v>
      </c>
      <c r="H42" s="78" t="s">
        <v>102</v>
      </c>
      <c r="I42" s="78" t="s">
        <v>97</v>
      </c>
      <c r="J42" s="78" t="s">
        <v>78</v>
      </c>
      <c r="K42" s="78" t="s">
        <v>98</v>
      </c>
      <c r="L42" s="78" t="s">
        <v>103</v>
      </c>
    </row>
    <row r="43" ht="14.25" customHeight="1">
      <c r="A43" s="81"/>
      <c r="B43" s="102"/>
      <c r="C43" s="85"/>
      <c r="D43" s="85"/>
      <c r="E43" s="85"/>
      <c r="F43" s="85"/>
      <c r="G43" s="85"/>
      <c r="H43" s="85"/>
      <c r="I43" s="85"/>
      <c r="J43" s="85"/>
      <c r="K43" s="85"/>
      <c r="L43" s="85"/>
    </row>
    <row r="44" ht="14.25" customHeight="1">
      <c r="A44" s="81"/>
      <c r="B44" s="102"/>
      <c r="C44" s="85"/>
      <c r="D44" s="85"/>
      <c r="E44" s="85"/>
      <c r="F44" s="85"/>
      <c r="G44" s="85"/>
      <c r="H44" s="85"/>
      <c r="I44" s="85"/>
      <c r="J44" s="85"/>
      <c r="K44" s="85"/>
      <c r="L44" s="85"/>
    </row>
    <row r="45" ht="14.25" customHeight="1"/>
    <row r="46" ht="14.25" customHeight="1">
      <c r="A46" s="94" t="s">
        <v>104</v>
      </c>
      <c r="B46" s="13"/>
    </row>
    <row r="47" ht="14.25" customHeight="1">
      <c r="A47" s="77" t="s">
        <v>35</v>
      </c>
      <c r="B47" s="77" t="s">
        <v>69</v>
      </c>
      <c r="C47" s="78" t="s">
        <v>77</v>
      </c>
      <c r="D47" s="78" t="s">
        <v>96</v>
      </c>
      <c r="E47" s="78" t="s">
        <v>105</v>
      </c>
      <c r="F47" s="78" t="s">
        <v>106</v>
      </c>
      <c r="G47" s="78" t="s">
        <v>82</v>
      </c>
      <c r="H47" s="78" t="s">
        <v>91</v>
      </c>
      <c r="I47" s="78" t="s">
        <v>84</v>
      </c>
    </row>
    <row r="48" ht="14.25" customHeight="1">
      <c r="A48" s="95">
        <v>5.0</v>
      </c>
      <c r="B48" s="103"/>
      <c r="C48" s="97"/>
      <c r="D48" s="85"/>
      <c r="E48" s="85"/>
      <c r="F48" s="85"/>
      <c r="G48" s="85"/>
      <c r="H48" s="98"/>
      <c r="I48" s="85"/>
    </row>
    <row r="49" ht="14.25" customHeight="1">
      <c r="A49" s="104"/>
      <c r="B49" s="105"/>
      <c r="C49" s="106"/>
      <c r="D49" s="106"/>
      <c r="E49" s="106"/>
      <c r="F49" s="106"/>
      <c r="G49" s="106"/>
      <c r="H49" s="107"/>
      <c r="I49" s="106"/>
    </row>
    <row r="50" ht="14.25" customHeight="1">
      <c r="A50" s="104"/>
      <c r="B50" s="105"/>
      <c r="C50" s="106"/>
      <c r="D50" s="106"/>
      <c r="E50" s="106"/>
      <c r="F50" s="106"/>
      <c r="G50" s="106"/>
      <c r="H50" s="107"/>
      <c r="I50" s="106"/>
    </row>
    <row r="51" ht="14.25" customHeight="1"/>
    <row r="52" ht="19.5" customHeight="1">
      <c r="A52" s="72" t="s">
        <v>107</v>
      </c>
    </row>
    <row r="53" ht="14.25" customHeight="1">
      <c r="A53" s="72"/>
      <c r="B53" s="72"/>
      <c r="C53" s="72"/>
      <c r="D53" s="72"/>
      <c r="E53" s="72"/>
      <c r="F53" s="72"/>
      <c r="G53" s="72"/>
      <c r="H53" s="72"/>
    </row>
    <row r="54" ht="14.25" customHeight="1"/>
    <row r="55" ht="14.25" customHeight="1">
      <c r="A55" s="27" t="s">
        <v>108</v>
      </c>
    </row>
    <row r="56" ht="14.25" customHeight="1"/>
    <row r="57" ht="14.25" customHeight="1">
      <c r="A57" s="27" t="s">
        <v>109</v>
      </c>
    </row>
    <row r="58" ht="14.25" customHeight="1"/>
    <row r="59" ht="14.25" customHeight="1">
      <c r="A59" s="27" t="s">
        <v>110</v>
      </c>
    </row>
    <row r="60" ht="14.25" customHeight="1"/>
    <row r="61" ht="14.25" customHeight="1">
      <c r="A61" s="27" t="s">
        <v>111</v>
      </c>
    </row>
    <row r="62" ht="14.25" customHeight="1"/>
    <row r="63" ht="14.25" customHeight="1">
      <c r="A63" s="27" t="s">
        <v>112</v>
      </c>
    </row>
    <row r="64" ht="15.75" customHeight="1"/>
    <row r="65" ht="14.25" customHeight="1">
      <c r="A65" s="27" t="s">
        <v>113</v>
      </c>
    </row>
    <row r="66" ht="14.25" customHeight="1"/>
    <row r="67" ht="14.25" customHeight="1">
      <c r="B67" s="108"/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>
      <c r="U74" s="109"/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>
      <c r="B81" s="108"/>
    </row>
    <row r="82" ht="14.25" customHeight="1"/>
    <row r="83" ht="14.25" customHeight="1"/>
    <row r="84" ht="14.25" customHeight="1">
      <c r="B84" s="108"/>
    </row>
    <row r="85" ht="14.25" customHeight="1">
      <c r="B85" s="108"/>
    </row>
    <row r="86" ht="14.25" customHeight="1"/>
    <row r="87" ht="14.25" customHeight="1"/>
    <row r="88" ht="14.25" customHeight="1">
      <c r="J88" s="72"/>
      <c r="K88" s="72"/>
      <c r="L88" s="72"/>
      <c r="M88" s="72"/>
      <c r="N88" s="72"/>
    </row>
    <row r="89" ht="14.25" customHeight="1"/>
    <row r="90" ht="14.25" customHeight="1">
      <c r="B90" s="108"/>
    </row>
    <row r="91" ht="21.75" customHeight="1">
      <c r="A91" s="72" t="s">
        <v>114</v>
      </c>
    </row>
    <row r="92" ht="14.25" customHeight="1"/>
    <row r="93" ht="14.25" customHeight="1">
      <c r="A93" s="27" t="s">
        <v>115</v>
      </c>
      <c r="B93" s="108"/>
    </row>
    <row r="94" ht="14.25" customHeight="1">
      <c r="B94" s="108"/>
    </row>
    <row r="95" ht="14.25" customHeight="1">
      <c r="A95" s="27" t="s">
        <v>116</v>
      </c>
    </row>
    <row r="96" ht="14.25" customHeight="1"/>
    <row r="97" ht="14.25" customHeight="1">
      <c r="A97" s="27" t="s">
        <v>117</v>
      </c>
      <c r="B97" s="108"/>
    </row>
    <row r="98" ht="14.25" customHeight="1">
      <c r="A98" s="27" t="s">
        <v>118</v>
      </c>
      <c r="B98" s="108"/>
    </row>
    <row r="99" ht="14.25" customHeight="1"/>
    <row r="100" ht="14.25" customHeight="1">
      <c r="A100" s="27" t="s">
        <v>119</v>
      </c>
    </row>
    <row r="101" ht="14.25" customHeight="1">
      <c r="B101" s="108"/>
    </row>
    <row r="102" ht="14.25" customHeight="1">
      <c r="A102" s="27" t="s">
        <v>120</v>
      </c>
      <c r="B102" s="108"/>
    </row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>
      <c r="B113" s="110"/>
    </row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6.5" customHeight="1">
      <c r="J124" s="111"/>
      <c r="K124" s="111"/>
      <c r="L124" s="111"/>
      <c r="M124" s="111"/>
      <c r="N124" s="111"/>
    </row>
    <row r="125" ht="14.25" customHeight="1">
      <c r="J125" s="72"/>
      <c r="K125" s="72"/>
      <c r="L125" s="72"/>
      <c r="M125" s="72"/>
      <c r="N125" s="72"/>
    </row>
    <row r="126" ht="14.25" customHeight="1"/>
    <row r="127" ht="14.25" customHeight="1">
      <c r="A127" s="111"/>
      <c r="B127" s="111"/>
      <c r="C127" s="111"/>
      <c r="D127" s="111"/>
      <c r="E127" s="111"/>
      <c r="F127" s="111"/>
      <c r="G127" s="111"/>
      <c r="H127" s="111"/>
      <c r="I127" s="111"/>
    </row>
    <row r="128" ht="30.0" customHeight="1">
      <c r="A128" s="72" t="s">
        <v>121</v>
      </c>
    </row>
    <row r="129" ht="14.25" customHeight="1">
      <c r="A129" s="27" t="s">
        <v>122</v>
      </c>
    </row>
    <row r="130" ht="14.25" customHeight="1"/>
    <row r="131" ht="14.25" customHeight="1">
      <c r="A131" s="27" t="s">
        <v>116</v>
      </c>
    </row>
    <row r="132" ht="14.25" customHeight="1"/>
    <row r="133" ht="14.25" customHeight="1">
      <c r="A133" s="27" t="s">
        <v>123</v>
      </c>
    </row>
    <row r="134" ht="14.25" customHeight="1"/>
    <row r="135" ht="14.25" customHeight="1">
      <c r="A135" s="27" t="s">
        <v>124</v>
      </c>
    </row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5">
    <mergeCell ref="T37:AC38"/>
    <mergeCell ref="AE37:AN38"/>
    <mergeCell ref="A41:B41"/>
    <mergeCell ref="A46:B46"/>
    <mergeCell ref="A52:N52"/>
    <mergeCell ref="U74:AF75"/>
    <mergeCell ref="A91:N91"/>
    <mergeCell ref="A128:N128"/>
    <mergeCell ref="A1:R2"/>
    <mergeCell ref="T1:AC2"/>
    <mergeCell ref="AE1:AL2"/>
    <mergeCell ref="A5:B5"/>
    <mergeCell ref="A20:B20"/>
    <mergeCell ref="A26:B26"/>
    <mergeCell ref="A35:B35"/>
  </mergeCells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0.0"/>
    <col customWidth="1" min="3" max="3" width="9.71"/>
    <col customWidth="1" min="4" max="4" width="8.71"/>
    <col customWidth="1" min="5" max="5" width="14.14"/>
    <col customWidth="1" min="6" max="6" width="21.0"/>
    <col customWidth="1" min="7" max="14" width="8.71"/>
  </cols>
  <sheetData>
    <row r="1" ht="14.25" customHeight="1">
      <c r="A1" s="19" t="s">
        <v>16</v>
      </c>
      <c r="B1" s="20"/>
      <c r="C1" s="20"/>
      <c r="D1" s="20"/>
      <c r="E1" s="20"/>
      <c r="F1" s="20"/>
      <c r="G1" s="20"/>
      <c r="H1" s="20"/>
      <c r="I1" s="21"/>
      <c r="K1" s="22" t="s">
        <v>17</v>
      </c>
      <c r="L1" s="23"/>
      <c r="M1" s="23"/>
      <c r="N1" s="24"/>
    </row>
    <row r="2" ht="14.25" customHeight="1">
      <c r="A2" s="25"/>
      <c r="B2" s="23"/>
      <c r="C2" s="23"/>
      <c r="D2" s="23"/>
      <c r="E2" s="23"/>
      <c r="F2" s="23"/>
      <c r="G2" s="23"/>
      <c r="H2" s="23"/>
      <c r="I2" s="24"/>
      <c r="K2" s="26"/>
      <c r="L2" s="27"/>
      <c r="M2" s="27"/>
      <c r="N2" s="28"/>
    </row>
    <row r="3" ht="14.25" customHeight="1">
      <c r="A3" s="29" t="s">
        <v>18</v>
      </c>
      <c r="B3" s="30">
        <v>2.3</v>
      </c>
      <c r="C3" s="23"/>
      <c r="D3" s="24"/>
      <c r="E3" s="31" t="s">
        <v>19</v>
      </c>
      <c r="F3" s="32"/>
      <c r="G3" s="23"/>
      <c r="H3" s="23"/>
      <c r="I3" s="24"/>
      <c r="K3" s="26"/>
      <c r="L3" s="27"/>
      <c r="M3" s="27"/>
      <c r="N3" s="28"/>
    </row>
    <row r="4" ht="14.25" customHeight="1">
      <c r="A4" s="29" t="s">
        <v>20</v>
      </c>
      <c r="B4" s="30">
        <v>2.3</v>
      </c>
      <c r="C4" s="23"/>
      <c r="D4" s="24"/>
      <c r="E4" s="31" t="s">
        <v>21</v>
      </c>
      <c r="F4" s="33"/>
      <c r="G4" s="23"/>
      <c r="H4" s="23"/>
      <c r="I4" s="24"/>
      <c r="K4" s="26"/>
      <c r="L4" s="27"/>
      <c r="M4" s="27"/>
      <c r="N4" s="28"/>
    </row>
    <row r="5" ht="14.25" customHeight="1">
      <c r="A5" s="29" t="s">
        <v>22</v>
      </c>
      <c r="B5" s="34" t="s">
        <v>146</v>
      </c>
      <c r="C5" s="23"/>
      <c r="D5" s="24"/>
      <c r="E5" s="31" t="s">
        <v>24</v>
      </c>
      <c r="F5" s="34" t="s">
        <v>147</v>
      </c>
      <c r="G5" s="23"/>
      <c r="H5" s="23"/>
      <c r="I5" s="24"/>
      <c r="K5" s="26"/>
      <c r="L5" s="27"/>
      <c r="M5" s="27"/>
      <c r="N5" s="28"/>
    </row>
    <row r="6" ht="14.25" customHeight="1">
      <c r="A6" s="33"/>
      <c r="B6" s="23"/>
      <c r="C6" s="23"/>
      <c r="D6" s="24"/>
      <c r="E6" s="35" t="s">
        <v>26</v>
      </c>
      <c r="F6" s="36" t="s">
        <v>27</v>
      </c>
      <c r="G6" s="37">
        <v>39.0</v>
      </c>
      <c r="H6" s="23"/>
      <c r="I6" s="38" t="s">
        <v>28</v>
      </c>
      <c r="K6" s="26"/>
      <c r="L6" s="27"/>
      <c r="M6" s="27"/>
      <c r="N6" s="28"/>
    </row>
    <row r="7" ht="14.25" customHeight="1">
      <c r="A7" s="29" t="s">
        <v>29</v>
      </c>
      <c r="B7" s="34" t="s">
        <v>126</v>
      </c>
      <c r="C7" s="23"/>
      <c r="D7" s="24"/>
      <c r="E7" s="39"/>
      <c r="F7" s="36" t="s">
        <v>31</v>
      </c>
      <c r="G7" s="37">
        <v>14.0</v>
      </c>
      <c r="H7" s="23"/>
      <c r="I7" s="38" t="s">
        <v>28</v>
      </c>
      <c r="K7" s="26"/>
      <c r="L7" s="27"/>
      <c r="M7" s="27"/>
      <c r="N7" s="28"/>
    </row>
    <row r="8" ht="14.25" customHeight="1">
      <c r="A8" s="29" t="s">
        <v>32</v>
      </c>
      <c r="B8" s="30" t="s">
        <v>148</v>
      </c>
      <c r="C8" s="23"/>
      <c r="D8" s="24"/>
      <c r="E8" s="40"/>
      <c r="F8" s="36" t="s">
        <v>34</v>
      </c>
      <c r="G8" s="37">
        <v>30.0</v>
      </c>
      <c r="H8" s="23"/>
      <c r="I8" s="38" t="s">
        <v>28</v>
      </c>
      <c r="K8" s="41"/>
      <c r="L8" s="42"/>
      <c r="M8" s="42"/>
      <c r="N8" s="43"/>
    </row>
    <row r="9" ht="14.25" customHeight="1">
      <c r="A9" s="25"/>
      <c r="B9" s="23"/>
      <c r="C9" s="23"/>
      <c r="D9" s="23"/>
      <c r="E9" s="23"/>
      <c r="F9" s="23"/>
      <c r="G9" s="23"/>
      <c r="H9" s="23"/>
      <c r="I9" s="24"/>
    </row>
    <row r="10" ht="14.25" customHeight="1">
      <c r="A10" s="44" t="s">
        <v>35</v>
      </c>
      <c r="B10" s="35" t="s">
        <v>36</v>
      </c>
      <c r="C10" s="35" t="s">
        <v>37</v>
      </c>
      <c r="D10" s="45" t="s">
        <v>38</v>
      </c>
      <c r="E10" s="24"/>
      <c r="F10" s="46" t="s">
        <v>39</v>
      </c>
      <c r="G10" s="47" t="s">
        <v>149</v>
      </c>
      <c r="H10" s="47" t="s">
        <v>41</v>
      </c>
      <c r="I10" s="47" t="s">
        <v>42</v>
      </c>
    </row>
    <row r="11" ht="14.25" customHeight="1">
      <c r="A11" s="40"/>
      <c r="B11" s="40"/>
      <c r="C11" s="40"/>
      <c r="D11" s="31" t="s">
        <v>44</v>
      </c>
      <c r="E11" s="31" t="s">
        <v>45</v>
      </c>
      <c r="F11" s="40"/>
      <c r="G11" s="40"/>
      <c r="H11" s="40"/>
      <c r="I11" s="40"/>
    </row>
    <row r="12" ht="14.25" customHeight="1">
      <c r="A12" s="49">
        <v>1.0</v>
      </c>
      <c r="B12" s="50" t="s">
        <v>150</v>
      </c>
      <c r="C12" s="51" t="s">
        <v>47</v>
      </c>
      <c r="D12" s="31"/>
      <c r="E12" s="51" t="s">
        <v>48</v>
      </c>
      <c r="F12" s="52" t="s">
        <v>51</v>
      </c>
      <c r="G12" s="115">
        <f t="shared" ref="G12:G14" si="1">180 + (4.68/5)*0.2</f>
        <v>180.1872</v>
      </c>
      <c r="H12" s="55">
        <f>'Perhitungan LRP (Blank Punch)'!J19 </f>
        <v>2.285714286</v>
      </c>
      <c r="I12" s="55">
        <f t="shared" ref="I12:I16" si="2">G12+H12</f>
        <v>182.4729143</v>
      </c>
    </row>
    <row r="13" ht="14.25" customHeight="1">
      <c r="A13" s="49">
        <v>2.0</v>
      </c>
      <c r="B13" s="50" t="s">
        <v>151</v>
      </c>
      <c r="C13" s="57" t="s">
        <v>47</v>
      </c>
      <c r="D13" s="31"/>
      <c r="E13" s="51" t="s">
        <v>48</v>
      </c>
      <c r="F13" s="52" t="s">
        <v>51</v>
      </c>
      <c r="G13" s="115">
        <f t="shared" si="1"/>
        <v>180.1872</v>
      </c>
      <c r="H13" s="55">
        <f>'Perhitungan LRP (Blank Punch)'!J20 </f>
        <v>2.285714286</v>
      </c>
      <c r="I13" s="55">
        <f t="shared" si="2"/>
        <v>182.4729143</v>
      </c>
    </row>
    <row r="14" ht="14.25" customHeight="1">
      <c r="A14" s="56">
        <v>3.0</v>
      </c>
      <c r="B14" s="50" t="s">
        <v>152</v>
      </c>
      <c r="C14" s="57" t="s">
        <v>47</v>
      </c>
      <c r="D14" s="31"/>
      <c r="E14" s="51" t="s">
        <v>48</v>
      </c>
      <c r="F14" s="52" t="s">
        <v>51</v>
      </c>
      <c r="G14" s="115">
        <f t="shared" si="1"/>
        <v>180.1872</v>
      </c>
      <c r="H14" s="55">
        <f>'Perhitungan LRP (Blank Punch)'!J21 </f>
        <v>0.9142857143</v>
      </c>
      <c r="I14" s="55">
        <f t="shared" si="2"/>
        <v>181.1014857</v>
      </c>
    </row>
    <row r="15" ht="14.25" customHeight="1">
      <c r="A15" s="56">
        <v>4.0</v>
      </c>
      <c r="B15" s="50" t="s">
        <v>153</v>
      </c>
      <c r="C15" s="57" t="s">
        <v>47</v>
      </c>
      <c r="D15" s="31"/>
      <c r="E15" s="51" t="s">
        <v>48</v>
      </c>
      <c r="F15" s="51" t="s">
        <v>49</v>
      </c>
      <c r="G15" s="113">
        <f> (180)+((4.68/5)*0.25)*60</f>
        <v>194.04</v>
      </c>
      <c r="H15" s="55">
        <f>'Perhitungan LRP (Blank Punch)'!L7 </f>
        <v>2.114285714</v>
      </c>
      <c r="I15" s="55">
        <f t="shared" si="2"/>
        <v>196.1542857</v>
      </c>
    </row>
    <row r="16" ht="14.25" customHeight="1">
      <c r="A16" s="56">
        <v>5.0</v>
      </c>
      <c r="B16" s="50" t="s">
        <v>60</v>
      </c>
      <c r="C16" s="57" t="s">
        <v>143</v>
      </c>
      <c r="D16" s="31"/>
      <c r="E16" s="51" t="s">
        <v>62</v>
      </c>
      <c r="F16" s="51" t="s">
        <v>62</v>
      </c>
      <c r="G16" s="122">
        <v>0.0</v>
      </c>
      <c r="H16" s="123">
        <v>180.0</v>
      </c>
      <c r="I16" s="55">
        <f t="shared" si="2"/>
        <v>180</v>
      </c>
    </row>
    <row r="17" ht="14.25" customHeight="1">
      <c r="A17" s="49"/>
      <c r="B17" s="124"/>
      <c r="C17" s="125"/>
      <c r="D17" s="31"/>
      <c r="E17" s="31"/>
      <c r="F17" s="31"/>
      <c r="G17" s="126"/>
      <c r="H17" s="60"/>
      <c r="I17" s="127"/>
    </row>
    <row r="18" ht="14.25" customHeight="1">
      <c r="A18" s="49"/>
      <c r="B18" s="124"/>
      <c r="C18" s="125"/>
      <c r="D18" s="31"/>
      <c r="E18" s="31"/>
      <c r="F18" s="31"/>
      <c r="G18" s="126"/>
      <c r="H18" s="61"/>
      <c r="I18" s="127"/>
    </row>
    <row r="19" ht="14.25" customHeight="1">
      <c r="A19" s="49"/>
      <c r="B19" s="128"/>
      <c r="C19" s="125"/>
      <c r="D19" s="31"/>
      <c r="E19" s="31"/>
      <c r="F19" s="31"/>
      <c r="G19" s="126"/>
      <c r="H19" s="60"/>
      <c r="I19" s="127"/>
    </row>
    <row r="20" ht="14.25" customHeight="1">
      <c r="A20" s="49"/>
      <c r="B20" s="36"/>
      <c r="C20" s="31"/>
      <c r="D20" s="31"/>
      <c r="E20" s="31"/>
      <c r="F20" s="31"/>
      <c r="G20" s="115"/>
      <c r="H20" s="127"/>
      <c r="I20" s="127"/>
    </row>
    <row r="21" ht="14.25" customHeight="1">
      <c r="A21" s="49"/>
      <c r="B21" s="63"/>
      <c r="C21" s="63"/>
      <c r="D21" s="63"/>
      <c r="E21" s="63"/>
      <c r="F21" s="63"/>
      <c r="G21" s="129"/>
      <c r="H21" s="129"/>
      <c r="I21" s="129"/>
    </row>
    <row r="22" ht="14.25" customHeight="1">
      <c r="A22" s="49"/>
      <c r="B22" s="130"/>
      <c r="C22" s="49"/>
      <c r="D22" s="49"/>
      <c r="E22" s="49"/>
      <c r="F22" s="49"/>
      <c r="G22" s="66"/>
      <c r="H22" s="66"/>
      <c r="I22" s="66"/>
    </row>
    <row r="23" ht="14.25" customHeight="1">
      <c r="A23" s="49"/>
      <c r="B23" s="63"/>
      <c r="C23" s="49"/>
      <c r="D23" s="49"/>
      <c r="E23" s="49"/>
      <c r="F23" s="49"/>
      <c r="G23" s="66"/>
      <c r="H23" s="66"/>
      <c r="I23" s="66"/>
    </row>
    <row r="24" ht="14.25" customHeight="1">
      <c r="A24" s="49"/>
      <c r="B24" s="49"/>
      <c r="C24" s="49"/>
      <c r="D24" s="49"/>
      <c r="E24" s="49"/>
      <c r="F24" s="49"/>
      <c r="G24" s="66"/>
      <c r="H24" s="66"/>
      <c r="I24" s="66"/>
    </row>
    <row r="25" ht="14.25" customHeight="1">
      <c r="A25" s="49"/>
      <c r="B25" s="49"/>
      <c r="C25" s="49"/>
      <c r="D25" s="49"/>
      <c r="E25" s="49"/>
      <c r="F25" s="49"/>
      <c r="G25" s="66"/>
      <c r="H25" s="66"/>
      <c r="I25" s="66"/>
    </row>
    <row r="26" ht="14.25" customHeight="1">
      <c r="A26" s="49"/>
      <c r="B26" s="49"/>
      <c r="C26" s="49"/>
      <c r="D26" s="49"/>
      <c r="E26" s="49"/>
      <c r="F26" s="49"/>
      <c r="G26" s="66"/>
      <c r="H26" s="66"/>
      <c r="I26" s="66"/>
    </row>
    <row r="27" ht="14.25" customHeight="1">
      <c r="A27" s="49"/>
      <c r="B27" s="49"/>
      <c r="C27" s="49"/>
      <c r="D27" s="49"/>
      <c r="E27" s="49"/>
      <c r="F27" s="49"/>
      <c r="G27" s="66"/>
      <c r="H27" s="66"/>
      <c r="I27" s="66"/>
    </row>
    <row r="28" ht="14.25" customHeight="1">
      <c r="A28" s="49"/>
      <c r="B28" s="49"/>
      <c r="C28" s="49"/>
      <c r="D28" s="49"/>
      <c r="E28" s="49"/>
      <c r="F28" s="49"/>
      <c r="G28" s="66"/>
      <c r="H28" s="66"/>
      <c r="I28" s="66"/>
    </row>
    <row r="29" ht="14.25" customHeight="1">
      <c r="A29" s="49"/>
      <c r="B29" s="49"/>
      <c r="C29" s="49"/>
      <c r="D29" s="49"/>
      <c r="E29" s="49"/>
      <c r="F29" s="49"/>
      <c r="G29" s="66"/>
      <c r="H29" s="66"/>
      <c r="I29" s="66"/>
    </row>
    <row r="30" ht="14.25" customHeight="1">
      <c r="A30" s="49"/>
      <c r="B30" s="49"/>
      <c r="C30" s="49"/>
      <c r="D30" s="49"/>
      <c r="E30" s="49"/>
      <c r="F30" s="49"/>
      <c r="G30" s="66"/>
      <c r="H30" s="66"/>
      <c r="I30" s="66"/>
    </row>
    <row r="31" ht="14.25" customHeight="1">
      <c r="A31" s="49"/>
      <c r="B31" s="49"/>
      <c r="C31" s="49"/>
      <c r="D31" s="49"/>
      <c r="E31" s="49"/>
      <c r="F31" s="49"/>
      <c r="G31" s="66"/>
      <c r="H31" s="66"/>
      <c r="I31" s="66"/>
    </row>
    <row r="32" ht="14.25" customHeight="1">
      <c r="H32" s="66" t="s">
        <v>63</v>
      </c>
      <c r="I32" s="66">
        <f>sum(I12:I16)</f>
        <v>922.2016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>
      <c r="B38" s="67" t="s">
        <v>64</v>
      </c>
      <c r="E38" s="68"/>
      <c r="F38" s="67" t="s">
        <v>65</v>
      </c>
      <c r="G38" s="68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>
      <c r="B53" s="67" t="s">
        <v>66</v>
      </c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K1:N1"/>
    <mergeCell ref="A2:I2"/>
    <mergeCell ref="B3:D3"/>
    <mergeCell ref="F3:I3"/>
    <mergeCell ref="B4:D4"/>
    <mergeCell ref="F4:I4"/>
    <mergeCell ref="F5:I5"/>
    <mergeCell ref="G10:G11"/>
    <mergeCell ref="H10:H11"/>
    <mergeCell ref="B53:G53"/>
    <mergeCell ref="B10:B11"/>
    <mergeCell ref="C10:C11"/>
    <mergeCell ref="D10:E10"/>
    <mergeCell ref="F10:F11"/>
    <mergeCell ref="B8:D8"/>
    <mergeCell ref="A9:I9"/>
    <mergeCell ref="A10:A11"/>
    <mergeCell ref="I10:I11"/>
    <mergeCell ref="B5:D5"/>
    <mergeCell ref="A6:D6"/>
    <mergeCell ref="E6:E8"/>
    <mergeCell ref="G6:H6"/>
    <mergeCell ref="B7:D7"/>
    <mergeCell ref="G7:H7"/>
    <mergeCell ref="G8:H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60.57"/>
    <col customWidth="1" min="3" max="3" width="10.29"/>
    <col customWidth="1" min="4" max="4" width="9.0"/>
    <col customWidth="1" min="5" max="5" width="10.43"/>
    <col customWidth="1" min="6" max="7" width="12.57"/>
    <col customWidth="1" min="8" max="8" width="11.57"/>
    <col customWidth="1" min="9" max="9" width="18.71"/>
    <col customWidth="1" min="10" max="10" width="17.71"/>
    <col customWidth="1" min="12" max="12" width="18.71"/>
    <col customWidth="1" min="13" max="13" width="15.43"/>
    <col customWidth="1" min="14" max="14" width="18.43"/>
    <col customWidth="1" min="15" max="15" width="17.86"/>
    <col customWidth="1" min="16" max="16" width="15.29"/>
    <col customWidth="1" min="17" max="17" width="18.43"/>
    <col customWidth="1" min="18" max="18" width="17.86"/>
    <col customWidth="1" min="19" max="19" width="18.43"/>
    <col customWidth="1" min="20" max="20" width="20.29"/>
    <col customWidth="1" min="21" max="40" width="8.71"/>
  </cols>
  <sheetData>
    <row r="1" ht="14.25" customHeight="1">
      <c r="A1" s="69" t="s">
        <v>67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1"/>
      <c r="T1" s="72" t="s">
        <v>154</v>
      </c>
      <c r="AE1" s="72" t="s">
        <v>85</v>
      </c>
    </row>
    <row r="2" ht="14.25" customHeight="1">
      <c r="A2" s="73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5"/>
    </row>
    <row r="3" ht="14.25" customHeight="1"/>
    <row r="4" ht="14.25" customHeight="1"/>
    <row r="5" ht="14.25" customHeight="1">
      <c r="A5" s="76" t="s">
        <v>68</v>
      </c>
      <c r="B5" s="13"/>
    </row>
    <row r="6" ht="14.25" customHeight="1">
      <c r="A6" s="77" t="s">
        <v>35</v>
      </c>
      <c r="B6" s="77" t="s">
        <v>69</v>
      </c>
      <c r="C6" s="78" t="s">
        <v>70</v>
      </c>
      <c r="D6" s="78" t="s">
        <v>71</v>
      </c>
      <c r="E6" s="78" t="s">
        <v>72</v>
      </c>
      <c r="F6" s="78" t="s">
        <v>73</v>
      </c>
      <c r="G6" s="78" t="s">
        <v>74</v>
      </c>
      <c r="H6" s="78" t="s">
        <v>75</v>
      </c>
      <c r="I6" s="78" t="s">
        <v>76</v>
      </c>
      <c r="J6" s="78" t="s">
        <v>77</v>
      </c>
      <c r="K6" s="78" t="s">
        <v>78</v>
      </c>
      <c r="L6" s="78" t="s">
        <v>79</v>
      </c>
      <c r="M6" s="78" t="s">
        <v>80</v>
      </c>
      <c r="N6" s="78" t="s">
        <v>81</v>
      </c>
      <c r="O6" s="78" t="s">
        <v>82</v>
      </c>
      <c r="P6" s="78" t="s">
        <v>83</v>
      </c>
      <c r="Q6" s="78" t="s">
        <v>84</v>
      </c>
    </row>
    <row r="7" ht="14.25" customHeight="1">
      <c r="A7" s="54">
        <v>4.0</v>
      </c>
      <c r="B7" s="50" t="s">
        <v>153</v>
      </c>
      <c r="C7" s="54">
        <v>14.0</v>
      </c>
      <c r="D7" s="80">
        <v>5.0</v>
      </c>
      <c r="E7" s="80">
        <v>30.0</v>
      </c>
      <c r="F7" s="131">
        <v>8500.0</v>
      </c>
      <c r="G7" s="54">
        <f>F7/3.14*C7</f>
        <v>37898.08917</v>
      </c>
      <c r="H7" s="54">
        <v>1050.0</v>
      </c>
      <c r="I7" s="54">
        <v>14.0</v>
      </c>
      <c r="J7" s="54">
        <v>7.0</v>
      </c>
      <c r="K7" s="54">
        <f>(E7+J7)/H7</f>
        <v>0.03523809524</v>
      </c>
      <c r="L7" s="54">
        <f>K7*60</f>
        <v>2.114285714</v>
      </c>
      <c r="M7" s="131">
        <f>I7*D7*H7</f>
        <v>73500</v>
      </c>
      <c r="N7" s="119">
        <f>O21</f>
        <v>15776.81472</v>
      </c>
      <c r="O7" s="131">
        <f>C7*D7*E7*6</f>
        <v>12600</v>
      </c>
      <c r="P7" s="132">
        <f>(O7/N7)*100%</f>
        <v>0.7986402974</v>
      </c>
      <c r="Q7" s="131">
        <f>N7-O7</f>
        <v>3176.81472</v>
      </c>
    </row>
    <row r="8" ht="14.25" customHeight="1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</row>
    <row r="9" ht="14.25" customHeight="1">
      <c r="B9" s="83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</row>
    <row r="10" ht="14.25" customHeight="1"/>
    <row r="11" ht="14.25" customHeight="1">
      <c r="A11" s="76" t="s">
        <v>85</v>
      </c>
      <c r="B11" s="13"/>
    </row>
    <row r="12" ht="14.25" customHeight="1">
      <c r="A12" s="77" t="s">
        <v>35</v>
      </c>
      <c r="B12" s="77" t="s">
        <v>69</v>
      </c>
      <c r="C12" s="78" t="s">
        <v>86</v>
      </c>
      <c r="D12" s="78" t="s">
        <v>87</v>
      </c>
      <c r="E12" s="78" t="s">
        <v>71</v>
      </c>
      <c r="F12" s="78" t="s">
        <v>88</v>
      </c>
      <c r="G12" s="78" t="s">
        <v>72</v>
      </c>
      <c r="H12" s="78" t="s">
        <v>89</v>
      </c>
      <c r="I12" s="78" t="s">
        <v>73</v>
      </c>
      <c r="J12" s="78" t="s">
        <v>74</v>
      </c>
      <c r="K12" s="78" t="s">
        <v>75</v>
      </c>
      <c r="L12" s="78" t="s">
        <v>78</v>
      </c>
      <c r="M12" s="78" t="s">
        <v>79</v>
      </c>
      <c r="N12" s="78" t="s">
        <v>155</v>
      </c>
      <c r="O12" s="78" t="s">
        <v>81</v>
      </c>
      <c r="P12" s="78" t="s">
        <v>82</v>
      </c>
      <c r="Q12" s="78" t="s">
        <v>91</v>
      </c>
      <c r="R12" s="78" t="s">
        <v>84</v>
      </c>
    </row>
    <row r="13" ht="13.5" customHeight="1">
      <c r="A13" s="81"/>
      <c r="B13" s="81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</row>
    <row r="14" ht="13.5" customHeight="1">
      <c r="A14" s="81"/>
      <c r="B14" s="81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</row>
    <row r="15" ht="14.25" customHeight="1">
      <c r="A15" s="86"/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</row>
    <row r="16" ht="14.2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</row>
    <row r="17" ht="14.25" customHeight="1">
      <c r="A17" s="87" t="s">
        <v>92</v>
      </c>
      <c r="B17" s="88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</row>
    <row r="18" ht="14.25" customHeight="1">
      <c r="A18" s="77" t="s">
        <v>35</v>
      </c>
      <c r="B18" s="77" t="s">
        <v>69</v>
      </c>
      <c r="C18" s="78" t="s">
        <v>70</v>
      </c>
      <c r="D18" s="78" t="s">
        <v>71</v>
      </c>
      <c r="E18" s="78" t="s">
        <v>89</v>
      </c>
      <c r="F18" s="78" t="s">
        <v>93</v>
      </c>
      <c r="G18" s="78" t="s">
        <v>74</v>
      </c>
      <c r="H18" s="78" t="s">
        <v>75</v>
      </c>
      <c r="I18" s="78" t="s">
        <v>78</v>
      </c>
      <c r="J18" s="78" t="s">
        <v>79</v>
      </c>
      <c r="K18" s="78" t="s">
        <v>80</v>
      </c>
      <c r="L18" s="78" t="s">
        <v>81</v>
      </c>
      <c r="M18" s="78" t="s">
        <v>82</v>
      </c>
      <c r="N18" s="78" t="s">
        <v>91</v>
      </c>
      <c r="O18" s="78" t="s">
        <v>84</v>
      </c>
    </row>
    <row r="19" ht="14.25" customHeight="1">
      <c r="A19" s="54">
        <v>1.0</v>
      </c>
      <c r="B19" s="50" t="s">
        <v>150</v>
      </c>
      <c r="C19" s="90">
        <v>4.0</v>
      </c>
      <c r="D19" s="91">
        <v>8.0</v>
      </c>
      <c r="E19" s="92">
        <v>0.04</v>
      </c>
      <c r="F19" s="92">
        <v>500.0</v>
      </c>
      <c r="G19" s="92">
        <f t="shared" ref="G19:G21" si="1">H19/E19</f>
        <v>26250</v>
      </c>
      <c r="H19" s="92">
        <v>1050.0</v>
      </c>
      <c r="I19" s="92">
        <f t="shared" ref="I19:I20" si="2">(D19/H19)*5</f>
        <v>0.0380952381</v>
      </c>
      <c r="J19" s="92">
        <f t="shared" ref="J19:J21" si="3">I19*60</f>
        <v>2.285714286</v>
      </c>
      <c r="K19" s="85">
        <f t="shared" ref="K19:K21" si="4">(3.14*(C19*C19)*H19)/4</f>
        <v>13188</v>
      </c>
      <c r="L19" s="92">
        <v>16380.0</v>
      </c>
      <c r="M19" s="85">
        <f t="shared" ref="M19:M20" si="5">3.14159*(C19/2)^2*D19</f>
        <v>100.53088</v>
      </c>
      <c r="N19" s="85">
        <f t="shared" ref="N19:N21" si="6">(M19/L19)*100%</f>
        <v>0.006137416361</v>
      </c>
      <c r="O19" s="85">
        <f t="shared" ref="O19:O21" si="7">L19-M19</f>
        <v>16279.46912</v>
      </c>
    </row>
    <row r="20" ht="14.25" customHeight="1">
      <c r="A20" s="54">
        <v>2.0</v>
      </c>
      <c r="B20" s="50" t="s">
        <v>151</v>
      </c>
      <c r="C20" s="92">
        <v>4.0</v>
      </c>
      <c r="D20" s="92">
        <v>8.0</v>
      </c>
      <c r="E20" s="92">
        <v>0.04</v>
      </c>
      <c r="F20" s="92">
        <v>500.0</v>
      </c>
      <c r="G20" s="92">
        <f t="shared" si="1"/>
        <v>26250</v>
      </c>
      <c r="H20" s="92">
        <v>1050.0</v>
      </c>
      <c r="I20" s="92">
        <f t="shared" si="2"/>
        <v>0.0380952381</v>
      </c>
      <c r="J20" s="92">
        <f t="shared" si="3"/>
        <v>2.285714286</v>
      </c>
      <c r="K20" s="85">
        <f t="shared" si="4"/>
        <v>13188</v>
      </c>
      <c r="L20" s="85">
        <f t="shared" ref="L20:L21" si="8">O19</f>
        <v>16279.46912</v>
      </c>
      <c r="M20" s="85">
        <f t="shared" si="5"/>
        <v>100.53088</v>
      </c>
      <c r="N20" s="85">
        <f t="shared" si="6"/>
        <v>0.006175316852</v>
      </c>
      <c r="O20" s="85">
        <f t="shared" si="7"/>
        <v>16178.93824</v>
      </c>
    </row>
    <row r="21" ht="14.25" customHeight="1">
      <c r="A21" s="54">
        <v>3.0</v>
      </c>
      <c r="B21" s="50" t="s">
        <v>152</v>
      </c>
      <c r="C21" s="92">
        <v>8.0</v>
      </c>
      <c r="D21" s="92">
        <v>8.0</v>
      </c>
      <c r="E21" s="92">
        <v>0.04</v>
      </c>
      <c r="F21" s="92">
        <v>500.0</v>
      </c>
      <c r="G21" s="92">
        <f t="shared" si="1"/>
        <v>26250</v>
      </c>
      <c r="H21" s="92">
        <v>1050.0</v>
      </c>
      <c r="I21" s="92">
        <f>(D21/H21)*2</f>
        <v>0.01523809524</v>
      </c>
      <c r="J21" s="92">
        <f t="shared" si="3"/>
        <v>0.9142857143</v>
      </c>
      <c r="K21" s="85">
        <f t="shared" si="4"/>
        <v>52752</v>
      </c>
      <c r="L21" s="85">
        <f t="shared" si="8"/>
        <v>16178.93824</v>
      </c>
      <c r="M21" s="85">
        <f>3.14159*((C21/2)^2)*D21</f>
        <v>402.12352</v>
      </c>
      <c r="N21" s="85">
        <f t="shared" si="6"/>
        <v>0.02485475339</v>
      </c>
      <c r="O21" s="85">
        <f t="shared" si="7"/>
        <v>15776.81472</v>
      </c>
    </row>
    <row r="22" ht="14.25" customHeight="1"/>
    <row r="23" ht="14.25" customHeight="1"/>
    <row r="24" ht="14.25" customHeight="1">
      <c r="A24" s="94" t="s">
        <v>94</v>
      </c>
      <c r="B24" s="13"/>
    </row>
    <row r="25" ht="14.25" customHeight="1">
      <c r="A25" s="77" t="s">
        <v>35</v>
      </c>
      <c r="B25" s="77" t="s">
        <v>69</v>
      </c>
      <c r="C25" s="78" t="s">
        <v>95</v>
      </c>
      <c r="D25" s="78" t="s">
        <v>96</v>
      </c>
      <c r="E25" s="78" t="s">
        <v>72</v>
      </c>
      <c r="F25" s="78" t="s">
        <v>81</v>
      </c>
      <c r="G25" s="78" t="s">
        <v>97</v>
      </c>
      <c r="H25" s="78" t="s">
        <v>78</v>
      </c>
      <c r="I25" s="78" t="s">
        <v>98</v>
      </c>
      <c r="J25" s="78" t="s">
        <v>82</v>
      </c>
      <c r="K25" s="78" t="s">
        <v>83</v>
      </c>
      <c r="L25" s="78" t="s">
        <v>84</v>
      </c>
      <c r="T25" s="72" t="s">
        <v>68</v>
      </c>
      <c r="AE25" s="72" t="s">
        <v>156</v>
      </c>
    </row>
    <row r="26" ht="14.25" customHeight="1">
      <c r="A26" s="95">
        <v>2.0</v>
      </c>
      <c r="B26" s="96"/>
      <c r="C26" s="97"/>
      <c r="D26" s="85"/>
      <c r="E26" s="85"/>
      <c r="F26" s="85"/>
      <c r="G26" s="85"/>
      <c r="H26" s="85"/>
      <c r="I26" s="85"/>
      <c r="J26" s="85"/>
      <c r="K26" s="98"/>
      <c r="L26" s="85"/>
    </row>
    <row r="27" ht="14.25" customHeight="1">
      <c r="A27" s="99"/>
      <c r="B27" s="100"/>
      <c r="C27" s="85"/>
      <c r="D27" s="85"/>
      <c r="E27" s="85"/>
      <c r="F27" s="85"/>
      <c r="G27" s="85"/>
      <c r="H27" s="85"/>
      <c r="I27" s="85"/>
      <c r="J27" s="85"/>
      <c r="K27" s="85"/>
      <c r="L27" s="85"/>
    </row>
    <row r="28" ht="14.25" customHeight="1">
      <c r="P28" s="101">
        <f>POWER(3,2)</f>
        <v>9</v>
      </c>
    </row>
    <row r="29" ht="14.25" customHeight="1"/>
    <row r="30" ht="14.25" customHeight="1">
      <c r="A30" s="94" t="s">
        <v>99</v>
      </c>
      <c r="B30" s="13"/>
    </row>
    <row r="31" ht="14.25" customHeight="1">
      <c r="A31" s="77" t="s">
        <v>35</v>
      </c>
      <c r="B31" s="77" t="s">
        <v>69</v>
      </c>
      <c r="C31" s="78" t="s">
        <v>100</v>
      </c>
      <c r="D31" s="78" t="s">
        <v>76</v>
      </c>
      <c r="E31" s="78" t="s">
        <v>101</v>
      </c>
      <c r="F31" s="78" t="s">
        <v>96</v>
      </c>
      <c r="G31" s="78" t="s">
        <v>70</v>
      </c>
      <c r="H31" s="78" t="s">
        <v>102</v>
      </c>
      <c r="I31" s="78" t="s">
        <v>97</v>
      </c>
      <c r="J31" s="78" t="s">
        <v>78</v>
      </c>
      <c r="K31" s="78" t="s">
        <v>98</v>
      </c>
      <c r="L31" s="78" t="s">
        <v>103</v>
      </c>
    </row>
    <row r="32" ht="14.25" customHeight="1">
      <c r="A32" s="81"/>
      <c r="B32" s="102"/>
      <c r="C32" s="85"/>
      <c r="D32" s="85"/>
      <c r="E32" s="85"/>
      <c r="F32" s="85"/>
      <c r="G32" s="85"/>
      <c r="H32" s="85"/>
      <c r="I32" s="85"/>
      <c r="J32" s="85"/>
      <c r="K32" s="85"/>
      <c r="L32" s="85"/>
    </row>
    <row r="33" ht="14.25" customHeight="1">
      <c r="A33" s="81"/>
      <c r="B33" s="102"/>
      <c r="C33" s="85"/>
      <c r="D33" s="85"/>
      <c r="E33" s="85"/>
      <c r="F33" s="85"/>
      <c r="G33" s="85"/>
      <c r="H33" s="85"/>
      <c r="I33" s="85"/>
      <c r="J33" s="85"/>
      <c r="K33" s="85"/>
      <c r="L33" s="85"/>
    </row>
    <row r="34" ht="14.25" customHeight="1"/>
    <row r="35" ht="14.25" customHeight="1">
      <c r="A35" s="94" t="s">
        <v>104</v>
      </c>
      <c r="B35" s="13"/>
    </row>
    <row r="36" ht="14.25" customHeight="1">
      <c r="A36" s="77" t="s">
        <v>35</v>
      </c>
      <c r="B36" s="77" t="s">
        <v>69</v>
      </c>
      <c r="C36" s="78" t="s">
        <v>77</v>
      </c>
      <c r="D36" s="78" t="s">
        <v>96</v>
      </c>
      <c r="E36" s="78" t="s">
        <v>105</v>
      </c>
      <c r="F36" s="78" t="s">
        <v>106</v>
      </c>
      <c r="G36" s="78" t="s">
        <v>82</v>
      </c>
      <c r="H36" s="78" t="s">
        <v>91</v>
      </c>
      <c r="I36" s="78" t="s">
        <v>84</v>
      </c>
    </row>
    <row r="37" ht="14.25" customHeight="1">
      <c r="A37" s="95">
        <v>5.0</v>
      </c>
      <c r="B37" s="103"/>
      <c r="C37" s="97"/>
      <c r="D37" s="85"/>
      <c r="E37" s="85"/>
      <c r="F37" s="85"/>
      <c r="G37" s="85"/>
      <c r="H37" s="98"/>
      <c r="I37" s="85"/>
    </row>
    <row r="38" ht="14.25" customHeight="1">
      <c r="A38" s="104"/>
      <c r="B38" s="105"/>
      <c r="C38" s="106"/>
      <c r="D38" s="106"/>
      <c r="E38" s="106"/>
      <c r="F38" s="106"/>
      <c r="G38" s="106"/>
      <c r="H38" s="107"/>
      <c r="I38" s="106"/>
    </row>
    <row r="39" ht="14.25" customHeight="1">
      <c r="A39" s="104"/>
      <c r="B39" s="105"/>
      <c r="C39" s="106"/>
      <c r="D39" s="106"/>
      <c r="E39" s="106"/>
      <c r="F39" s="106"/>
      <c r="G39" s="106"/>
      <c r="H39" s="107"/>
      <c r="I39" s="106"/>
    </row>
    <row r="40" ht="19.5" customHeight="1"/>
    <row r="41" ht="14.25" customHeight="1">
      <c r="A41" s="72" t="s">
        <v>107</v>
      </c>
    </row>
    <row r="42" ht="14.25" customHeight="1">
      <c r="A42" s="72"/>
      <c r="B42" s="72"/>
      <c r="C42" s="72"/>
      <c r="D42" s="72"/>
      <c r="E42" s="72"/>
      <c r="F42" s="72"/>
      <c r="G42" s="72"/>
      <c r="H42" s="72"/>
    </row>
    <row r="43" ht="14.25" customHeight="1"/>
    <row r="44" ht="14.25" customHeight="1">
      <c r="A44" s="27" t="s">
        <v>108</v>
      </c>
    </row>
    <row r="45" ht="14.25" customHeight="1"/>
    <row r="46" ht="14.25" customHeight="1">
      <c r="A46" s="27" t="s">
        <v>109</v>
      </c>
    </row>
    <row r="47" ht="14.25" customHeight="1"/>
    <row r="48" ht="14.25" customHeight="1">
      <c r="A48" s="27" t="s">
        <v>110</v>
      </c>
    </row>
    <row r="49" ht="14.25" customHeight="1"/>
    <row r="50" ht="14.25" customHeight="1">
      <c r="A50" s="27" t="s">
        <v>111</v>
      </c>
    </row>
    <row r="51" ht="14.25" customHeight="1"/>
    <row r="52" ht="15.75" customHeight="1">
      <c r="A52" s="27" t="s">
        <v>112</v>
      </c>
    </row>
    <row r="53" ht="14.25" customHeight="1"/>
    <row r="54" ht="14.25" customHeight="1">
      <c r="A54" s="27" t="s">
        <v>113</v>
      </c>
    </row>
    <row r="55" ht="14.25" customHeight="1"/>
    <row r="56" ht="14.25" customHeight="1">
      <c r="B56" s="108"/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>
      <c r="U62" s="109" t="s">
        <v>157</v>
      </c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>
      <c r="B70" s="108"/>
    </row>
    <row r="71" ht="14.25" customHeight="1"/>
    <row r="72" ht="14.25" customHeight="1"/>
    <row r="73" ht="14.25" customHeight="1">
      <c r="B73" s="108"/>
    </row>
    <row r="74" ht="14.25" customHeight="1">
      <c r="B74" s="108"/>
    </row>
    <row r="75" ht="14.25" customHeight="1"/>
    <row r="76" ht="14.25" customHeight="1"/>
    <row r="77" ht="14.25" customHeight="1">
      <c r="J77" s="72"/>
      <c r="K77" s="72"/>
      <c r="L77" s="72"/>
      <c r="M77" s="72"/>
      <c r="N77" s="72"/>
    </row>
    <row r="78" ht="14.25" customHeight="1"/>
    <row r="79" ht="21.75" customHeight="1">
      <c r="B79" s="108"/>
    </row>
    <row r="80" ht="14.25" customHeight="1">
      <c r="A80" s="72" t="s">
        <v>114</v>
      </c>
    </row>
    <row r="81" ht="14.25" customHeight="1"/>
    <row r="82" ht="14.25" customHeight="1">
      <c r="A82" s="27" t="s">
        <v>115</v>
      </c>
      <c r="B82" s="108"/>
    </row>
    <row r="83" ht="14.25" customHeight="1">
      <c r="B83" s="108"/>
    </row>
    <row r="84" ht="14.25" customHeight="1">
      <c r="A84" s="27" t="s">
        <v>116</v>
      </c>
    </row>
    <row r="85" ht="14.25" customHeight="1"/>
    <row r="86" ht="14.25" customHeight="1">
      <c r="A86" s="27" t="s">
        <v>117</v>
      </c>
      <c r="B86" s="108"/>
    </row>
    <row r="87" ht="14.25" customHeight="1">
      <c r="A87" s="27" t="s">
        <v>118</v>
      </c>
      <c r="B87" s="108"/>
    </row>
    <row r="88" ht="14.25" customHeight="1"/>
    <row r="89" ht="14.25" customHeight="1">
      <c r="A89" s="27" t="s">
        <v>119</v>
      </c>
    </row>
    <row r="90" ht="14.25" customHeight="1">
      <c r="B90" s="108"/>
    </row>
    <row r="91" ht="14.25" customHeight="1">
      <c r="A91" s="27" t="s">
        <v>120</v>
      </c>
      <c r="B91" s="108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>
      <c r="B102" s="110"/>
    </row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6.5" customHeight="1"/>
    <row r="113" ht="14.25" customHeight="1">
      <c r="J113" s="111"/>
      <c r="K113" s="111"/>
      <c r="L113" s="111"/>
      <c r="M113" s="111"/>
      <c r="N113" s="111"/>
    </row>
    <row r="114" ht="14.25" customHeight="1">
      <c r="J114" s="72"/>
      <c r="K114" s="72"/>
      <c r="L114" s="72"/>
      <c r="M114" s="72"/>
      <c r="N114" s="72"/>
    </row>
    <row r="115" ht="14.25" customHeight="1"/>
    <row r="116" ht="30.0" customHeight="1">
      <c r="A116" s="111"/>
      <c r="B116" s="111"/>
      <c r="C116" s="111"/>
      <c r="D116" s="111"/>
      <c r="E116" s="111"/>
      <c r="F116" s="111"/>
      <c r="G116" s="111"/>
      <c r="H116" s="111"/>
      <c r="I116" s="111"/>
    </row>
    <row r="117" ht="14.25" customHeight="1">
      <c r="A117" s="72" t="s">
        <v>121</v>
      </c>
    </row>
    <row r="118" ht="14.25" customHeight="1">
      <c r="A118" s="27" t="s">
        <v>122</v>
      </c>
    </row>
    <row r="119" ht="14.25" customHeight="1"/>
    <row r="120" ht="14.25" customHeight="1">
      <c r="A120" s="27" t="s">
        <v>116</v>
      </c>
    </row>
    <row r="121" ht="14.25" customHeight="1"/>
    <row r="122" ht="14.25" customHeight="1">
      <c r="A122" s="27" t="s">
        <v>123</v>
      </c>
    </row>
    <row r="123" ht="14.25" customHeight="1"/>
    <row r="124" ht="14.25" customHeight="1">
      <c r="A124" s="27" t="s">
        <v>124</v>
      </c>
    </row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T25:AC26"/>
    <mergeCell ref="AE25:AN26"/>
    <mergeCell ref="U62:AF63"/>
    <mergeCell ref="A30:B30"/>
    <mergeCell ref="A35:B35"/>
    <mergeCell ref="A41:N41"/>
    <mergeCell ref="A80:N80"/>
    <mergeCell ref="A117:N117"/>
    <mergeCell ref="A1:R2"/>
    <mergeCell ref="T1:AC2"/>
    <mergeCell ref="AE1:AL2"/>
    <mergeCell ref="A5:B5"/>
    <mergeCell ref="A11:B11"/>
    <mergeCell ref="A17:B17"/>
    <mergeCell ref="A24:B24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2022-08-30T11:40:00Z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0x010100348E9F334EB1374C9E183ADE0EBF8395</vt:lpwstr>
  </property>
  <property fmtid="{D5CDD505-2E9C-101B-9397-08002B2CF9AE}" pid="3" name="MediaServiceImageTags">
    <vt:lpwstr/>
  </property>
  <property fmtid="{D5CDD505-2E9C-101B-9397-08002B2CF9AE}" pid="4" name="MSIP_Label_38b525e5-f3da-4501-8f1e-526b6769fc56_Enabled">
    <vt:lpwstr>true</vt:lpwstr>
  </property>
  <property fmtid="{D5CDD505-2E9C-101B-9397-08002B2CF9AE}" pid="5" name="MSIP_Label_38b525e5-f3da-4501-8f1e-526b6769fc56_SetDate">
    <vt:lpwstr>2023-08-21T05:30:34Z</vt:lpwstr>
  </property>
  <property fmtid="{D5CDD505-2E9C-101B-9397-08002B2CF9AE}" pid="6" name="MSIP_Label_38b525e5-f3da-4501-8f1e-526b6769fc56_Method">
    <vt:lpwstr>Standard</vt:lpwstr>
  </property>
  <property fmtid="{D5CDD505-2E9C-101B-9397-08002B2CF9AE}" pid="7" name="MSIP_Label_38b525e5-f3da-4501-8f1e-526b6769fc56_Name">
    <vt:lpwstr>defa4170-0d19-0005-0004-bc88714345d2</vt:lpwstr>
  </property>
  <property fmtid="{D5CDD505-2E9C-101B-9397-08002B2CF9AE}" pid="8" name="MSIP_Label_38b525e5-f3da-4501-8f1e-526b6769fc56_SiteId">
    <vt:lpwstr>db6e1183-4c65-405c-82ce-7cd53fa6e9dc</vt:lpwstr>
  </property>
  <property fmtid="{D5CDD505-2E9C-101B-9397-08002B2CF9AE}" pid="9" name="MSIP_Label_38b525e5-f3da-4501-8f1e-526b6769fc56_ActionId">
    <vt:lpwstr>37f27987-d5c3-41aa-9c37-71851a326cfe</vt:lpwstr>
  </property>
  <property fmtid="{D5CDD505-2E9C-101B-9397-08002B2CF9AE}" pid="10" name="MSIP_Label_38b525e5-f3da-4501-8f1e-526b6769fc56_ContentBits">
    <vt:lpwstr>0</vt:lpwstr>
  </property>
</Properties>
</file>