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187" windowHeight="8872" tabRatio="821" activeTab="5"/>
  </bookViews>
  <sheets>
    <sheet name="推优核算逻辑" sheetId="3" r:id="rId1"/>
    <sheet name="13-05-07高氯枸磷" sheetId="4" r:id="rId2"/>
    <sheet name="24-06-10高氯枸磷" sheetId="5" r:id="rId3"/>
    <sheet name="15-15-15常规氯基" sheetId="12" r:id="rId4"/>
    <sheet name="15-15-15喷浆硫基" sheetId="10" r:id="rId5"/>
    <sheet name="15-15-15喷浆氯基" sheetId="11" r:id="rId6"/>
    <sheet name="原料价格表" sheetId="7" r:id="rId7"/>
    <sheet name="原料成分表" sheetId="6" r:id="rId8"/>
    <sheet name="推优配方示例" sheetId="8" r:id="rId9"/>
    <sheet name="Sheet1" sheetId="9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7" hidden="1">原料成分表!$A$1:$BC$210</definedName>
  </definedNames>
  <calcPr calcId="144525"/>
</workbook>
</file>

<file path=xl/comments1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2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3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4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5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6.xml><?xml version="1.0" encoding="utf-8"?>
<comments xmlns="http://schemas.openxmlformats.org/spreadsheetml/2006/main">
  <authors>
    <author>唐雷</author>
  </authors>
  <commentList>
    <comment ref="I1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7.xml><?xml version="1.0" encoding="utf-8"?>
<comments xmlns="http://schemas.openxmlformats.org/spreadsheetml/2006/main">
  <authors>
    <author>唐雷</author>
  </authors>
  <commentList>
    <comment ref="I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K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<sst xmlns="http://schemas.openxmlformats.org/spreadsheetml/2006/main" count="1219" uniqueCount="343">
  <si>
    <t>项目</t>
  </si>
  <si>
    <t>备注</t>
  </si>
  <si>
    <t>一、配方底层逻辑</t>
  </si>
  <si>
    <t>合格值：符合标准或方案中相关规定的值</t>
  </si>
  <si>
    <t>符合国家标准、外贸标准、特殊标准</t>
  </si>
  <si>
    <t>总养分、单一养分、单一形态氮/水溶率/氯离子/中微量元素等</t>
  </si>
  <si>
    <t>符合产品管理中心制定的产品方案</t>
  </si>
  <si>
    <t>各种特殊原料的添加要求、指定配方结构要求、水不溶物要求，残渣率要求等</t>
  </si>
  <si>
    <t>特别要求值：为满足工艺、设备等需求而特别确定的值（包括指标数值、原料结构、用量等）</t>
  </si>
  <si>
    <t>原料相容相斥原则</t>
  </si>
  <si>
    <t>尿素不能与硝铵及硝铵磷混用，尿素不能与过钙混用等</t>
  </si>
  <si>
    <t>误差值：为满足合格值，根据计量、检测等误差需要考虑的余量值</t>
  </si>
  <si>
    <t>配方目标值：根据以上数值计算的供配方设计的目标值</t>
  </si>
  <si>
    <t>二、配方推优原则</t>
  </si>
  <si>
    <t>根据成本最低推优（推20个）</t>
  </si>
  <si>
    <t>前十个每3元价差一推，后十个每5元价差一推。</t>
  </si>
  <si>
    <t>产品名称</t>
  </si>
  <si>
    <t>13-05-07高氯枸磷</t>
  </si>
  <si>
    <t>公司信息</t>
  </si>
  <si>
    <t>眉山</t>
  </si>
  <si>
    <t>总养分</t>
  </si>
  <si>
    <t>氮含量</t>
  </si>
  <si>
    <t>磷含量</t>
  </si>
  <si>
    <t>水溶磷率</t>
  </si>
  <si>
    <t>钾含量</t>
  </si>
  <si>
    <t>氯离子</t>
  </si>
  <si>
    <t>水分</t>
  </si>
  <si>
    <t>系统物料水分</t>
  </si>
  <si>
    <t>硼</t>
  </si>
  <si>
    <t>锌</t>
  </si>
  <si>
    <t>白泥用量（公斤/吨）</t>
  </si>
  <si>
    <t>合格值</t>
  </si>
  <si>
    <t>最大值</t>
  </si>
  <si>
    <t>最小值</t>
  </si>
  <si>
    <t>特别要求值</t>
  </si>
  <si>
    <t>无</t>
  </si>
  <si>
    <t>误差值</t>
  </si>
  <si>
    <t>配方目标值</t>
  </si>
  <si>
    <t>原料名称</t>
  </si>
  <si>
    <t>价格</t>
  </si>
  <si>
    <t>不能混用的原料</t>
  </si>
  <si>
    <t>不使用的原料</t>
  </si>
  <si>
    <t>原料限制</t>
  </si>
  <si>
    <t>限用原料</t>
  </si>
  <si>
    <t>成份原料限制</t>
  </si>
  <si>
    <t>尿素,硝铵</t>
  </si>
  <si>
    <t>尿素,硝铵磷</t>
  </si>
  <si>
    <t>尿素,过钙</t>
  </si>
  <si>
    <t>24-06-10高氯枸磷</t>
  </si>
  <si>
    <t>防结粉用量（公斤/吨产品）</t>
  </si>
  <si>
    <t>防结油用量（公斤/吨产肥 ）</t>
  </si>
  <si>
    <t>尿素用量（公斤/吨）</t>
  </si>
  <si>
    <t>8-40-0再浆肥（粉）</t>
  </si>
  <si>
    <t>低白肥（14%）</t>
  </si>
  <si>
    <t>中白肥（24%)</t>
  </si>
  <si>
    <t>15-15-15常规氯基</t>
  </si>
  <si>
    <t>应城</t>
  </si>
  <si>
    <t>工艺分类</t>
  </si>
  <si>
    <t>常规转鼓</t>
  </si>
  <si>
    <t>限制条件</t>
  </si>
  <si>
    <t>尿素用量大于15公斤时，白泥用量不低于80公斤</t>
  </si>
  <si>
    <t>液氨/碳铵用量（碳铵和液氨都是根据硫酸、磷酸、磷铵用量计算出来的，只能同时存在一个，碳铵用量与液氨用量的换算比例为1公斤液铵等同于4.7647公斤液氨。）</t>
  </si>
  <si>
    <t>产品水分</t>
  </si>
  <si>
    <t>喷浆专用尿素用量（公斤/吨）</t>
  </si>
  <si>
    <t>磷酸耗液氨系数</t>
  </si>
  <si>
    <t>硫酸耗液氨系数</t>
  </si>
  <si>
    <t>再浆耗液氨系数</t>
  </si>
  <si>
    <t>磷铵耗液氮系数</t>
  </si>
  <si>
    <t>尿素&gt;15 白泥&gt;=80</t>
  </si>
  <si>
    <t>氯化铵（干）</t>
  </si>
  <si>
    <t>64磷酸二铵（颗粒）</t>
  </si>
  <si>
    <t>喷浆硫基用95氯化钾</t>
  </si>
  <si>
    <t>氯化铵（湿）</t>
  </si>
  <si>
    <t>15-15-15喷浆硫基</t>
  </si>
  <si>
    <t>荆州</t>
  </si>
  <si>
    <t>喷浆产品填写</t>
  </si>
  <si>
    <t>喷浆硫基</t>
  </si>
  <si>
    <t>若需用尿素只能用“喷浆专用尿素”，不用大颗粒、多肽及缓释尿素；若需用氯化钾只能用“喷浆硫基用95氯化钾”；</t>
  </si>
  <si>
    <t>液氨用量</t>
  </si>
  <si>
    <t>硫酸用量</t>
  </si>
  <si>
    <t>黄腐酸钾用量（公斤/吨产肥）</t>
  </si>
  <si>
    <t>氯化钾反应所需硫酸量耗液氨系数</t>
  </si>
  <si>
    <t>氯化钾反应需过量硫酸量耗液氨系数</t>
  </si>
  <si>
    <t>氯化钾反应所需硫酸系数</t>
  </si>
  <si>
    <t>氯化钾反应需过量硫酸量系数</t>
  </si>
  <si>
    <t>尿素,喷浆专用尿素</t>
  </si>
  <si>
    <t>钾,喷浆硫基用95氯化钾</t>
  </si>
  <si>
    <t>液氨</t>
  </si>
  <si>
    <t>氯化钾,喷浆硫基用95氯化钾</t>
  </si>
  <si>
    <t>硫酸</t>
  </si>
  <si>
    <t>15-15-15喷浆氯基</t>
  </si>
  <si>
    <t>喷浆氯基</t>
  </si>
  <si>
    <t>若需用普通尿素只能用喷浆专用尿素，不用大颗粒、多肽及缓释尿素</t>
  </si>
  <si>
    <t>磷酸</t>
  </si>
  <si>
    <t>95%氯化钾烘干粉（国产）</t>
  </si>
  <si>
    <t>防结油（白色）</t>
  </si>
  <si>
    <t>防结粉（白色）</t>
  </si>
  <si>
    <t>喷浆专用尿素</t>
  </si>
  <si>
    <t>序号</t>
  </si>
  <si>
    <t>大类</t>
  </si>
  <si>
    <t>报价日期</t>
  </si>
  <si>
    <t>宜城</t>
  </si>
  <si>
    <t>宁陵</t>
  </si>
  <si>
    <t>平原</t>
  </si>
  <si>
    <t>新疆</t>
  </si>
  <si>
    <t>铁岭</t>
  </si>
  <si>
    <t>肇东</t>
  </si>
  <si>
    <t>佳木斯</t>
  </si>
  <si>
    <t>委外</t>
  </si>
  <si>
    <t>氮肥</t>
  </si>
  <si>
    <t>普通尿素</t>
  </si>
  <si>
    <t>本列无法取数</t>
  </si>
  <si>
    <t>大颗粒尿素</t>
  </si>
  <si>
    <t>多肽尿素</t>
  </si>
  <si>
    <t>普通</t>
  </si>
  <si>
    <t>60天缓释尿素</t>
  </si>
  <si>
    <t>90天缓释尿素</t>
  </si>
  <si>
    <t>25颗粒氯化铵（黄）</t>
  </si>
  <si>
    <t>21颗粒氯化铵</t>
  </si>
  <si>
    <t>焦化硫铵</t>
  </si>
  <si>
    <t>己内级硫铵</t>
  </si>
  <si>
    <t>颗粒硫铵</t>
  </si>
  <si>
    <t>碳铵</t>
  </si>
  <si>
    <t>硝酸</t>
  </si>
  <si>
    <t>硝铵</t>
  </si>
  <si>
    <t>氮磷肥</t>
  </si>
  <si>
    <t>32-4-0硝磷</t>
  </si>
  <si>
    <t>55磷酸一铵（粉）</t>
  </si>
  <si>
    <t>58磷酸一铵（粉）</t>
  </si>
  <si>
    <t>58磷酸一铵（雷波洋丰）</t>
  </si>
  <si>
    <t>60磷酸一铵（粉）</t>
  </si>
  <si>
    <t>60磷酸一铵（云天化）</t>
  </si>
  <si>
    <t>8-40-0再浆肥（颗料）</t>
  </si>
  <si>
    <t>55磷酸一铵（颗粒）</t>
  </si>
  <si>
    <t>60磷酸一铵（颗粒）</t>
  </si>
  <si>
    <t>57磷酸二铵（颗粒）</t>
  </si>
  <si>
    <t>64全水溶磷酸一铵</t>
  </si>
  <si>
    <t>67全水溶磷酸一铵</t>
  </si>
  <si>
    <t>工业一铵73%</t>
  </si>
  <si>
    <t>锌工铵</t>
  </si>
  <si>
    <t>磷酸脲</t>
  </si>
  <si>
    <t>67聚磷酸铵</t>
  </si>
  <si>
    <t>磷钾肥</t>
  </si>
  <si>
    <t>磷酸二氢钾</t>
  </si>
  <si>
    <t>磷酸二氢钾（闪溶）</t>
  </si>
  <si>
    <t>氮钾肥</t>
  </si>
  <si>
    <t>硝酸钾</t>
  </si>
  <si>
    <t>磷肥</t>
  </si>
  <si>
    <t>过钙（12%）</t>
  </si>
  <si>
    <t>磷矿粉</t>
  </si>
  <si>
    <t>钾肥</t>
  </si>
  <si>
    <t>95%氯化钾结晶钾（国产）</t>
  </si>
  <si>
    <t>95%进口红钾（粉）</t>
  </si>
  <si>
    <t>95%进口白钾(粉)</t>
  </si>
  <si>
    <t>95%红钾（颗粒）</t>
  </si>
  <si>
    <t>95%白色晶钾（颗粒）</t>
  </si>
  <si>
    <t>50%硫酸钾（圆颗粒）</t>
  </si>
  <si>
    <t>52%硫酸钾（片状颗粒）</t>
  </si>
  <si>
    <t>52%罗布泊硫酸钾（粉）</t>
  </si>
  <si>
    <t>52%曼海姆硫酸钾（粉）</t>
  </si>
  <si>
    <t>50%曼海姆硫酸钾（粉）</t>
  </si>
  <si>
    <t>中量元素</t>
  </si>
  <si>
    <t>EDTA-镁</t>
  </si>
  <si>
    <t>一水硫酸镁</t>
  </si>
  <si>
    <t>无水硫酸镁</t>
  </si>
  <si>
    <t>七水硫酸镁</t>
  </si>
  <si>
    <t>七水黄镁</t>
  </si>
  <si>
    <t>80氧化镁</t>
  </si>
  <si>
    <t>85氧化镁</t>
  </si>
  <si>
    <t>EDTA-钙</t>
  </si>
  <si>
    <t>微量元素</t>
  </si>
  <si>
    <t>EDTA-锌</t>
  </si>
  <si>
    <t>EDTA-锰</t>
  </si>
  <si>
    <t>EDTA-铁</t>
  </si>
  <si>
    <t>EDTA-铜</t>
  </si>
  <si>
    <t>七钼酸铵</t>
  </si>
  <si>
    <t>一水硫酸锌</t>
  </si>
  <si>
    <t>七水硫酸锌</t>
  </si>
  <si>
    <t>硼砂</t>
  </si>
  <si>
    <t>硼酸</t>
  </si>
  <si>
    <t>四水八硼酸钠</t>
  </si>
  <si>
    <t>五水硫酸铜</t>
  </si>
  <si>
    <t>一水硫酸锰</t>
  </si>
  <si>
    <t>填充料</t>
  </si>
  <si>
    <t>白泥</t>
  </si>
  <si>
    <t>石粉（尿基高塔用）</t>
  </si>
  <si>
    <t>硅石粉（硝基用）</t>
  </si>
  <si>
    <t>元明粉</t>
  </si>
  <si>
    <t>盐酸</t>
  </si>
  <si>
    <t>磷石膏</t>
  </si>
  <si>
    <t>防结块剂</t>
  </si>
  <si>
    <t>防结油（染色）</t>
  </si>
  <si>
    <t>防结粉（染色）</t>
  </si>
  <si>
    <t>全水溶防结油</t>
  </si>
  <si>
    <t>全水溶防结粉</t>
  </si>
  <si>
    <t>SPR全水溶防结油</t>
  </si>
  <si>
    <t>粉肥防结剂</t>
  </si>
  <si>
    <t>功能剂</t>
  </si>
  <si>
    <t>有机质（褐煤）</t>
  </si>
  <si>
    <t>生化黄腐酸钾</t>
  </si>
  <si>
    <t>心连心矿源黄腐酸钾</t>
  </si>
  <si>
    <t>植物氨基酸</t>
  </si>
  <si>
    <t>牡蛎钙</t>
  </si>
  <si>
    <t>1000亿微生物菌</t>
  </si>
  <si>
    <t>2000亿微生物菌</t>
  </si>
  <si>
    <t>DCD（液体）</t>
  </si>
  <si>
    <t>DCD（固体）</t>
  </si>
  <si>
    <t>聚天冬氨酸</t>
  </si>
  <si>
    <t>聚谷氨酸</t>
  </si>
  <si>
    <t>鱼蛋白肽</t>
  </si>
  <si>
    <t>海藻酸</t>
  </si>
  <si>
    <t>海藻粉</t>
  </si>
  <si>
    <t>一水柠檬酸</t>
  </si>
  <si>
    <t>牛皮多肽</t>
  </si>
  <si>
    <t>伽马氨基丁酸</t>
  </si>
  <si>
    <t>AC818</t>
  </si>
  <si>
    <t>腐植酸钾</t>
  </si>
  <si>
    <t>DMPP</t>
  </si>
  <si>
    <t>肥效保持剂（安徽帝元）</t>
  </si>
  <si>
    <t>染料</t>
  </si>
  <si>
    <t>INCOL(黄色染色剂）</t>
  </si>
  <si>
    <t>亮蓝色素</t>
  </si>
  <si>
    <t>硝基用铁黑</t>
  </si>
  <si>
    <t>艳绿染料</t>
  </si>
  <si>
    <t>蓝色染料</t>
  </si>
  <si>
    <t>油菜花黄</t>
  </si>
  <si>
    <t>炭黑</t>
  </si>
  <si>
    <t>铁黄</t>
  </si>
  <si>
    <t>青石</t>
  </si>
  <si>
    <t>石灰</t>
  </si>
  <si>
    <t>能源</t>
  </si>
  <si>
    <t>籽煤</t>
  </si>
  <si>
    <t>生物质</t>
  </si>
  <si>
    <t>农巧施（CA）木钙</t>
  </si>
  <si>
    <t>硅肥颗粒</t>
  </si>
  <si>
    <t>颗粒锌肥</t>
  </si>
  <si>
    <t>沈阳生态所稳定剂</t>
  </si>
  <si>
    <t>包装材料</t>
  </si>
  <si>
    <t>常规彩袋50公斤</t>
  </si>
  <si>
    <t>常规彩袋40公斤</t>
  </si>
  <si>
    <t>常规彩袋25公斤</t>
  </si>
  <si>
    <t>高塔彩袋50公斤</t>
  </si>
  <si>
    <t>高塔彩袋40公斤</t>
  </si>
  <si>
    <t>2.60</t>
  </si>
  <si>
    <t>高塔彩袋25公斤</t>
  </si>
  <si>
    <t>1.95</t>
  </si>
  <si>
    <t>外贸彩袋50公斤</t>
  </si>
  <si>
    <t>3.00</t>
  </si>
  <si>
    <t>外贸彩袋40公斤</t>
  </si>
  <si>
    <t>2.80</t>
  </si>
  <si>
    <t>外贸彩袋25公斤</t>
  </si>
  <si>
    <t>2.50</t>
  </si>
  <si>
    <t>水溶肥无纺布20公斤彩袋</t>
  </si>
  <si>
    <t>3.20</t>
  </si>
  <si>
    <t>水溶肥无纺布10公斤彩袋</t>
  </si>
  <si>
    <t>2.40</t>
  </si>
  <si>
    <t>水溶肥25公斤彩袋</t>
  </si>
  <si>
    <t>2.00</t>
  </si>
  <si>
    <t>水溶肥20公斤彩袋</t>
  </si>
  <si>
    <t>2</t>
  </si>
  <si>
    <t>水溶肥10公斤彩袋</t>
  </si>
  <si>
    <t>1.6</t>
  </si>
  <si>
    <t>水溶肥5公斤彩袋</t>
  </si>
  <si>
    <t>1.4</t>
  </si>
  <si>
    <t>磷酸二氢钾25公斤包装</t>
  </si>
  <si>
    <t>1.90</t>
  </si>
  <si>
    <t xml:space="preserve">磷酸二氢钾5公斤包装 </t>
  </si>
  <si>
    <t>磷酸二氢钾1公斤包装</t>
  </si>
  <si>
    <t>0.50</t>
  </si>
  <si>
    <t>磷酸二氢钾400克包装</t>
  </si>
  <si>
    <t>0.22</t>
  </si>
  <si>
    <t>磷酸二氢钾100克包装</t>
  </si>
  <si>
    <t>0.11</t>
  </si>
  <si>
    <t>磷酸二氢钾80克包装</t>
  </si>
  <si>
    <t>水溶肥20公斤纸箱</t>
  </si>
  <si>
    <t>8.20</t>
  </si>
  <si>
    <t>磷酸二氢钾20公斤纸箱</t>
  </si>
  <si>
    <t>5.80</t>
  </si>
  <si>
    <t>磷酸二氢钾10公斤纸箱</t>
  </si>
  <si>
    <t>5</t>
  </si>
  <si>
    <t>施朴乐磷酸二氢钾20KG</t>
  </si>
  <si>
    <t>7</t>
  </si>
  <si>
    <t>施朴乐磷酸二氢钾10KG</t>
  </si>
  <si>
    <t>5.5</t>
  </si>
  <si>
    <t>中量元素钙18%N14%增效20KG</t>
  </si>
  <si>
    <t>2.21</t>
  </si>
  <si>
    <t>50公斤普袋</t>
  </si>
  <si>
    <t>原料形态</t>
  </si>
  <si>
    <t>水溶磷</t>
  </si>
  <si>
    <t>硝态氮</t>
  </si>
  <si>
    <t>锰</t>
  </si>
  <si>
    <t>铜</t>
  </si>
  <si>
    <t>铁</t>
  </si>
  <si>
    <t>钼</t>
  </si>
  <si>
    <t>镁</t>
  </si>
  <si>
    <t>硫</t>
  </si>
  <si>
    <t>钙</t>
  </si>
  <si>
    <t>有机质（%）</t>
  </si>
  <si>
    <t>腐植酸</t>
  </si>
  <si>
    <t>黄腐酸</t>
  </si>
  <si>
    <t>活性菌</t>
  </si>
  <si>
    <t>硅</t>
  </si>
  <si>
    <t>指标23</t>
  </si>
  <si>
    <t>指标24</t>
  </si>
  <si>
    <t>指标25</t>
  </si>
  <si>
    <t>指标26</t>
  </si>
  <si>
    <t>指标27</t>
  </si>
  <si>
    <t>指标28</t>
  </si>
  <si>
    <t>指标29</t>
  </si>
  <si>
    <t>指标30</t>
  </si>
  <si>
    <t>指标31</t>
  </si>
  <si>
    <t>指标32</t>
  </si>
  <si>
    <t>指标33</t>
  </si>
  <si>
    <t>指标34</t>
  </si>
  <si>
    <t>指标35</t>
  </si>
  <si>
    <t>指标36</t>
  </si>
  <si>
    <t>指标37</t>
  </si>
  <si>
    <t>指标38</t>
  </si>
  <si>
    <t>指标39</t>
  </si>
  <si>
    <t>指标40</t>
  </si>
  <si>
    <t>指标41</t>
  </si>
  <si>
    <t>指标42</t>
  </si>
  <si>
    <t>指标43</t>
  </si>
  <si>
    <t>指标44</t>
  </si>
  <si>
    <t>指标45</t>
  </si>
  <si>
    <t>指标46</t>
  </si>
  <si>
    <t>指标47</t>
  </si>
  <si>
    <t>指标48</t>
  </si>
  <si>
    <t>指标49</t>
  </si>
  <si>
    <t>指标50</t>
  </si>
  <si>
    <t>小颗粒或粉状</t>
  </si>
  <si>
    <t>大颗料</t>
  </si>
  <si>
    <t>液体</t>
  </si>
  <si>
    <t>大颗粒</t>
  </si>
  <si>
    <t>普通多肽尿素</t>
  </si>
  <si>
    <t>首先产生推优配方清单</t>
  </si>
  <si>
    <t>配方编号</t>
  </si>
  <si>
    <t>配方成本</t>
  </si>
  <si>
    <t>点配方编号后展开配方结构见下表</t>
  </si>
  <si>
    <t>投料量</t>
  </si>
  <si>
    <t>费用合计</t>
  </si>
  <si>
    <t>标明值</t>
  </si>
  <si>
    <t>实配值</t>
  </si>
</sst>
</file>

<file path=xl/styles.xml><?xml version="1.0" encoding="utf-8"?>
<styleSheet xmlns="http://schemas.openxmlformats.org/spreadsheetml/2006/main">
  <numFmts count="11">
    <numFmt numFmtId="176" formatCode="0_);[Red]\(0\)"/>
    <numFmt numFmtId="177" formatCode="0.0_ "/>
    <numFmt numFmtId="42" formatCode="_ &quot;￥&quot;* #,##0_ ;_ &quot;￥&quot;* \-#,##0_ ;_ &quot;￥&quot;* &quot;-&quot;_ ;_ @_ "/>
    <numFmt numFmtId="178" formatCode="0.0"/>
    <numFmt numFmtId="179" formatCode="0.000%"/>
    <numFmt numFmtId="44" formatCode="_ &quot;￥&quot;* #,##0.00_ ;_ &quot;￥&quot;* \-#,##0.00_ ;_ &quot;￥&quot;* &quot;-&quot;??_ ;_ @_ "/>
    <numFmt numFmtId="180" formatCode="0.0%"/>
    <numFmt numFmtId="181" formatCode="[$-F400]h:mm:ss\ AM/PM"/>
    <numFmt numFmtId="182" formatCode="0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color theme="1"/>
      <name val="宋体"/>
      <charset val="134"/>
      <scheme val="minor"/>
    </font>
    <font>
      <sz val="10"/>
      <color rgb="FF444444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799798577837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181" fontId="8" fillId="0" borderId="0">
      <protection locked="0"/>
    </xf>
    <xf numFmtId="0" fontId="16" fillId="1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7" fillId="33" borderId="11" applyNumberFormat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23" borderId="1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2" fillId="40" borderId="12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181" fontId="8" fillId="0" borderId="0">
      <protection locked="0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41" borderId="13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>
      <alignment vertical="center"/>
    </xf>
    <xf numFmtId="179" fontId="0" fillId="2" borderId="1" xfId="10" applyNumberFormat="1" applyFont="1" applyFill="1" applyBorder="1" applyProtection="1">
      <alignment vertical="center"/>
    </xf>
    <xf numFmtId="178" fontId="1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 applyProtection="1">
      <alignment vertical="center"/>
      <protection locked="0"/>
    </xf>
    <xf numFmtId="178" fontId="1" fillId="0" borderId="1" xfId="0" applyNumberFormat="1" applyFont="1" applyFill="1" applyBorder="1" applyAlignment="1" applyProtection="1">
      <alignment horizontal="left" vertical="center"/>
      <protection locked="0"/>
    </xf>
    <xf numFmtId="179" fontId="0" fillId="0" borderId="1" xfId="10" applyNumberFormat="1" applyFont="1" applyFill="1" applyBorder="1" applyProtection="1">
      <alignment vertical="center"/>
      <protection locked="0"/>
    </xf>
    <xf numFmtId="179" fontId="0" fillId="0" borderId="1" xfId="0" applyNumberFormat="1" applyBorder="1" applyProtection="1">
      <alignment vertical="center"/>
      <protection locked="0"/>
    </xf>
    <xf numFmtId="179" fontId="0" fillId="2" borderId="1" xfId="0" applyNumberFormat="1" applyFill="1" applyBorder="1">
      <alignment vertical="center"/>
    </xf>
    <xf numFmtId="43" fontId="0" fillId="2" borderId="1" xfId="33" applyFont="1" applyFill="1" applyBorder="1" applyProtection="1">
      <alignment vertical="center"/>
    </xf>
    <xf numFmtId="0" fontId="0" fillId="0" borderId="0" xfId="0" applyProtection="1">
      <alignment vertical="center"/>
      <protection locked="0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177" fontId="3" fillId="4" borderId="1" xfId="1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>
      <alignment horizontal="left" vertical="center"/>
    </xf>
    <xf numFmtId="10" fontId="2" fillId="0" borderId="1" xfId="0" applyNumberFormat="1" applyFont="1" applyBorder="1">
      <alignment vertical="center"/>
    </xf>
    <xf numFmtId="10" fontId="2" fillId="0" borderId="1" xfId="10" applyNumberFormat="1" applyFont="1" applyBorder="1" applyProtection="1">
      <alignment vertical="center"/>
      <protection locked="0"/>
    </xf>
    <xf numFmtId="10" fontId="2" fillId="0" borderId="1" xfId="10" applyNumberFormat="1" applyFont="1" applyBorder="1">
      <alignment vertical="center"/>
    </xf>
    <xf numFmtId="10" fontId="2" fillId="0" borderId="1" xfId="0" applyNumberFormat="1" applyFont="1" applyBorder="1" applyProtection="1">
      <alignment vertical="center"/>
      <protection locked="0"/>
    </xf>
    <xf numFmtId="10" fontId="4" fillId="0" borderId="1" xfId="0" applyNumberFormat="1" applyFont="1" applyBorder="1">
      <alignment vertical="center"/>
    </xf>
    <xf numFmtId="10" fontId="2" fillId="5" borderId="1" xfId="0" applyNumberFormat="1" applyFont="1" applyFill="1" applyBorder="1">
      <alignment vertical="center"/>
    </xf>
    <xf numFmtId="10" fontId="5" fillId="6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176" fontId="6" fillId="4" borderId="1" xfId="0" applyNumberFormat="1" applyFont="1" applyFill="1" applyBorder="1" applyAlignment="1">
      <alignment horizontal="left"/>
    </xf>
    <xf numFmtId="0" fontId="5" fillId="0" borderId="1" xfId="0" applyFont="1" applyBorder="1">
      <alignment vertical="center"/>
    </xf>
    <xf numFmtId="176" fontId="6" fillId="4" borderId="1" xfId="0" applyNumberFormat="1" applyFont="1" applyFill="1" applyBorder="1" applyAlignment="1"/>
    <xf numFmtId="0" fontId="5" fillId="0" borderId="1" xfId="0" applyFont="1" applyBorder="1" applyAlignment="1">
      <alignment horizontal="left" vertical="center"/>
    </xf>
    <xf numFmtId="10" fontId="0" fillId="0" borderId="1" xfId="0" applyNumberFormat="1" applyBorder="1" applyProtection="1">
      <alignment vertical="center"/>
      <protection locked="0"/>
    </xf>
    <xf numFmtId="10" fontId="0" fillId="0" borderId="1" xfId="0" applyNumberFormat="1" applyBorder="1">
      <alignment vertical="center"/>
    </xf>
    <xf numFmtId="10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3" borderId="0" xfId="0" applyFont="1" applyFill="1">
      <alignment vertical="center"/>
    </xf>
    <xf numFmtId="10" fontId="2" fillId="7" borderId="1" xfId="0" applyNumberFormat="1" applyFont="1" applyFill="1" applyBorder="1">
      <alignment vertical="center"/>
    </xf>
    <xf numFmtId="10" fontId="0" fillId="7" borderId="1" xfId="0" applyNumberFormat="1" applyFill="1" applyBorder="1">
      <alignment vertical="center"/>
    </xf>
    <xf numFmtId="10" fontId="0" fillId="3" borderId="0" xfId="0" applyNumberFormat="1" applyFill="1">
      <alignment vertical="center"/>
    </xf>
    <xf numFmtId="10" fontId="2" fillId="3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 wrapText="1"/>
    </xf>
    <xf numFmtId="182" fontId="2" fillId="3" borderId="1" xfId="0" applyNumberFormat="1" applyFont="1" applyFill="1" applyBorder="1" applyAlignment="1" applyProtection="1">
      <alignment horizontal="center" vertical="center"/>
      <protection locked="0"/>
    </xf>
    <xf numFmtId="182" fontId="2" fillId="6" borderId="1" xfId="0" applyNumberFormat="1" applyFont="1" applyFill="1" applyBorder="1" applyAlignment="1" applyProtection="1">
      <alignment horizontal="center" vertical="center"/>
      <protection locked="0"/>
    </xf>
    <xf numFmtId="182" fontId="2" fillId="0" borderId="1" xfId="0" applyNumberFormat="1" applyFont="1" applyBorder="1" applyAlignment="1" applyProtection="1">
      <alignment horizontal="center" vertical="center"/>
      <protection locked="0"/>
    </xf>
    <xf numFmtId="182" fontId="2" fillId="8" borderId="1" xfId="0" applyNumberFormat="1" applyFont="1" applyFill="1" applyBorder="1" applyAlignment="1" applyProtection="1">
      <alignment horizontal="center" vertical="center"/>
      <protection locked="0"/>
    </xf>
    <xf numFmtId="182" fontId="2" fillId="0" borderId="1" xfId="0" applyNumberFormat="1" applyFont="1" applyBorder="1" applyAlignment="1">
      <alignment horizontal="center" vertical="center"/>
    </xf>
    <xf numFmtId="182" fontId="2" fillId="9" borderId="1" xfId="0" applyNumberFormat="1" applyFont="1" applyFill="1" applyBorder="1" applyAlignment="1" applyProtection="1">
      <alignment horizontal="center" vertical="center"/>
      <protection locked="0"/>
    </xf>
    <xf numFmtId="182" fontId="2" fillId="10" borderId="1" xfId="0" applyNumberFormat="1" applyFont="1" applyFill="1" applyBorder="1" applyAlignment="1" applyProtection="1">
      <alignment horizontal="center" vertical="center"/>
      <protection locked="0"/>
    </xf>
    <xf numFmtId="182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82" fontId="2" fillId="3" borderId="1" xfId="0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 applyProtection="1">
      <alignment horizontal="center" vertical="center"/>
      <protection locked="0"/>
    </xf>
    <xf numFmtId="182" fontId="6" fillId="3" borderId="1" xfId="1" applyNumberFormat="1" applyFont="1" applyFill="1" applyBorder="1" applyAlignment="1" applyProtection="1">
      <alignment horizontal="center" vertical="center"/>
    </xf>
    <xf numFmtId="182" fontId="3" fillId="3" borderId="1" xfId="1" applyNumberFormat="1" applyFont="1" applyFill="1" applyBorder="1" applyAlignment="1" applyProtection="1">
      <alignment horizontal="center" vertical="center"/>
    </xf>
    <xf numFmtId="182" fontId="4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/>
    </xf>
    <xf numFmtId="176" fontId="9" fillId="0" borderId="1" xfId="29" applyNumberFormat="1" applyFont="1" applyBorder="1" applyAlignment="1" applyProtection="1">
      <alignment horizontal="center" vertical="center"/>
    </xf>
    <xf numFmtId="0" fontId="2" fillId="6" borderId="1" xfId="0" applyFont="1" applyFill="1" applyBorder="1">
      <alignment vertical="center"/>
    </xf>
    <xf numFmtId="182" fontId="6" fillId="3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182" fontId="7" fillId="3" borderId="1" xfId="1" applyNumberFormat="1" applyFont="1" applyFill="1" applyBorder="1" applyProtection="1"/>
    <xf numFmtId="49" fontId="2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10" fontId="10" fillId="0" borderId="1" xfId="0" applyNumberFormat="1" applyFont="1" applyBorder="1">
      <alignment vertical="center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3" borderId="0" xfId="0" applyFont="1" applyFill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0" fillId="11" borderId="1" xfId="0" applyFont="1" applyFill="1" applyBorder="1">
      <alignment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</cellXfs>
  <cellStyles count="51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常规原料价格表9" xfId="29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565785</xdr:colOff>
      <xdr:row>0</xdr:row>
      <xdr:rowOff>635</xdr:rowOff>
    </xdr:from>
    <xdr:to>
      <xdr:col>14</xdr:col>
      <xdr:colOff>168910</xdr:colOff>
      <xdr:row>31</xdr:row>
      <xdr:rowOff>135255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785" y="635"/>
          <a:ext cx="8253095" cy="5292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0531&#25104;&#26412;&#35745;&#31639;&#36719;&#20214;V3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&#65288;1025&#65289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&#24180;&#25104;&#26412;&#35745;&#31639;&#36719;&#20214;3.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7"/>
  <sheetViews>
    <sheetView zoomScale="88" zoomScaleNormal="88" workbookViewId="0">
      <selection activeCell="B15" sqref="B15"/>
    </sheetView>
  </sheetViews>
  <sheetFormatPr defaultColWidth="8.61061946902655" defaultRowHeight="13.1" outlineLevelRow="6" outlineLevelCol="3"/>
  <cols>
    <col min="1" max="1" width="8.88495575221239" style="96" customWidth="1"/>
    <col min="2" max="2" width="53.7433628318584" customWidth="1"/>
    <col min="3" max="3" width="34.0442477876106" customWidth="1"/>
    <col min="4" max="4" width="63.0088495575221" customWidth="1"/>
  </cols>
  <sheetData>
    <row r="1" spans="1:4">
      <c r="A1" s="109"/>
      <c r="B1" s="87" t="s">
        <v>0</v>
      </c>
      <c r="C1" s="87"/>
      <c r="D1" s="87" t="s">
        <v>1</v>
      </c>
    </row>
    <row r="2" ht="15" spans="1:4">
      <c r="A2" s="110" t="s">
        <v>2</v>
      </c>
      <c r="B2" s="111" t="s">
        <v>3</v>
      </c>
      <c r="C2" s="112" t="s">
        <v>4</v>
      </c>
      <c r="D2" s="112" t="s">
        <v>5</v>
      </c>
    </row>
    <row r="3" ht="15" spans="1:4">
      <c r="A3" s="110"/>
      <c r="B3" s="111"/>
      <c r="C3" s="112" t="s">
        <v>6</v>
      </c>
      <c r="D3" s="112" t="s">
        <v>7</v>
      </c>
    </row>
    <row r="4" ht="15" spans="1:4">
      <c r="A4" s="110"/>
      <c r="B4" s="111" t="s">
        <v>8</v>
      </c>
      <c r="C4" s="112" t="s">
        <v>9</v>
      </c>
      <c r="D4" s="112" t="s">
        <v>10</v>
      </c>
    </row>
    <row r="5" ht="15" spans="1:4">
      <c r="A5" s="110"/>
      <c r="B5" s="112" t="s">
        <v>11</v>
      </c>
      <c r="C5" s="87"/>
      <c r="D5" s="87"/>
    </row>
    <row r="6" ht="15" spans="1:4">
      <c r="A6" s="110"/>
      <c r="B6" s="112" t="s">
        <v>12</v>
      </c>
      <c r="C6" s="87"/>
      <c r="D6" s="87"/>
    </row>
    <row r="7" ht="26.25" spans="1:4">
      <c r="A7" s="113" t="s">
        <v>13</v>
      </c>
      <c r="B7" s="3" t="s">
        <v>14</v>
      </c>
      <c r="C7" s="3" t="s">
        <v>15</v>
      </c>
      <c r="D7" s="3"/>
    </row>
  </sheetData>
  <mergeCells count="2">
    <mergeCell ref="A2:A6"/>
    <mergeCell ref="B2:B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"/>
  <sheetViews>
    <sheetView topLeftCell="A9" workbookViewId="0">
      <selection activeCell="A6" sqref="A6"/>
    </sheetView>
  </sheetViews>
  <sheetFormatPr defaultColWidth="8.61061946902655" defaultRowHeight="13.1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16"/>
  <sheetViews>
    <sheetView workbookViewId="0">
      <selection activeCell="J10" sqref="J10:J11"/>
    </sheetView>
  </sheetViews>
  <sheetFormatPr defaultColWidth="8.61061946902655" defaultRowHeight="13.1"/>
  <cols>
    <col min="1" max="1" width="12.0442477876106" customWidth="1"/>
    <col min="3" max="3" width="12.6814159292035" customWidth="1"/>
    <col min="4" max="6" width="10.5486725663717"/>
    <col min="10" max="10" width="8.61061946902655" style="82"/>
    <col min="13" max="13" width="20.5398230088496" customWidth="1"/>
  </cols>
  <sheetData>
    <row r="1" spans="1:5">
      <c r="A1" t="s">
        <v>16</v>
      </c>
      <c r="B1" t="s">
        <v>17</v>
      </c>
      <c r="D1" t="s">
        <v>18</v>
      </c>
      <c r="E1" t="s">
        <v>19</v>
      </c>
    </row>
    <row r="4" s="15" customFormat="1" ht="24.75" spans="1:14">
      <c r="A4" s="107" t="s">
        <v>0</v>
      </c>
      <c r="B4" s="107"/>
      <c r="C4" s="107" t="s">
        <v>20</v>
      </c>
      <c r="D4" s="108" t="s">
        <v>21</v>
      </c>
      <c r="E4" s="108" t="s">
        <v>22</v>
      </c>
      <c r="F4" s="108" t="s">
        <v>23</v>
      </c>
      <c r="G4" s="108" t="s">
        <v>24</v>
      </c>
      <c r="H4" s="108" t="s">
        <v>25</v>
      </c>
      <c r="I4" s="108" t="s">
        <v>26</v>
      </c>
      <c r="J4" s="85" t="s">
        <v>27</v>
      </c>
      <c r="K4" s="108" t="s">
        <v>28</v>
      </c>
      <c r="L4" s="108" t="s">
        <v>29</v>
      </c>
      <c r="M4" s="107" t="s">
        <v>30</v>
      </c>
      <c r="N4" s="107"/>
    </row>
    <row r="5" spans="1:14">
      <c r="A5" s="86" t="s">
        <v>31</v>
      </c>
      <c r="B5" s="3" t="s">
        <v>32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0.05</v>
      </c>
      <c r="J5" s="88">
        <v>1</v>
      </c>
      <c r="K5" s="37">
        <v>0</v>
      </c>
      <c r="L5" s="37">
        <v>0</v>
      </c>
      <c r="M5" s="3"/>
      <c r="N5" s="3"/>
    </row>
    <row r="6" spans="1:14">
      <c r="A6" s="86"/>
      <c r="B6" s="3" t="s">
        <v>33</v>
      </c>
      <c r="C6" s="37">
        <v>0.25</v>
      </c>
      <c r="D6" s="37">
        <v>0.115</v>
      </c>
      <c r="E6" s="37">
        <v>0.04</v>
      </c>
      <c r="F6" s="37">
        <v>0</v>
      </c>
      <c r="G6" s="37">
        <v>0.055</v>
      </c>
      <c r="H6" s="37">
        <v>0</v>
      </c>
      <c r="I6" s="37">
        <v>0</v>
      </c>
      <c r="J6" s="88">
        <v>0</v>
      </c>
      <c r="K6" s="37">
        <v>0</v>
      </c>
      <c r="L6" s="37">
        <v>0</v>
      </c>
      <c r="M6" s="3"/>
      <c r="N6" s="3"/>
    </row>
    <row r="7" spans="1:14">
      <c r="A7" s="86" t="s">
        <v>34</v>
      </c>
      <c r="B7" s="3" t="s">
        <v>32</v>
      </c>
      <c r="C7" s="3" t="s">
        <v>35</v>
      </c>
      <c r="D7" s="3" t="s">
        <v>35</v>
      </c>
      <c r="E7" s="3" t="s">
        <v>35</v>
      </c>
      <c r="F7" s="37" t="s">
        <v>35</v>
      </c>
      <c r="G7" s="3" t="s">
        <v>35</v>
      </c>
      <c r="H7" s="3" t="s">
        <v>35</v>
      </c>
      <c r="I7" s="3" t="s">
        <v>35</v>
      </c>
      <c r="J7" s="87" t="s">
        <v>35</v>
      </c>
      <c r="K7" s="3" t="s">
        <v>35</v>
      </c>
      <c r="L7" s="3" t="s">
        <v>35</v>
      </c>
      <c r="M7" s="3">
        <v>100</v>
      </c>
      <c r="N7" s="3"/>
    </row>
    <row r="8" spans="1:14">
      <c r="A8" s="86"/>
      <c r="B8" s="3" t="s">
        <v>33</v>
      </c>
      <c r="C8" s="3" t="s">
        <v>35</v>
      </c>
      <c r="D8" s="3" t="s">
        <v>35</v>
      </c>
      <c r="E8" s="3" t="s">
        <v>35</v>
      </c>
      <c r="F8" s="37" t="s">
        <v>35</v>
      </c>
      <c r="G8" s="3" t="s">
        <v>35</v>
      </c>
      <c r="H8" s="3" t="s">
        <v>35</v>
      </c>
      <c r="I8" s="3" t="s">
        <v>35</v>
      </c>
      <c r="J8" s="87" t="s">
        <v>35</v>
      </c>
      <c r="K8" s="3" t="s">
        <v>35</v>
      </c>
      <c r="L8" s="3" t="s">
        <v>35</v>
      </c>
      <c r="M8" s="3">
        <v>80</v>
      </c>
      <c r="N8" s="3"/>
    </row>
    <row r="9" ht="15" spans="1:14">
      <c r="A9" s="86" t="s">
        <v>36</v>
      </c>
      <c r="B9" s="3"/>
      <c r="C9" s="37">
        <v>0.003</v>
      </c>
      <c r="D9" s="37">
        <v>0.005</v>
      </c>
      <c r="E9" s="37">
        <v>0.005</v>
      </c>
      <c r="F9" s="37">
        <v>0</v>
      </c>
      <c r="G9" s="37">
        <v>0.005</v>
      </c>
      <c r="H9" s="37">
        <v>-0.005</v>
      </c>
      <c r="I9" s="37">
        <v>0</v>
      </c>
      <c r="J9" s="88"/>
      <c r="K9" s="3">
        <v>0</v>
      </c>
      <c r="L9" s="3">
        <v>0</v>
      </c>
      <c r="M9" s="3"/>
      <c r="N9" s="3"/>
    </row>
    <row r="10" spans="1:14">
      <c r="A10" s="86" t="s">
        <v>37</v>
      </c>
      <c r="B10" s="3" t="s">
        <v>32</v>
      </c>
      <c r="C10" s="37">
        <f t="shared" ref="C10:I10" si="0">IF((C5+C9)&gt;100%,100%,C5+C9)</f>
        <v>1</v>
      </c>
      <c r="D10" s="37">
        <f t="shared" si="0"/>
        <v>1</v>
      </c>
      <c r="E10" s="37">
        <f t="shared" si="0"/>
        <v>1</v>
      </c>
      <c r="F10" s="37">
        <f t="shared" si="0"/>
        <v>1</v>
      </c>
      <c r="G10" s="37">
        <f t="shared" si="0"/>
        <v>1</v>
      </c>
      <c r="H10" s="37">
        <f t="shared" si="0"/>
        <v>0.995</v>
      </c>
      <c r="I10" s="37">
        <f t="shared" si="0"/>
        <v>0.05</v>
      </c>
      <c r="J10" s="88">
        <v>1</v>
      </c>
      <c r="K10" s="37">
        <f>IF((K5+K9)&gt;100%,100%,K5+K9)</f>
        <v>0</v>
      </c>
      <c r="L10" s="37">
        <f>IF((L5+L9)&gt;100%,100%,L5+L9)</f>
        <v>0</v>
      </c>
      <c r="M10" s="3"/>
      <c r="N10" s="3"/>
    </row>
    <row r="11" spans="1:14">
      <c r="A11" s="86"/>
      <c r="B11" s="3" t="s">
        <v>33</v>
      </c>
      <c r="C11" s="37">
        <f t="shared" ref="C11:K11" si="1">IF((C6+C9)&lt;0,0,C6+C9)</f>
        <v>0.253</v>
      </c>
      <c r="D11" s="37">
        <f t="shared" si="1"/>
        <v>0.12</v>
      </c>
      <c r="E11" s="37">
        <f t="shared" si="1"/>
        <v>0.045</v>
      </c>
      <c r="F11" s="37">
        <f t="shared" si="1"/>
        <v>0</v>
      </c>
      <c r="G11" s="37">
        <f t="shared" si="1"/>
        <v>0.06</v>
      </c>
      <c r="H11" s="37">
        <f t="shared" si="1"/>
        <v>0</v>
      </c>
      <c r="I11" s="37">
        <f t="shared" si="1"/>
        <v>0</v>
      </c>
      <c r="J11" s="88">
        <v>0</v>
      </c>
      <c r="K11" s="37">
        <f>IF((K6+K9)&lt;0,0,K6+K9)</f>
        <v>0</v>
      </c>
      <c r="L11" s="37">
        <f>IF((L6+L9)&lt;0,0,L6+L9)</f>
        <v>0</v>
      </c>
      <c r="M11" s="3"/>
      <c r="N11" s="3"/>
    </row>
    <row r="13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spans="3:3">
      <c r="C14" t="s">
        <v>45</v>
      </c>
    </row>
    <row r="15" spans="3:3">
      <c r="C15" t="s">
        <v>46</v>
      </c>
    </row>
    <row r="16" spans="3:3">
      <c r="C16" t="s">
        <v>47</v>
      </c>
    </row>
  </sheetData>
  <mergeCells count="3">
    <mergeCell ref="A5:A6"/>
    <mergeCell ref="A7:A8"/>
    <mergeCell ref="A10:A11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Q19"/>
  <sheetViews>
    <sheetView workbookViewId="0">
      <selection activeCell="J10" sqref="J10:J11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12.4778761061947" style="82" customWidth="1"/>
    <col min="4" max="4" width="13.0796460176991" style="82" customWidth="1"/>
    <col min="5" max="5" width="8.48672566371681" style="82" customWidth="1"/>
    <col min="6" max="6" width="8.17699115044248" style="82" customWidth="1"/>
    <col min="7" max="12" width="8.61061946902655" style="82"/>
    <col min="13" max="13" width="10.3451327433628" style="82" customWidth="1"/>
    <col min="14" max="14" width="8.61061946902655" style="82"/>
    <col min="15" max="15" width="10.5752212389381" style="82" customWidth="1"/>
    <col min="16" max="16384" width="8.61061946902655" style="82"/>
  </cols>
  <sheetData>
    <row r="1" s="82" customFormat="1" ht="13.1" spans="1:5">
      <c r="A1" s="82" t="s">
        <v>16</v>
      </c>
      <c r="B1" s="82" t="s">
        <v>48</v>
      </c>
      <c r="D1" t="s">
        <v>18</v>
      </c>
      <c r="E1" t="s">
        <v>19</v>
      </c>
    </row>
    <row r="2" customFormat="1" ht="13.1" spans="1:10">
      <c r="A2" s="82"/>
      <c r="B2" s="82"/>
      <c r="D2" s="82"/>
      <c r="E2" s="82"/>
      <c r="J2" s="82"/>
    </row>
    <row r="4" s="83" customFormat="1" ht="49.5" spans="1:16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26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51</v>
      </c>
      <c r="P4" s="84"/>
    </row>
    <row r="5" spans="1:16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87"/>
    </row>
    <row r="6" spans="1:16">
      <c r="A6" s="86"/>
      <c r="B6" s="87" t="s">
        <v>33</v>
      </c>
      <c r="C6" s="88">
        <v>0.4</v>
      </c>
      <c r="D6" s="88">
        <v>0.225</v>
      </c>
      <c r="E6" s="88">
        <v>0.045</v>
      </c>
      <c r="F6" s="88">
        <v>0.6</v>
      </c>
      <c r="G6" s="88">
        <v>0.085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87"/>
    </row>
    <row r="7" spans="1:16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1000</v>
      </c>
      <c r="P7" s="87"/>
    </row>
    <row r="8" spans="1:16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380</v>
      </c>
      <c r="P8" s="87"/>
    </row>
    <row r="9" ht="15" spans="1:16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87"/>
    </row>
    <row r="10" spans="1:16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>
        <v>1</v>
      </c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87"/>
    </row>
    <row r="11" spans="1:16">
      <c r="A11" s="86"/>
      <c r="B11" s="87" t="s">
        <v>33</v>
      </c>
      <c r="C11" s="88">
        <f t="shared" ref="C11:I11" si="1">IF((C6+C9)&lt;0,0,C6+C9)</f>
        <v>0.403</v>
      </c>
      <c r="D11" s="88">
        <f t="shared" si="1"/>
        <v>0.23</v>
      </c>
      <c r="E11" s="88">
        <f t="shared" si="1"/>
        <v>0.05</v>
      </c>
      <c r="F11" s="88">
        <f t="shared" si="1"/>
        <v>0.61</v>
      </c>
      <c r="G11" s="88">
        <f t="shared" si="1"/>
        <v>0.09</v>
      </c>
      <c r="H11" s="88">
        <f t="shared" si="1"/>
        <v>0</v>
      </c>
      <c r="I11" s="88">
        <f t="shared" si="1"/>
        <v>0</v>
      </c>
      <c r="J11" s="88">
        <v>0</v>
      </c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87"/>
    </row>
    <row r="13" ht="13.1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13.1" spans="1:7">
      <c r="A14" s="82" t="s">
        <v>52</v>
      </c>
      <c r="B14" s="82">
        <v>2200</v>
      </c>
      <c r="C14" t="s">
        <v>45</v>
      </c>
      <c r="D14" t="s">
        <v>53</v>
      </c>
      <c r="E14"/>
      <c r="F14"/>
      <c r="G14"/>
    </row>
    <row r="15" ht="13.1" spans="3:7">
      <c r="C15" t="s">
        <v>46</v>
      </c>
      <c r="E15"/>
      <c r="F15"/>
      <c r="G15"/>
    </row>
    <row r="16" ht="13.1" spans="3:7">
      <c r="C16" t="s">
        <v>47</v>
      </c>
      <c r="D16"/>
      <c r="E16"/>
      <c r="F16"/>
      <c r="G16"/>
    </row>
    <row r="19" ht="13.1" spans="17:17">
      <c r="Q19" t="s">
        <v>54</v>
      </c>
    </row>
  </sheetData>
  <mergeCells count="3"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T20"/>
  <sheetViews>
    <sheetView workbookViewId="0">
      <selection activeCell="J10" sqref="J10:J11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11.353982300885" style="82" customWidth="1"/>
    <col min="4" max="4" width="8.80530973451327" style="82" customWidth="1"/>
    <col min="5" max="5" width="8.48672566371681" style="82" customWidth="1"/>
    <col min="6" max="6" width="8.17699115044248" style="82" customWidth="1"/>
    <col min="7" max="7" width="8.61061946902655" style="82"/>
    <col min="8" max="8" width="17" style="82" customWidth="1"/>
    <col min="9" max="12" width="8.61061946902655" style="82"/>
    <col min="13" max="13" width="10.3451327433628" style="82" customWidth="1"/>
    <col min="14" max="14" width="8.61061946902655" style="82"/>
    <col min="15" max="18" width="10.5044247787611" style="82" customWidth="1"/>
    <col min="19" max="19" width="12.7345132743363" style="82" customWidth="1"/>
    <col min="20" max="20" width="11.9115044247788" style="82"/>
    <col min="21" max="16384" width="8.61061946902655" style="82"/>
  </cols>
  <sheetData>
    <row r="1" s="82" customFormat="1" ht="13.1" spans="1:5">
      <c r="A1" s="82" t="s">
        <v>16</v>
      </c>
      <c r="B1" s="82" t="s">
        <v>55</v>
      </c>
      <c r="D1" t="s">
        <v>18</v>
      </c>
      <c r="E1" t="s">
        <v>56</v>
      </c>
    </row>
    <row r="2" s="82" customFormat="1" ht="13.1" spans="1:20">
      <c r="A2" s="82" t="s">
        <v>57</v>
      </c>
      <c r="B2" s="82" t="s">
        <v>58</v>
      </c>
      <c r="D2"/>
      <c r="E2"/>
      <c r="P2" s="91"/>
      <c r="Q2" s="91"/>
      <c r="R2" s="91"/>
      <c r="S2" s="91"/>
      <c r="T2" s="91"/>
    </row>
    <row r="3" s="82" customFormat="1" ht="39" customHeight="1" spans="1:19">
      <c r="A3" s="82" t="s">
        <v>59</v>
      </c>
      <c r="B3" s="82" t="s">
        <v>60</v>
      </c>
      <c r="P3" s="100" t="s">
        <v>61</v>
      </c>
      <c r="Q3" s="101"/>
      <c r="R3" s="101"/>
      <c r="S3" s="102"/>
    </row>
    <row r="4" s="83" customFormat="1" ht="49.5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0.015</v>
      </c>
      <c r="J5" s="88">
        <v>1</v>
      </c>
      <c r="K5" s="88">
        <v>0</v>
      </c>
      <c r="L5" s="88">
        <v>0</v>
      </c>
      <c r="M5" s="88"/>
      <c r="N5" s="88"/>
      <c r="O5" s="87"/>
      <c r="P5" s="93"/>
      <c r="Q5" s="93"/>
      <c r="R5" s="93"/>
      <c r="S5" s="93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0.015</v>
      </c>
      <c r="J6" s="88">
        <v>0</v>
      </c>
      <c r="K6" s="88">
        <v>0</v>
      </c>
      <c r="L6" s="88">
        <v>0</v>
      </c>
      <c r="M6" s="88"/>
      <c r="N6" s="88"/>
      <c r="O6" s="87"/>
      <c r="P6" s="93"/>
      <c r="Q6" s="93"/>
      <c r="R6" s="93"/>
      <c r="S6" s="93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3">
        <f>17/71*0.85*1.35/0.99*0.2</f>
        <v>0.05550576184379</v>
      </c>
      <c r="Q7" s="93">
        <f>17/(98/2)/0.99</f>
        <v>0.350443207586065</v>
      </c>
      <c r="R7" s="93">
        <f>34/142*0.2*0.4*0.55</f>
        <v>0.0105352112676056</v>
      </c>
      <c r="S7" s="93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3">
        <f>17/71*0.85*1.2/0.99*0.2</f>
        <v>0.0493384549722578</v>
      </c>
      <c r="Q8" s="93">
        <f>17/(98/2)/0.99</f>
        <v>0.350443207586065</v>
      </c>
      <c r="R8" s="93">
        <f>34/142*0.2*0.4*0.45</f>
        <v>0.00861971830985916</v>
      </c>
      <c r="S8" s="93">
        <f>34/142*0.2*0.8*0.45</f>
        <v>0.0172394366197183</v>
      </c>
    </row>
    <row r="9" s="82" customFormat="1" ht="1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3"/>
      <c r="Q9" s="93"/>
      <c r="R9" s="93"/>
      <c r="S9" s="93"/>
    </row>
    <row r="10" s="82" customFormat="1" spans="1:19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0.015</v>
      </c>
      <c r="J10" s="88">
        <v>1</v>
      </c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3"/>
      <c r="Q10" s="93"/>
      <c r="R10" s="93"/>
      <c r="S10" s="93"/>
    </row>
    <row r="11" s="82" customFormat="1" spans="1:19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0.015</v>
      </c>
      <c r="J11" s="88">
        <v>0</v>
      </c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3"/>
      <c r="Q11" s="93"/>
      <c r="R11" s="93"/>
      <c r="S11" s="93"/>
    </row>
    <row r="13" ht="13.1" spans="1:8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  <c r="H13" s="82" t="s">
        <v>59</v>
      </c>
    </row>
    <row r="14" ht="13.1" spans="1:8">
      <c r="A14" s="105" t="s">
        <v>52</v>
      </c>
      <c r="B14" s="106">
        <v>1800</v>
      </c>
      <c r="C14" t="s">
        <v>45</v>
      </c>
      <c r="D14"/>
      <c r="E14"/>
      <c r="F14"/>
      <c r="G14"/>
      <c r="H14" s="82" t="s">
        <v>68</v>
      </c>
    </row>
    <row r="15" ht="13.1" spans="1:7">
      <c r="A15" t="s">
        <v>69</v>
      </c>
      <c r="B15">
        <v>1250</v>
      </c>
      <c r="C15" t="s">
        <v>46</v>
      </c>
      <c r="D15"/>
      <c r="E15"/>
      <c r="F15"/>
      <c r="G15"/>
    </row>
    <row r="16" ht="13.1" spans="1:7">
      <c r="A16" t="s">
        <v>70</v>
      </c>
      <c r="B16">
        <v>3850</v>
      </c>
      <c r="C16" t="s">
        <v>47</v>
      </c>
      <c r="D16"/>
      <c r="E16"/>
      <c r="F16"/>
      <c r="G16"/>
    </row>
    <row r="17" ht="13.1" spans="1:7">
      <c r="A17" s="82" t="s">
        <v>71</v>
      </c>
      <c r="B17" s="82">
        <v>3550</v>
      </c>
      <c r="C17"/>
      <c r="D17"/>
      <c r="E17"/>
      <c r="F17"/>
      <c r="G17"/>
    </row>
    <row r="18" ht="13.1" spans="1:7">
      <c r="A18" s="20" t="s">
        <v>72</v>
      </c>
      <c r="B18" s="82">
        <v>1190</v>
      </c>
      <c r="C18"/>
      <c r="D18"/>
      <c r="E18"/>
      <c r="F18"/>
      <c r="G18"/>
    </row>
    <row r="19" ht="13.1" spans="3:7">
      <c r="C19"/>
      <c r="D19"/>
      <c r="E19"/>
      <c r="F19"/>
      <c r="G19"/>
    </row>
    <row r="20" ht="13.1" spans="3:7">
      <c r="C20"/>
      <c r="D20"/>
      <c r="E20"/>
      <c r="F20"/>
      <c r="G20"/>
    </row>
  </sheetData>
  <mergeCells count="4">
    <mergeCell ref="P3:S3"/>
    <mergeCell ref="A5:A6"/>
    <mergeCell ref="A7:A8"/>
    <mergeCell ref="A10:A11"/>
  </mergeCells>
  <dataValidations count="1">
    <dataValidation type="list" allowBlank="1" showInputMessage="1" showErrorMessage="1" sqref="A18">
      <formula1>INDIRECT($B18)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Y25"/>
  <sheetViews>
    <sheetView workbookViewId="0">
      <selection activeCell="J10" sqref="J10:J11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9.46902654867257" style="82"/>
    <col min="4" max="4" width="8.80530973451327" style="82" customWidth="1"/>
    <col min="5" max="5" width="8.48672566371681" style="82" customWidth="1"/>
    <col min="6" max="6" width="8.17699115044248" style="82" customWidth="1"/>
    <col min="7" max="12" width="8.61061946902655" style="82"/>
    <col min="13" max="13" width="10.3451327433628" style="82" customWidth="1"/>
    <col min="14" max="14" width="8.61061946902655" style="82"/>
    <col min="15" max="18" width="10.5044247787611" style="82" customWidth="1"/>
    <col min="19" max="19" width="10.8053097345133" style="82" customWidth="1"/>
    <col min="20" max="21" width="10.5044247787611" style="82" customWidth="1"/>
    <col min="22" max="22" width="11.353982300885" style="82" customWidth="1"/>
    <col min="23" max="25" width="11.9115044247788" style="82" hidden="1" customWidth="1"/>
    <col min="26" max="16384" width="8.61061946902655" style="82"/>
  </cols>
  <sheetData>
    <row r="1" s="82" customFormat="1" ht="13.1" spans="1:22">
      <c r="A1" s="82" t="s">
        <v>16</v>
      </c>
      <c r="B1" s="82" t="s">
        <v>73</v>
      </c>
      <c r="D1" t="s">
        <v>18</v>
      </c>
      <c r="E1" t="s">
        <v>74</v>
      </c>
      <c r="P1" s="91" t="s">
        <v>75</v>
      </c>
      <c r="Q1" s="91"/>
      <c r="R1" s="91"/>
      <c r="S1" s="91"/>
      <c r="T1" s="91"/>
      <c r="U1" s="91"/>
      <c r="V1" s="91"/>
    </row>
    <row r="2" s="82" customFormat="1" ht="13.1" spans="1:22">
      <c r="A2" s="82" t="s">
        <v>57</v>
      </c>
      <c r="B2" s="82" t="s">
        <v>76</v>
      </c>
      <c r="D2"/>
      <c r="E2"/>
      <c r="P2" s="91"/>
      <c r="Q2" s="91"/>
      <c r="R2" s="91"/>
      <c r="S2" s="91"/>
      <c r="T2" s="91"/>
      <c r="U2" s="91"/>
      <c r="V2" s="91"/>
    </row>
    <row r="3" s="82" customFormat="1" spans="1:22">
      <c r="A3" s="82" t="s">
        <v>59</v>
      </c>
      <c r="B3" s="82" t="s">
        <v>77</v>
      </c>
      <c r="P3" s="100" t="s">
        <v>78</v>
      </c>
      <c r="Q3" s="101"/>
      <c r="R3" s="101"/>
      <c r="S3" s="101"/>
      <c r="T3" s="102"/>
      <c r="U3" s="103" t="s">
        <v>79</v>
      </c>
      <c r="V3" s="104"/>
    </row>
    <row r="4" s="83" customFormat="1" ht="49.5" spans="1:22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80</v>
      </c>
      <c r="P4" s="84" t="s">
        <v>64</v>
      </c>
      <c r="Q4" s="84" t="s">
        <v>66</v>
      </c>
      <c r="R4" s="84" t="s">
        <v>67</v>
      </c>
      <c r="S4" s="84" t="s">
        <v>81</v>
      </c>
      <c r="T4" s="84" t="s">
        <v>82</v>
      </c>
      <c r="U4" s="84" t="s">
        <v>83</v>
      </c>
      <c r="V4" s="84" t="s">
        <v>84</v>
      </c>
    </row>
    <row r="5" s="82" customFormat="1" spans="1:22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0.03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3"/>
      <c r="Q5" s="93"/>
      <c r="R5" s="93"/>
      <c r="S5" s="93"/>
      <c r="T5" s="93"/>
      <c r="U5" s="93"/>
      <c r="V5" s="93"/>
    </row>
    <row r="6" s="82" customFormat="1" spans="1:22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0.012</v>
      </c>
      <c r="J6" s="88">
        <v>0</v>
      </c>
      <c r="K6" s="88">
        <v>0</v>
      </c>
      <c r="L6" s="88">
        <v>0</v>
      </c>
      <c r="M6" s="88"/>
      <c r="N6" s="88"/>
      <c r="O6" s="87"/>
      <c r="P6" s="93"/>
      <c r="Q6" s="93"/>
      <c r="R6" s="93"/>
      <c r="S6" s="93"/>
      <c r="T6" s="93"/>
      <c r="U6" s="93"/>
      <c r="V6" s="93"/>
    </row>
    <row r="7" s="82" customFormat="1" spans="1:25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5</v>
      </c>
      <c r="P7" s="93">
        <f>17/71*0.85*1.35/0.99*0.2</f>
        <v>0.05550576184379</v>
      </c>
      <c r="Q7" s="93">
        <f>34/142*0.2*0.4*0.55</f>
        <v>0.0105352112676056</v>
      </c>
      <c r="R7" s="93">
        <f>34/142*0.2*0.8*0.5</f>
        <v>0.0191549295774648</v>
      </c>
      <c r="S7" s="93">
        <f>17/98/0.99</f>
        <v>0.175221603793032</v>
      </c>
      <c r="T7" s="93">
        <f>17/(98/2)/0.99</f>
        <v>0.350443207586065</v>
      </c>
      <c r="U7" s="93">
        <f>98/74.5*0.98*0.95</f>
        <v>1.2246711409396</v>
      </c>
      <c r="V7" s="93">
        <f>U7*0.25</f>
        <v>0.306167785234899</v>
      </c>
      <c r="W7" s="82">
        <f>U7+V7</f>
        <v>1.5308389261745</v>
      </c>
      <c r="X7" s="82">
        <f>W7*235</f>
        <v>359.747147651007</v>
      </c>
      <c r="Y7" s="82">
        <f>X7/1.83/235</f>
        <v>0.836524003374042</v>
      </c>
    </row>
    <row r="8" s="82" customFormat="1" spans="1:25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5</v>
      </c>
      <c r="P8" s="93">
        <f>17/71*0.85*1.2/0.99*0.2</f>
        <v>0.0493384549722578</v>
      </c>
      <c r="Q8" s="93">
        <f>34/142*0.2*0.4*0.45</f>
        <v>0.00861971830985916</v>
      </c>
      <c r="R8" s="93">
        <f>34/142*0.2*0.8*0.45</f>
        <v>0.0172394366197183</v>
      </c>
      <c r="S8" s="93">
        <f>17/98/0.99</f>
        <v>0.175221603793032</v>
      </c>
      <c r="T8" s="93">
        <f>17/(98/2)/0.99</f>
        <v>0.350443207586065</v>
      </c>
      <c r="U8" s="93">
        <f>98/74.5*0.95*0.98</f>
        <v>1.2246711409396</v>
      </c>
      <c r="V8" s="93">
        <f>U8*0.1</f>
        <v>0.12246711409396</v>
      </c>
      <c r="W8" s="82">
        <f>U8+V8</f>
        <v>1.34713825503356</v>
      </c>
      <c r="X8" s="82">
        <f>W8*235</f>
        <v>316.577489932886</v>
      </c>
      <c r="Y8" s="82">
        <f>X8/1.83/235</f>
        <v>0.736141122969157</v>
      </c>
    </row>
    <row r="9" s="82" customFormat="1" ht="15" spans="1:22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3"/>
      <c r="Q9" s="93"/>
      <c r="R9" s="93"/>
      <c r="S9" s="93"/>
      <c r="T9" s="93"/>
      <c r="U9" s="93"/>
      <c r="V9" s="93"/>
    </row>
    <row r="10" s="82" customFormat="1" spans="1:22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0.025</v>
      </c>
      <c r="I10" s="88">
        <f t="shared" si="0"/>
        <v>0.012</v>
      </c>
      <c r="J10" s="88">
        <v>1</v>
      </c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3"/>
      <c r="Q10" s="93"/>
      <c r="R10" s="93"/>
      <c r="S10" s="93"/>
      <c r="T10" s="93"/>
      <c r="U10" s="93"/>
      <c r="V10" s="93"/>
    </row>
    <row r="11" s="82" customFormat="1" spans="1:22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0.012</v>
      </c>
      <c r="J11" s="88">
        <v>0</v>
      </c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3"/>
      <c r="Q11" s="93"/>
      <c r="R11" s="93"/>
      <c r="S11" s="93"/>
      <c r="T11" s="93"/>
      <c r="U11" s="93"/>
      <c r="V11" s="93"/>
    </row>
    <row r="13" ht="26.25" spans="1:8">
      <c r="A13" s="51" t="s">
        <v>38</v>
      </c>
      <c r="B13" s="96" t="s">
        <v>39</v>
      </c>
      <c r="C13" s="96" t="s">
        <v>40</v>
      </c>
      <c r="D13" s="96" t="s">
        <v>41</v>
      </c>
      <c r="E13" s="96" t="s">
        <v>42</v>
      </c>
      <c r="F13" s="96" t="s">
        <v>43</v>
      </c>
      <c r="G13" s="96" t="s">
        <v>44</v>
      </c>
      <c r="H13" s="97"/>
    </row>
    <row r="14" ht="39.4" spans="1:22">
      <c r="A14" s="97" t="s">
        <v>52</v>
      </c>
      <c r="B14" s="97">
        <v>2000</v>
      </c>
      <c r="C14" s="96" t="s">
        <v>45</v>
      </c>
      <c r="E14" s="96" t="s">
        <v>85</v>
      </c>
      <c r="F14"/>
      <c r="G14" s="96" t="s">
        <v>86</v>
      </c>
      <c r="H14" s="97"/>
      <c r="T14" s="82">
        <f>235*T8</f>
        <v>82.3541537827252</v>
      </c>
      <c r="U14" s="82">
        <v>98</v>
      </c>
      <c r="V14" s="82">
        <v>74.5</v>
      </c>
    </row>
    <row r="15" ht="52.5" spans="1:22">
      <c r="A15" s="97" t="s">
        <v>87</v>
      </c>
      <c r="B15" s="97">
        <v>3800</v>
      </c>
      <c r="C15" s="96" t="s">
        <v>46</v>
      </c>
      <c r="D15" s="98"/>
      <c r="E15" s="96" t="s">
        <v>88</v>
      </c>
      <c r="F15"/>
      <c r="G15" s="96"/>
      <c r="H15" s="97"/>
      <c r="T15" s="82">
        <f>235*V8</f>
        <v>28.7797718120805</v>
      </c>
      <c r="U15" s="82">
        <f>U14/V14*0.95*0.98</f>
        <v>1.2246711409396</v>
      </c>
      <c r="V15" s="82">
        <v>1</v>
      </c>
    </row>
    <row r="16" ht="13.85" spans="1:21">
      <c r="A16" s="97" t="s">
        <v>72</v>
      </c>
      <c r="B16" s="97">
        <v>1150</v>
      </c>
      <c r="C16" s="96" t="s">
        <v>47</v>
      </c>
      <c r="D16" s="99"/>
      <c r="E16" s="96"/>
      <c r="F16"/>
      <c r="G16" s="96"/>
      <c r="H16" s="97"/>
      <c r="U16" s="82">
        <f>U15/1.83*1.03</f>
        <v>0.68929577878021</v>
      </c>
    </row>
    <row r="17" ht="13.85" spans="1:21">
      <c r="A17" s="97" t="s">
        <v>89</v>
      </c>
      <c r="B17" s="97">
        <v>220</v>
      </c>
      <c r="C17" s="96"/>
      <c r="D17" s="99"/>
      <c r="E17" s="96"/>
      <c r="F17"/>
      <c r="G17" s="96"/>
      <c r="H17" s="97"/>
      <c r="U17" s="82">
        <f>U15/1.83*1.15</f>
        <v>0.769602083104118</v>
      </c>
    </row>
    <row r="18" ht="13.1" spans="1:22">
      <c r="A18" s="97"/>
      <c r="B18" s="97"/>
      <c r="C18" s="96"/>
      <c r="D18"/>
      <c r="E18" s="96"/>
      <c r="F18"/>
      <c r="G18" s="96"/>
      <c r="H18" s="97"/>
      <c r="U18" s="82">
        <f>U16/V14</f>
        <v>0.00925229233262027</v>
      </c>
      <c r="V18" s="82">
        <f>U17/V14</f>
        <v>0.010330229303411</v>
      </c>
    </row>
    <row r="19" ht="13.1" spans="3:7">
      <c r="C19"/>
      <c r="D19"/>
      <c r="E19"/>
      <c r="F19"/>
      <c r="G19"/>
    </row>
    <row r="20" ht="13.1" spans="3:7">
      <c r="C20"/>
      <c r="D20"/>
      <c r="E20"/>
      <c r="F20"/>
      <c r="G20"/>
    </row>
    <row r="21" ht="13.1" spans="6:6">
      <c r="F21"/>
    </row>
    <row r="22" ht="13.1" spans="6:6">
      <c r="F22"/>
    </row>
    <row r="23" ht="13.1" spans="6:6">
      <c r="F23"/>
    </row>
    <row r="24" ht="13.1" spans="6:15">
      <c r="F24"/>
      <c r="O24" s="96"/>
    </row>
    <row r="25" ht="13.1" spans="6:6">
      <c r="F25"/>
    </row>
  </sheetData>
  <mergeCells count="6">
    <mergeCell ref="P1:V1"/>
    <mergeCell ref="P3:T3"/>
    <mergeCell ref="U3:V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U26"/>
  <sheetViews>
    <sheetView tabSelected="1" workbookViewId="0">
      <selection activeCell="F8" sqref="F8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12.4159292035398" style="82" customWidth="1"/>
    <col min="4" max="4" width="8.80530973451327" style="82" customWidth="1"/>
    <col min="5" max="5" width="8.48672566371681" style="82" customWidth="1"/>
    <col min="6" max="6" width="8.17699115044248" style="82" customWidth="1"/>
    <col min="7" max="12" width="8.61061946902655" style="82"/>
    <col min="13" max="13" width="10.3451327433628" style="82" customWidth="1"/>
    <col min="14" max="14" width="8.61061946902655" style="82"/>
    <col min="15" max="19" width="10.5044247787611" style="82" customWidth="1"/>
    <col min="20" max="20" width="11.9115044247788" style="82"/>
    <col min="21" max="16384" width="8.61061946902655" style="82"/>
  </cols>
  <sheetData>
    <row r="1" s="82" customFormat="1" ht="13.1" spans="1:5">
      <c r="A1" s="82" t="s">
        <v>16</v>
      </c>
      <c r="B1" s="82" t="s">
        <v>90</v>
      </c>
      <c r="D1" t="s">
        <v>18</v>
      </c>
      <c r="E1" t="s">
        <v>74</v>
      </c>
    </row>
    <row r="2" s="82" customFormat="1" ht="13.1" spans="1:20">
      <c r="A2" s="82" t="s">
        <v>57</v>
      </c>
      <c r="B2" s="82" t="s">
        <v>91</v>
      </c>
      <c r="D2"/>
      <c r="E2"/>
      <c r="P2" s="91"/>
      <c r="Q2" s="91"/>
      <c r="R2" s="91"/>
      <c r="S2" s="91"/>
      <c r="T2" s="91"/>
    </row>
    <row r="3" s="82" customFormat="1" spans="1:19">
      <c r="A3" s="82" t="s">
        <v>59</v>
      </c>
      <c r="B3" s="82" t="s">
        <v>92</v>
      </c>
      <c r="P3" s="92" t="s">
        <v>78</v>
      </c>
      <c r="Q3" s="94"/>
      <c r="R3" s="94"/>
      <c r="S3" s="95"/>
    </row>
    <row r="4" s="83" customFormat="1" ht="49.5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3"/>
      <c r="Q5" s="93"/>
      <c r="R5" s="93"/>
      <c r="S5" s="93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93"/>
      <c r="Q6" s="93"/>
      <c r="R6" s="93"/>
      <c r="S6" s="93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3">
        <f>17/71*0.85*1.35/0.99*0.2</f>
        <v>0.05550576184379</v>
      </c>
      <c r="Q7" s="93">
        <f>17/(98/2)/0.99</f>
        <v>0.350443207586065</v>
      </c>
      <c r="R7" s="93">
        <f>34/142*0.2*0.4*0.55</f>
        <v>0.0105352112676056</v>
      </c>
      <c r="S7" s="93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3">
        <f>17/71*0.85*1.2/0.99*0.2</f>
        <v>0.0493384549722578</v>
      </c>
      <c r="Q8" s="93">
        <f>17/(98/2)/0.99</f>
        <v>0.350443207586065</v>
      </c>
      <c r="R8" s="93">
        <f>34/142*0.2*0.4*0.45</f>
        <v>0.00861971830985916</v>
      </c>
      <c r="S8" s="93">
        <f>34/142*0.2*0.8*0.45</f>
        <v>0.0172394366197183</v>
      </c>
    </row>
    <row r="9" s="82" customFormat="1" ht="1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3"/>
      <c r="Q9" s="93"/>
      <c r="R9" s="93"/>
      <c r="S9" s="93"/>
    </row>
    <row r="10" s="82" customFormat="1" spans="1:19">
      <c r="A10" s="86" t="s">
        <v>37</v>
      </c>
      <c r="B10" s="87" t="s">
        <v>32</v>
      </c>
      <c r="C10" s="88">
        <f t="shared" ref="C10:K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>
        <v>1</v>
      </c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3"/>
      <c r="Q10" s="93"/>
      <c r="R10" s="93"/>
      <c r="S10" s="93"/>
    </row>
    <row r="11" s="82" customFormat="1" spans="1:19">
      <c r="A11" s="86"/>
      <c r="B11" s="87" t="s">
        <v>33</v>
      </c>
      <c r="C11" s="88">
        <f t="shared" ref="C11:K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</v>
      </c>
      <c r="J11" s="88">
        <v>0</v>
      </c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3"/>
      <c r="Q11" s="93"/>
      <c r="R11" s="93"/>
      <c r="S11" s="93"/>
    </row>
    <row r="13" ht="13.1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39.4" spans="1:10">
      <c r="A14" s="89" t="s">
        <v>52</v>
      </c>
      <c r="B14" s="89">
        <v>1800</v>
      </c>
      <c r="C14" s="90" t="s">
        <v>45</v>
      </c>
      <c r="D14" s="90" t="s">
        <v>71</v>
      </c>
      <c r="E14" s="90" t="s">
        <v>85</v>
      </c>
      <c r="F14" s="89"/>
      <c r="G14" s="90"/>
      <c r="H14" s="89"/>
      <c r="I14" s="89"/>
      <c r="J14" s="89"/>
    </row>
    <row r="15" ht="13.15" spans="1:10">
      <c r="A15" s="89" t="s">
        <v>93</v>
      </c>
      <c r="B15" s="89">
        <v>1050</v>
      </c>
      <c r="C15" s="90" t="s">
        <v>46</v>
      </c>
      <c r="D15" s="89"/>
      <c r="E15" s="90"/>
      <c r="F15" s="89"/>
      <c r="G15" s="90"/>
      <c r="H15" s="89"/>
      <c r="I15" s="89"/>
      <c r="J15" s="89"/>
    </row>
    <row r="16" ht="13.15" spans="1:10">
      <c r="A16" s="89"/>
      <c r="B16" s="89"/>
      <c r="C16" s="90" t="s">
        <v>47</v>
      </c>
      <c r="D16" s="89"/>
      <c r="E16" s="90"/>
      <c r="F16" s="89"/>
      <c r="G16" s="90"/>
      <c r="H16" s="89"/>
      <c r="I16" s="89"/>
      <c r="J16" s="89"/>
    </row>
    <row r="17" ht="13.1" spans="1:10">
      <c r="A17" s="89"/>
      <c r="B17" s="89"/>
      <c r="C17" s="90"/>
      <c r="D17" s="89"/>
      <c r="E17" s="90"/>
      <c r="F17" s="89"/>
      <c r="G17" s="90"/>
      <c r="H17" s="89"/>
      <c r="I17" s="89"/>
      <c r="J17" s="89"/>
    </row>
    <row r="18" ht="13.1" spans="1:10">
      <c r="A18" s="89"/>
      <c r="B18" s="89"/>
      <c r="C18" s="90"/>
      <c r="D18" s="90"/>
      <c r="E18" s="90"/>
      <c r="F18" s="89"/>
      <c r="G18" s="90"/>
      <c r="H18" s="89"/>
      <c r="I18" s="89"/>
      <c r="J18" s="89"/>
    </row>
    <row r="19" ht="13.1" spans="1:21">
      <c r="A19" s="89"/>
      <c r="B19" s="89"/>
      <c r="C19" s="90"/>
      <c r="D19" s="90"/>
      <c r="E19" s="90"/>
      <c r="F19" s="89"/>
      <c r="G19" s="90"/>
      <c r="H19" s="89"/>
      <c r="I19" s="89"/>
      <c r="J19" s="89"/>
      <c r="T19"/>
      <c r="U19" t="s">
        <v>69</v>
      </c>
    </row>
    <row r="20" ht="13.1" spans="1:21">
      <c r="A20" s="89"/>
      <c r="B20" s="89"/>
      <c r="C20" s="90"/>
      <c r="D20" s="90"/>
      <c r="E20" s="90"/>
      <c r="F20" s="89"/>
      <c r="G20" s="90"/>
      <c r="H20" s="89"/>
      <c r="I20" s="89"/>
      <c r="J20" s="89"/>
      <c r="T20"/>
      <c r="U20" t="s">
        <v>87</v>
      </c>
    </row>
    <row r="21" ht="13.1" spans="1:21">
      <c r="A21" s="89"/>
      <c r="B21" s="89"/>
      <c r="C21" s="90"/>
      <c r="D21" s="90"/>
      <c r="E21" s="90"/>
      <c r="F21" s="89"/>
      <c r="G21" s="90"/>
      <c r="H21" s="89"/>
      <c r="I21" s="89"/>
      <c r="J21" s="89"/>
      <c r="U21" t="s">
        <v>52</v>
      </c>
    </row>
    <row r="22" ht="13.1" spans="21:21">
      <c r="U22" t="s">
        <v>93</v>
      </c>
    </row>
    <row r="23" ht="13.1" spans="21:21">
      <c r="U23" t="s">
        <v>94</v>
      </c>
    </row>
    <row r="24" ht="13.1" spans="21:21">
      <c r="U24" t="s">
        <v>95</v>
      </c>
    </row>
    <row r="25" ht="13.1" spans="21:21">
      <c r="U25" t="s">
        <v>96</v>
      </c>
    </row>
    <row r="26" ht="13.1" spans="21:21">
      <c r="U26" t="s">
        <v>97</v>
      </c>
    </row>
  </sheetData>
  <mergeCells count="4">
    <mergeCell ref="P3:S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V235"/>
  <sheetViews>
    <sheetView workbookViewId="0">
      <selection activeCell="C7" sqref="C7"/>
    </sheetView>
  </sheetViews>
  <sheetFormatPr defaultColWidth="9.72566371681416" defaultRowHeight="15.35"/>
  <cols>
    <col min="1" max="1" width="4.80530973451327" style="50" customWidth="1"/>
    <col min="2" max="2" width="9.48672566371681" style="50" customWidth="1"/>
    <col min="3" max="3" width="18.7345132743363" style="50" customWidth="1"/>
    <col min="4" max="4" width="8.1858407079646" style="50" customWidth="1"/>
    <col min="5" max="21" width="6.00884955752212" style="50" customWidth="1"/>
    <col min="22" max="22" width="11.4159292035398" style="50" customWidth="1"/>
    <col min="23" max="16384" width="9.72566371681416" style="50"/>
  </cols>
  <sheetData>
    <row r="1" s="49" customFormat="1" ht="10.9" spans="1:21">
      <c r="A1" s="51" t="s">
        <v>98</v>
      </c>
      <c r="B1" s="51" t="s">
        <v>99</v>
      </c>
      <c r="C1" s="51" t="s">
        <v>38</v>
      </c>
      <c r="D1" s="51" t="s">
        <v>100</v>
      </c>
      <c r="E1" s="53" t="s">
        <v>74</v>
      </c>
      <c r="F1" s="53" t="s">
        <v>101</v>
      </c>
      <c r="G1" s="53" t="s">
        <v>56</v>
      </c>
      <c r="H1" s="53" t="s">
        <v>102</v>
      </c>
      <c r="I1" s="53" t="s">
        <v>103</v>
      </c>
      <c r="J1" s="53" t="s">
        <v>19</v>
      </c>
      <c r="K1" s="53" t="s">
        <v>104</v>
      </c>
      <c r="L1" s="62" t="s">
        <v>105</v>
      </c>
      <c r="M1" s="62" t="s">
        <v>106</v>
      </c>
      <c r="N1" s="62" t="s">
        <v>107</v>
      </c>
      <c r="O1" s="62" t="s">
        <v>108</v>
      </c>
      <c r="P1" s="68" t="s">
        <v>108</v>
      </c>
      <c r="Q1" s="68" t="s">
        <v>108</v>
      </c>
      <c r="R1" s="68" t="s">
        <v>108</v>
      </c>
      <c r="S1" s="68" t="s">
        <v>108</v>
      </c>
      <c r="T1" s="68" t="s">
        <v>108</v>
      </c>
      <c r="U1" s="68" t="s">
        <v>108</v>
      </c>
    </row>
    <row r="2" s="16" customFormat="1" ht="10.85" spans="1:22">
      <c r="A2" s="19">
        <v>1</v>
      </c>
      <c r="B2" s="20" t="s">
        <v>109</v>
      </c>
      <c r="C2" s="19" t="s">
        <v>110</v>
      </c>
      <c r="D2" s="52"/>
      <c r="E2" s="54">
        <v>2800</v>
      </c>
      <c r="F2" s="54">
        <v>2790</v>
      </c>
      <c r="G2" s="54">
        <v>2800</v>
      </c>
      <c r="H2" s="54">
        <v>2750</v>
      </c>
      <c r="I2" s="54">
        <v>2750</v>
      </c>
      <c r="J2" s="54">
        <v>2822</v>
      </c>
      <c r="K2" s="54">
        <v>2390</v>
      </c>
      <c r="L2" s="58"/>
      <c r="M2" s="58"/>
      <c r="N2" s="58"/>
      <c r="O2" s="69"/>
      <c r="P2" s="19"/>
      <c r="Q2" s="19"/>
      <c r="R2" s="19"/>
      <c r="S2" s="19"/>
      <c r="T2" s="20"/>
      <c r="U2" s="20"/>
      <c r="V2" s="16" t="s">
        <v>111</v>
      </c>
    </row>
    <row r="3" s="16" customFormat="1" ht="10.85" spans="1:21">
      <c r="A3" s="19">
        <v>2</v>
      </c>
      <c r="B3" s="20" t="s">
        <v>109</v>
      </c>
      <c r="C3" s="19" t="s">
        <v>112</v>
      </c>
      <c r="D3" s="52"/>
      <c r="E3" s="54">
        <v>2895</v>
      </c>
      <c r="F3" s="54">
        <v>2885</v>
      </c>
      <c r="G3" s="54">
        <v>2895</v>
      </c>
      <c r="H3" s="54">
        <v>2850</v>
      </c>
      <c r="I3" s="54">
        <v>2880</v>
      </c>
      <c r="J3" s="54">
        <v>2935</v>
      </c>
      <c r="K3" s="56"/>
      <c r="L3" s="54">
        <v>2983</v>
      </c>
      <c r="M3" s="54">
        <v>3026</v>
      </c>
      <c r="N3" s="54">
        <v>3080</v>
      </c>
      <c r="O3" s="69"/>
      <c r="P3" s="19"/>
      <c r="Q3" s="19"/>
      <c r="R3" s="19"/>
      <c r="S3" s="19"/>
      <c r="T3" s="20"/>
      <c r="U3" s="20"/>
    </row>
    <row r="4" s="16" customFormat="1" ht="10.85" spans="1:21">
      <c r="A4" s="19">
        <v>3</v>
      </c>
      <c r="B4" s="20" t="s">
        <v>109</v>
      </c>
      <c r="C4" s="19" t="s">
        <v>113</v>
      </c>
      <c r="D4" s="52" t="s">
        <v>114</v>
      </c>
      <c r="E4" s="54">
        <v>3015</v>
      </c>
      <c r="F4" s="54">
        <v>3005</v>
      </c>
      <c r="G4" s="54">
        <v>3015</v>
      </c>
      <c r="H4" s="54">
        <v>2970</v>
      </c>
      <c r="I4" s="54">
        <v>3000</v>
      </c>
      <c r="J4" s="54">
        <v>3055</v>
      </c>
      <c r="K4" s="56"/>
      <c r="L4" s="54">
        <v>3103</v>
      </c>
      <c r="M4" s="54">
        <v>3146</v>
      </c>
      <c r="N4" s="54">
        <v>3200</v>
      </c>
      <c r="O4" s="69"/>
      <c r="P4" s="19"/>
      <c r="Q4" s="19"/>
      <c r="R4" s="19"/>
      <c r="S4" s="19"/>
      <c r="T4" s="20"/>
      <c r="U4" s="20"/>
    </row>
    <row r="5" s="16" customFormat="1" ht="10.85" spans="1:21">
      <c r="A5" s="19">
        <v>4</v>
      </c>
      <c r="B5" s="20" t="s">
        <v>109</v>
      </c>
      <c r="C5" s="19" t="s">
        <v>115</v>
      </c>
      <c r="D5" s="52"/>
      <c r="E5" s="54">
        <v>3800</v>
      </c>
      <c r="F5" s="54">
        <v>3800</v>
      </c>
      <c r="G5" s="54">
        <v>3750</v>
      </c>
      <c r="H5" s="54">
        <v>3750</v>
      </c>
      <c r="I5" s="54">
        <v>3680</v>
      </c>
      <c r="J5" s="56"/>
      <c r="K5" s="56"/>
      <c r="L5" s="54">
        <v>3820</v>
      </c>
      <c r="M5" s="54">
        <v>3870</v>
      </c>
      <c r="N5" s="54">
        <v>3900</v>
      </c>
      <c r="O5" s="69"/>
      <c r="P5" s="69"/>
      <c r="Q5" s="19"/>
      <c r="R5" s="19"/>
      <c r="S5" s="19"/>
      <c r="T5" s="20"/>
      <c r="U5" s="20"/>
    </row>
    <row r="6" s="16" customFormat="1" ht="10.85" spans="1:21">
      <c r="A6" s="19">
        <v>5</v>
      </c>
      <c r="B6" s="20" t="s">
        <v>109</v>
      </c>
      <c r="C6" s="19" t="s">
        <v>116</v>
      </c>
      <c r="D6" s="52"/>
      <c r="E6" s="54">
        <v>3900</v>
      </c>
      <c r="F6" s="54">
        <v>3900</v>
      </c>
      <c r="G6" s="54">
        <v>3850</v>
      </c>
      <c r="H6" s="54">
        <v>3850</v>
      </c>
      <c r="I6" s="54">
        <v>3780</v>
      </c>
      <c r="J6" s="56"/>
      <c r="K6" s="56"/>
      <c r="L6" s="54">
        <v>3920</v>
      </c>
      <c r="M6" s="54">
        <v>3970</v>
      </c>
      <c r="N6" s="54">
        <v>4000</v>
      </c>
      <c r="O6" s="69"/>
      <c r="P6" s="19"/>
      <c r="Q6" s="19"/>
      <c r="R6" s="19"/>
      <c r="S6" s="19"/>
      <c r="T6" s="20"/>
      <c r="U6" s="20"/>
    </row>
    <row r="7" s="16" customFormat="1" ht="10.85" spans="1:21">
      <c r="A7" s="19">
        <v>6</v>
      </c>
      <c r="B7" s="20" t="s">
        <v>109</v>
      </c>
      <c r="C7" s="20" t="s">
        <v>72</v>
      </c>
      <c r="D7" s="52"/>
      <c r="E7" s="54">
        <v>1190</v>
      </c>
      <c r="F7" s="54">
        <v>1160</v>
      </c>
      <c r="G7" s="54">
        <v>1100</v>
      </c>
      <c r="H7" s="54">
        <v>1170</v>
      </c>
      <c r="I7" s="54">
        <v>1190</v>
      </c>
      <c r="J7" s="56"/>
      <c r="K7" s="56"/>
      <c r="L7" s="58"/>
      <c r="M7" s="58"/>
      <c r="N7" s="58"/>
      <c r="O7" s="69"/>
      <c r="P7" s="19"/>
      <c r="Q7" s="19"/>
      <c r="R7" s="19"/>
      <c r="S7" s="19"/>
      <c r="T7" s="20"/>
      <c r="U7" s="20"/>
    </row>
    <row r="8" s="16" customFormat="1" ht="10.85" spans="1:21">
      <c r="A8" s="19">
        <v>7</v>
      </c>
      <c r="B8" s="20" t="s">
        <v>109</v>
      </c>
      <c r="C8" s="20" t="s">
        <v>69</v>
      </c>
      <c r="D8" s="52"/>
      <c r="E8" s="54">
        <v>1250</v>
      </c>
      <c r="F8" s="54">
        <v>1240</v>
      </c>
      <c r="G8" s="54">
        <v>1180</v>
      </c>
      <c r="H8" s="54">
        <v>1250</v>
      </c>
      <c r="I8" s="54">
        <v>1270</v>
      </c>
      <c r="J8" s="54">
        <v>1350</v>
      </c>
      <c r="K8" s="56"/>
      <c r="L8" s="58"/>
      <c r="M8" s="58"/>
      <c r="N8" s="58"/>
      <c r="O8" s="69"/>
      <c r="P8" s="19"/>
      <c r="Q8" s="19"/>
      <c r="R8" s="19"/>
      <c r="S8" s="19"/>
      <c r="T8" s="20"/>
      <c r="U8" s="20"/>
    </row>
    <row r="9" s="16" customFormat="1" ht="10.85" spans="1:21">
      <c r="A9" s="19">
        <v>8</v>
      </c>
      <c r="B9" s="20" t="s">
        <v>109</v>
      </c>
      <c r="C9" s="20" t="s">
        <v>117</v>
      </c>
      <c r="D9" s="52"/>
      <c r="E9" s="55"/>
      <c r="F9" s="55"/>
      <c r="G9" s="54">
        <v>1360</v>
      </c>
      <c r="H9" s="54">
        <v>1450</v>
      </c>
      <c r="I9" s="54">
        <v>1480</v>
      </c>
      <c r="J9" s="56"/>
      <c r="K9" s="56"/>
      <c r="L9" s="63">
        <v>1600</v>
      </c>
      <c r="M9" s="63">
        <v>1650</v>
      </c>
      <c r="N9" s="63">
        <v>1680</v>
      </c>
      <c r="O9" s="69"/>
      <c r="P9" s="19"/>
      <c r="Q9" s="19"/>
      <c r="R9" s="19"/>
      <c r="S9" s="19"/>
      <c r="T9" s="20"/>
      <c r="U9" s="20"/>
    </row>
    <row r="10" s="16" customFormat="1" ht="10.85" spans="1:21">
      <c r="A10" s="19">
        <v>9</v>
      </c>
      <c r="B10" s="20" t="s">
        <v>109</v>
      </c>
      <c r="C10" s="20" t="s">
        <v>118</v>
      </c>
      <c r="D10" s="20"/>
      <c r="E10" s="56"/>
      <c r="F10" s="56"/>
      <c r="G10" s="56"/>
      <c r="H10" s="56"/>
      <c r="I10" s="56"/>
      <c r="J10" s="56"/>
      <c r="K10" s="56"/>
      <c r="L10" s="63">
        <v>1420</v>
      </c>
      <c r="M10" s="63">
        <v>1460</v>
      </c>
      <c r="N10" s="63">
        <v>1500</v>
      </c>
      <c r="O10" s="69"/>
      <c r="P10" s="19"/>
      <c r="Q10" s="19"/>
      <c r="R10" s="19"/>
      <c r="S10" s="19"/>
      <c r="T10" s="20"/>
      <c r="U10" s="20"/>
    </row>
    <row r="11" s="16" customFormat="1" ht="10.85" spans="1:21">
      <c r="A11" s="19">
        <v>10</v>
      </c>
      <c r="B11" s="20" t="s">
        <v>109</v>
      </c>
      <c r="C11" s="20" t="s">
        <v>119</v>
      </c>
      <c r="D11" s="20"/>
      <c r="E11" s="54">
        <v>1250</v>
      </c>
      <c r="F11" s="54">
        <v>1250</v>
      </c>
      <c r="G11" s="54">
        <v>1250</v>
      </c>
      <c r="H11" s="54">
        <v>1150</v>
      </c>
      <c r="I11" s="54">
        <v>1150</v>
      </c>
      <c r="J11" s="54">
        <v>1350</v>
      </c>
      <c r="K11" s="64">
        <v>1200</v>
      </c>
      <c r="L11" s="58"/>
      <c r="M11" s="58"/>
      <c r="N11" s="58"/>
      <c r="O11" s="69"/>
      <c r="P11" s="19"/>
      <c r="Q11" s="19"/>
      <c r="R11" s="19"/>
      <c r="S11" s="19"/>
      <c r="T11" s="20"/>
      <c r="U11" s="20"/>
    </row>
    <row r="12" s="16" customFormat="1" ht="10.85" spans="1:21">
      <c r="A12" s="19">
        <v>11</v>
      </c>
      <c r="B12" s="20" t="s">
        <v>109</v>
      </c>
      <c r="C12" s="20" t="s">
        <v>120</v>
      </c>
      <c r="D12" s="20"/>
      <c r="E12" s="54">
        <v>1300</v>
      </c>
      <c r="F12" s="56"/>
      <c r="G12" s="54">
        <v>1300</v>
      </c>
      <c r="H12" s="56"/>
      <c r="I12" s="54">
        <v>1200</v>
      </c>
      <c r="J12" s="54">
        <v>1400</v>
      </c>
      <c r="K12" s="55"/>
      <c r="L12" s="58"/>
      <c r="M12" s="58"/>
      <c r="N12" s="58"/>
      <c r="O12" s="69"/>
      <c r="P12" s="19"/>
      <c r="Q12" s="19"/>
      <c r="R12" s="19"/>
      <c r="S12" s="19"/>
      <c r="T12" s="20"/>
      <c r="U12" s="20"/>
    </row>
    <row r="13" s="16" customFormat="1" ht="10.85" spans="1:21">
      <c r="A13" s="19">
        <v>12</v>
      </c>
      <c r="B13" s="20" t="s">
        <v>109</v>
      </c>
      <c r="C13" s="20" t="s">
        <v>121</v>
      </c>
      <c r="D13" s="20"/>
      <c r="E13" s="56"/>
      <c r="F13" s="56"/>
      <c r="G13" s="56"/>
      <c r="H13" s="54">
        <v>1270</v>
      </c>
      <c r="I13" s="54">
        <v>1270</v>
      </c>
      <c r="J13" s="56"/>
      <c r="K13" s="56"/>
      <c r="L13" s="63">
        <v>1500</v>
      </c>
      <c r="M13" s="63">
        <v>1550</v>
      </c>
      <c r="N13" s="63">
        <v>1550</v>
      </c>
      <c r="O13" s="69"/>
      <c r="P13" s="19"/>
      <c r="Q13" s="19"/>
      <c r="R13" s="19"/>
      <c r="S13" s="19"/>
      <c r="T13" s="20"/>
      <c r="U13" s="20"/>
    </row>
    <row r="14" s="16" customFormat="1" ht="10.85" spans="1:21">
      <c r="A14" s="19">
        <v>13</v>
      </c>
      <c r="B14" s="20" t="s">
        <v>109</v>
      </c>
      <c r="C14" s="20" t="s">
        <v>87</v>
      </c>
      <c r="D14" s="20"/>
      <c r="E14" s="54">
        <v>4200</v>
      </c>
      <c r="F14" s="54">
        <v>4200</v>
      </c>
      <c r="G14" s="54">
        <v>4200</v>
      </c>
      <c r="H14" s="56"/>
      <c r="I14" s="56"/>
      <c r="J14" s="56"/>
      <c r="K14" s="56"/>
      <c r="L14" s="56"/>
      <c r="M14" s="56"/>
      <c r="N14" s="56"/>
      <c r="O14" s="69"/>
      <c r="P14" s="19"/>
      <c r="Q14" s="19"/>
      <c r="R14" s="19"/>
      <c r="S14" s="19"/>
      <c r="T14" s="20"/>
      <c r="U14" s="20"/>
    </row>
    <row r="15" s="16" customFormat="1" ht="10.85" spans="1:21">
      <c r="A15" s="19">
        <v>14</v>
      </c>
      <c r="B15" s="20" t="s">
        <v>109</v>
      </c>
      <c r="C15" s="20" t="s">
        <v>122</v>
      </c>
      <c r="D15" s="20"/>
      <c r="E15" s="54">
        <v>1200</v>
      </c>
      <c r="F15" s="54">
        <v>1200</v>
      </c>
      <c r="G15" s="54">
        <v>1250</v>
      </c>
      <c r="H15" s="54">
        <v>1250</v>
      </c>
      <c r="I15" s="54">
        <v>1200</v>
      </c>
      <c r="J15" s="54">
        <v>1250</v>
      </c>
      <c r="K15" s="56"/>
      <c r="L15" s="56"/>
      <c r="M15" s="56"/>
      <c r="N15" s="56"/>
      <c r="O15" s="69"/>
      <c r="P15" s="19"/>
      <c r="Q15" s="19"/>
      <c r="R15" s="19"/>
      <c r="S15" s="19"/>
      <c r="T15" s="20"/>
      <c r="U15" s="20"/>
    </row>
    <row r="16" s="16" customFormat="1" ht="10.85" spans="1:21">
      <c r="A16" s="19">
        <v>15</v>
      </c>
      <c r="B16" s="20" t="s">
        <v>109</v>
      </c>
      <c r="C16" s="20" t="s">
        <v>123</v>
      </c>
      <c r="D16" s="20"/>
      <c r="E16" s="56"/>
      <c r="F16" s="56"/>
      <c r="G16" s="57">
        <v>1583</v>
      </c>
      <c r="H16" s="56"/>
      <c r="I16" s="56"/>
      <c r="J16" s="56"/>
      <c r="K16" s="56"/>
      <c r="L16" s="56"/>
      <c r="M16" s="56"/>
      <c r="N16" s="56"/>
      <c r="O16" s="69"/>
      <c r="P16" s="19"/>
      <c r="Q16" s="19"/>
      <c r="R16" s="19"/>
      <c r="S16" s="19"/>
      <c r="T16" s="20"/>
      <c r="U16" s="20"/>
    </row>
    <row r="17" s="16" customFormat="1" ht="10.85" spans="1:21">
      <c r="A17" s="19">
        <v>16</v>
      </c>
      <c r="B17" s="20" t="s">
        <v>109</v>
      </c>
      <c r="C17" s="20" t="s">
        <v>124</v>
      </c>
      <c r="D17" s="20"/>
      <c r="E17" s="56"/>
      <c r="F17" s="56"/>
      <c r="G17" s="57">
        <v>2161</v>
      </c>
      <c r="H17" s="56"/>
      <c r="I17" s="56"/>
      <c r="J17" s="54">
        <v>2700</v>
      </c>
      <c r="K17" s="56"/>
      <c r="L17" s="55"/>
      <c r="M17" s="56"/>
      <c r="N17" s="56"/>
      <c r="O17" s="69"/>
      <c r="P17" s="19"/>
      <c r="Q17" s="19"/>
      <c r="R17" s="19"/>
      <c r="S17" s="19"/>
      <c r="T17" s="20"/>
      <c r="U17" s="20"/>
    </row>
    <row r="18" s="16" customFormat="1" ht="10.85" spans="1:21">
      <c r="A18" s="19">
        <v>17</v>
      </c>
      <c r="B18" s="20" t="s">
        <v>125</v>
      </c>
      <c r="C18" s="20" t="s">
        <v>126</v>
      </c>
      <c r="D18" s="20"/>
      <c r="E18" s="54">
        <v>2750</v>
      </c>
      <c r="F18" s="54">
        <v>2740</v>
      </c>
      <c r="G18" s="54">
        <v>2680</v>
      </c>
      <c r="H18" s="58"/>
      <c r="I18" s="58"/>
      <c r="J18" s="54">
        <v>2750</v>
      </c>
      <c r="K18" s="56"/>
      <c r="L18" s="56"/>
      <c r="M18" s="56"/>
      <c r="N18" s="56"/>
      <c r="O18" s="69"/>
      <c r="P18" s="19"/>
      <c r="Q18" s="19"/>
      <c r="R18" s="19"/>
      <c r="S18" s="19"/>
      <c r="T18" s="20"/>
      <c r="U18" s="20"/>
    </row>
    <row r="19" s="16" customFormat="1" ht="10.85" spans="1:21">
      <c r="A19" s="19">
        <v>18</v>
      </c>
      <c r="B19" s="20" t="s">
        <v>125</v>
      </c>
      <c r="C19" s="20" t="s">
        <v>127</v>
      </c>
      <c r="D19" s="20"/>
      <c r="E19" s="54">
        <v>3280</v>
      </c>
      <c r="F19" s="54">
        <v>3250</v>
      </c>
      <c r="G19" s="54">
        <v>3310</v>
      </c>
      <c r="H19" s="54">
        <v>3400</v>
      </c>
      <c r="I19" s="54">
        <v>3420</v>
      </c>
      <c r="J19" s="54">
        <v>3250</v>
      </c>
      <c r="K19" s="56"/>
      <c r="L19" s="56"/>
      <c r="M19" s="56"/>
      <c r="N19" s="56"/>
      <c r="O19" s="69"/>
      <c r="P19" s="19"/>
      <c r="Q19" s="19"/>
      <c r="R19" s="19"/>
      <c r="S19" s="19"/>
      <c r="T19" s="20"/>
      <c r="U19" s="20"/>
    </row>
    <row r="20" s="16" customFormat="1" ht="10.85" spans="1:21">
      <c r="A20" s="19">
        <v>19</v>
      </c>
      <c r="B20" s="20" t="s">
        <v>125</v>
      </c>
      <c r="C20" s="20" t="s">
        <v>128</v>
      </c>
      <c r="D20" s="20"/>
      <c r="E20" s="54">
        <v>3480</v>
      </c>
      <c r="F20" s="54">
        <v>3450</v>
      </c>
      <c r="G20" s="54">
        <v>3510</v>
      </c>
      <c r="H20" s="54">
        <v>3600</v>
      </c>
      <c r="I20" s="54">
        <v>3620</v>
      </c>
      <c r="J20" s="54">
        <v>3510</v>
      </c>
      <c r="K20" s="56"/>
      <c r="L20" s="56"/>
      <c r="M20" s="56"/>
      <c r="N20" s="56"/>
      <c r="O20" s="69"/>
      <c r="P20" s="19"/>
      <c r="Q20" s="19"/>
      <c r="R20" s="19"/>
      <c r="S20" s="19"/>
      <c r="T20" s="20"/>
      <c r="U20" s="20"/>
    </row>
    <row r="21" s="16" customFormat="1" ht="10.85" spans="1:21">
      <c r="A21" s="19">
        <v>20</v>
      </c>
      <c r="B21" s="20" t="s">
        <v>125</v>
      </c>
      <c r="C21" s="21" t="s">
        <v>129</v>
      </c>
      <c r="D21" s="20"/>
      <c r="E21" s="56"/>
      <c r="F21" s="56"/>
      <c r="G21" s="54">
        <v>3730</v>
      </c>
      <c r="H21" s="56"/>
      <c r="I21" s="56"/>
      <c r="J21" s="54">
        <v>3580</v>
      </c>
      <c r="K21" s="56"/>
      <c r="L21" s="56"/>
      <c r="M21" s="56"/>
      <c r="N21" s="56"/>
      <c r="O21" s="69"/>
      <c r="P21" s="19"/>
      <c r="Q21" s="19"/>
      <c r="R21" s="19"/>
      <c r="S21" s="19"/>
      <c r="T21" s="20"/>
      <c r="U21" s="20"/>
    </row>
    <row r="22" s="16" customFormat="1" ht="10.85" spans="1:21">
      <c r="A22" s="19">
        <v>21</v>
      </c>
      <c r="B22" s="20" t="s">
        <v>125</v>
      </c>
      <c r="C22" s="21" t="s">
        <v>130</v>
      </c>
      <c r="D22" s="20"/>
      <c r="E22" s="54">
        <v>3680</v>
      </c>
      <c r="F22" s="54">
        <v>3650</v>
      </c>
      <c r="G22" s="54">
        <v>3710</v>
      </c>
      <c r="H22" s="54">
        <v>3800</v>
      </c>
      <c r="I22" s="54">
        <v>3820</v>
      </c>
      <c r="J22" s="54">
        <v>3710</v>
      </c>
      <c r="K22" s="56"/>
      <c r="L22" s="56"/>
      <c r="M22" s="56"/>
      <c r="N22" s="56"/>
      <c r="O22" s="69"/>
      <c r="P22" s="19"/>
      <c r="Q22" s="19"/>
      <c r="R22" s="19"/>
      <c r="S22" s="19"/>
      <c r="T22" s="20"/>
      <c r="U22" s="20"/>
    </row>
    <row r="23" s="16" customFormat="1" ht="10.85" spans="1:21">
      <c r="A23" s="19">
        <v>22</v>
      </c>
      <c r="B23" s="20" t="s">
        <v>125</v>
      </c>
      <c r="C23" s="21" t="s">
        <v>131</v>
      </c>
      <c r="D23" s="20"/>
      <c r="E23" s="54">
        <v>3790</v>
      </c>
      <c r="F23" s="54">
        <v>3790</v>
      </c>
      <c r="G23" s="54">
        <v>3790</v>
      </c>
      <c r="H23" s="54">
        <v>3830</v>
      </c>
      <c r="I23" s="54">
        <v>3850</v>
      </c>
      <c r="J23" s="54">
        <v>3780</v>
      </c>
      <c r="K23" s="56"/>
      <c r="L23" s="56"/>
      <c r="M23" s="56"/>
      <c r="N23" s="56"/>
      <c r="O23" s="69"/>
      <c r="P23" s="19"/>
      <c r="Q23" s="19"/>
      <c r="R23" s="19"/>
      <c r="S23" s="19"/>
      <c r="T23" s="20"/>
      <c r="U23" s="20"/>
    </row>
    <row r="24" s="16" customFormat="1" ht="10.85" spans="1:21">
      <c r="A24" s="19">
        <v>23</v>
      </c>
      <c r="B24" s="20" t="s">
        <v>125</v>
      </c>
      <c r="C24" s="21" t="s">
        <v>52</v>
      </c>
      <c r="D24" s="20"/>
      <c r="E24" s="59">
        <f t="shared" ref="E24:I24" si="0">E25-50</f>
        <v>2200</v>
      </c>
      <c r="F24" s="59">
        <f t="shared" si="0"/>
        <v>2200</v>
      </c>
      <c r="G24" s="59">
        <f t="shared" si="0"/>
        <v>2270</v>
      </c>
      <c r="H24" s="59">
        <f t="shared" si="0"/>
        <v>2350</v>
      </c>
      <c r="I24" s="59">
        <f t="shared" si="0"/>
        <v>2370</v>
      </c>
      <c r="J24" s="56"/>
      <c r="K24" s="56"/>
      <c r="L24" s="56"/>
      <c r="M24" s="56"/>
      <c r="N24" s="56"/>
      <c r="O24" s="69"/>
      <c r="P24" s="19"/>
      <c r="Q24" s="19"/>
      <c r="R24" s="19"/>
      <c r="S24" s="19"/>
      <c r="T24" s="20"/>
      <c r="U24" s="20"/>
    </row>
    <row r="25" s="16" customFormat="1" ht="10.85" spans="1:21">
      <c r="A25" s="19">
        <v>24</v>
      </c>
      <c r="B25" s="20" t="s">
        <v>125</v>
      </c>
      <c r="C25" s="21" t="s">
        <v>132</v>
      </c>
      <c r="D25" s="20"/>
      <c r="E25" s="59">
        <v>2250</v>
      </c>
      <c r="F25" s="59">
        <v>2250</v>
      </c>
      <c r="G25" s="59">
        <f>E25+70</f>
        <v>2320</v>
      </c>
      <c r="H25" s="59">
        <f>E25+150</f>
        <v>2400</v>
      </c>
      <c r="I25" s="59">
        <f>E25+170</f>
        <v>2420</v>
      </c>
      <c r="J25" s="56"/>
      <c r="K25" s="56"/>
      <c r="L25" s="59">
        <f>E25+230</f>
        <v>2480</v>
      </c>
      <c r="M25" s="59">
        <f>L25+50</f>
        <v>2530</v>
      </c>
      <c r="N25" s="59">
        <f>M25+50</f>
        <v>2580</v>
      </c>
      <c r="O25" s="69"/>
      <c r="P25" s="19"/>
      <c r="Q25" s="19"/>
      <c r="R25" s="19"/>
      <c r="S25" s="19"/>
      <c r="T25" s="20"/>
      <c r="U25" s="20"/>
    </row>
    <row r="26" s="16" customFormat="1" ht="10.85" spans="1:21">
      <c r="A26" s="19">
        <v>25</v>
      </c>
      <c r="B26" s="20" t="s">
        <v>125</v>
      </c>
      <c r="C26" s="21" t="s">
        <v>133</v>
      </c>
      <c r="D26" s="20"/>
      <c r="E26" s="56"/>
      <c r="F26" s="56"/>
      <c r="G26" s="56"/>
      <c r="H26" s="54">
        <v>3380</v>
      </c>
      <c r="I26" s="54">
        <v>3400</v>
      </c>
      <c r="J26" s="56"/>
      <c r="K26" s="56"/>
      <c r="L26" s="65">
        <v>3630</v>
      </c>
      <c r="M26" s="65">
        <v>3680</v>
      </c>
      <c r="N26" s="65">
        <v>3730</v>
      </c>
      <c r="O26" s="69"/>
      <c r="P26" s="19"/>
      <c r="Q26" s="19"/>
      <c r="R26" s="19"/>
      <c r="S26" s="19"/>
      <c r="T26" s="20"/>
      <c r="U26" s="20"/>
    </row>
    <row r="27" s="16" customFormat="1" ht="10.85" spans="1:21">
      <c r="A27" s="19">
        <v>26</v>
      </c>
      <c r="B27" s="20" t="s">
        <v>125</v>
      </c>
      <c r="C27" s="21" t="s">
        <v>134</v>
      </c>
      <c r="D27" s="20"/>
      <c r="E27" s="56"/>
      <c r="F27" s="56"/>
      <c r="G27" s="56"/>
      <c r="H27" s="54">
        <v>3750</v>
      </c>
      <c r="I27" s="54">
        <v>3800</v>
      </c>
      <c r="J27" s="56"/>
      <c r="K27" s="56"/>
      <c r="L27" s="65">
        <v>4030</v>
      </c>
      <c r="M27" s="65">
        <v>4080</v>
      </c>
      <c r="N27" s="65">
        <v>4130</v>
      </c>
      <c r="O27" s="69"/>
      <c r="P27" s="19"/>
      <c r="Q27" s="19"/>
      <c r="R27" s="19"/>
      <c r="S27" s="19"/>
      <c r="T27" s="20"/>
      <c r="U27" s="20"/>
    </row>
    <row r="28" s="16" customFormat="1" ht="10.85" spans="1:21">
      <c r="A28" s="19">
        <v>27</v>
      </c>
      <c r="B28" s="20" t="s">
        <v>125</v>
      </c>
      <c r="C28" s="21" t="s">
        <v>135</v>
      </c>
      <c r="D28" s="20"/>
      <c r="E28" s="56"/>
      <c r="F28" s="56"/>
      <c r="G28" s="54">
        <v>3400</v>
      </c>
      <c r="H28" s="54">
        <v>3450</v>
      </c>
      <c r="I28" s="54">
        <v>3450</v>
      </c>
      <c r="J28" s="56"/>
      <c r="K28" s="56"/>
      <c r="L28" s="66">
        <v>3500</v>
      </c>
      <c r="M28" s="66">
        <v>3550</v>
      </c>
      <c r="N28" s="66">
        <v>3600</v>
      </c>
      <c r="O28" s="69"/>
      <c r="P28" s="19"/>
      <c r="Q28" s="19"/>
      <c r="R28" s="19"/>
      <c r="S28" s="19"/>
      <c r="T28" s="20"/>
      <c r="U28" s="20"/>
    </row>
    <row r="29" s="16" customFormat="1" ht="10.85" spans="1:21">
      <c r="A29" s="19">
        <v>28</v>
      </c>
      <c r="B29" s="20" t="s">
        <v>125</v>
      </c>
      <c r="C29" s="21" t="s">
        <v>70</v>
      </c>
      <c r="D29" s="20"/>
      <c r="E29" s="54">
        <v>3850</v>
      </c>
      <c r="F29" s="54">
        <v>3850</v>
      </c>
      <c r="G29" s="54">
        <v>3900</v>
      </c>
      <c r="H29" s="54">
        <v>3980</v>
      </c>
      <c r="I29" s="54">
        <v>4000</v>
      </c>
      <c r="J29" s="54">
        <v>3950</v>
      </c>
      <c r="K29" s="56"/>
      <c r="L29" s="54">
        <v>4000</v>
      </c>
      <c r="M29" s="54">
        <v>4050</v>
      </c>
      <c r="N29" s="54">
        <v>4100</v>
      </c>
      <c r="O29" s="69"/>
      <c r="P29" s="19"/>
      <c r="Q29" s="19"/>
      <c r="R29" s="19"/>
      <c r="S29" s="19"/>
      <c r="T29" s="20"/>
      <c r="U29" s="20"/>
    </row>
    <row r="30" s="16" customFormat="1" ht="10.85" spans="1:21">
      <c r="A30" s="19">
        <v>29</v>
      </c>
      <c r="B30" s="20" t="s">
        <v>125</v>
      </c>
      <c r="C30" s="21" t="s">
        <v>136</v>
      </c>
      <c r="D30" s="20"/>
      <c r="E30" s="54">
        <v>4750</v>
      </c>
      <c r="F30" s="54">
        <v>4750</v>
      </c>
      <c r="G30" s="54">
        <v>4820</v>
      </c>
      <c r="H30" s="54">
        <v>4880</v>
      </c>
      <c r="I30" s="54">
        <v>4930</v>
      </c>
      <c r="J30" s="54">
        <v>4950</v>
      </c>
      <c r="K30" s="54">
        <v>4650</v>
      </c>
      <c r="L30" s="56"/>
      <c r="M30" s="56"/>
      <c r="N30" s="56"/>
      <c r="O30" s="69"/>
      <c r="P30" s="19"/>
      <c r="Q30" s="19"/>
      <c r="R30" s="19"/>
      <c r="S30" s="19"/>
      <c r="T30" s="20"/>
      <c r="U30" s="20"/>
    </row>
    <row r="31" s="16" customFormat="1" ht="10.85" spans="1:21">
      <c r="A31" s="19">
        <v>30</v>
      </c>
      <c r="B31" s="20" t="s">
        <v>125</v>
      </c>
      <c r="C31" s="21" t="s">
        <v>137</v>
      </c>
      <c r="D31" s="20"/>
      <c r="E31" s="54">
        <v>4970</v>
      </c>
      <c r="F31" s="54">
        <v>4970</v>
      </c>
      <c r="G31" s="54">
        <v>5040</v>
      </c>
      <c r="H31" s="54">
        <v>5100</v>
      </c>
      <c r="I31" s="54">
        <v>5150</v>
      </c>
      <c r="J31" s="54">
        <v>5170</v>
      </c>
      <c r="K31" s="54">
        <v>4850</v>
      </c>
      <c r="L31" s="56"/>
      <c r="M31" s="56"/>
      <c r="N31" s="56"/>
      <c r="O31" s="69"/>
      <c r="P31" s="19"/>
      <c r="Q31" s="19"/>
      <c r="R31" s="19"/>
      <c r="S31" s="19"/>
      <c r="T31" s="20"/>
      <c r="U31" s="20"/>
    </row>
    <row r="32" s="16" customFormat="1" ht="10.85" spans="1:21">
      <c r="A32" s="19">
        <v>31</v>
      </c>
      <c r="B32" s="20" t="s">
        <v>125</v>
      </c>
      <c r="C32" s="21" t="s">
        <v>138</v>
      </c>
      <c r="D32" s="20"/>
      <c r="E32" s="54">
        <v>6150</v>
      </c>
      <c r="F32" s="54">
        <v>6150</v>
      </c>
      <c r="G32" s="54">
        <v>6220</v>
      </c>
      <c r="H32" s="54">
        <v>6280</v>
      </c>
      <c r="I32" s="54">
        <v>6320</v>
      </c>
      <c r="J32" s="54">
        <v>6350</v>
      </c>
      <c r="K32" s="54">
        <v>6450</v>
      </c>
      <c r="L32" s="56"/>
      <c r="M32" s="56"/>
      <c r="N32" s="56"/>
      <c r="O32" s="69"/>
      <c r="P32" s="19"/>
      <c r="Q32" s="19"/>
      <c r="R32" s="19"/>
      <c r="S32" s="19"/>
      <c r="T32" s="20"/>
      <c r="U32" s="20"/>
    </row>
    <row r="33" s="16" customFormat="1" ht="10.85" spans="1:21">
      <c r="A33" s="19">
        <v>32</v>
      </c>
      <c r="B33" s="20" t="s">
        <v>125</v>
      </c>
      <c r="C33" s="21" t="s">
        <v>139</v>
      </c>
      <c r="D33" s="20"/>
      <c r="E33" s="54">
        <v>5170</v>
      </c>
      <c r="F33" s="54">
        <v>5170</v>
      </c>
      <c r="G33" s="54">
        <v>5240</v>
      </c>
      <c r="H33" s="54">
        <v>5300</v>
      </c>
      <c r="I33" s="54">
        <v>5350</v>
      </c>
      <c r="J33" s="54">
        <v>5370</v>
      </c>
      <c r="K33" s="54">
        <v>5050</v>
      </c>
      <c r="L33" s="56"/>
      <c r="M33" s="56"/>
      <c r="N33" s="56"/>
      <c r="O33" s="69"/>
      <c r="P33" s="19"/>
      <c r="Q33" s="19"/>
      <c r="R33" s="19"/>
      <c r="S33" s="19"/>
      <c r="T33" s="20"/>
      <c r="U33" s="20"/>
    </row>
    <row r="34" s="16" customFormat="1" ht="10.85" spans="1:21">
      <c r="A34" s="19">
        <v>33</v>
      </c>
      <c r="B34" s="20" t="s">
        <v>125</v>
      </c>
      <c r="C34" s="21" t="s">
        <v>140</v>
      </c>
      <c r="D34" s="20"/>
      <c r="E34" s="56"/>
      <c r="F34" s="56"/>
      <c r="G34" s="54">
        <v>7900</v>
      </c>
      <c r="H34" s="56"/>
      <c r="I34" s="56"/>
      <c r="J34" s="54">
        <v>7900</v>
      </c>
      <c r="K34" s="54">
        <v>8100</v>
      </c>
      <c r="L34" s="56"/>
      <c r="M34" s="56"/>
      <c r="N34" s="56"/>
      <c r="O34" s="69"/>
      <c r="P34" s="19"/>
      <c r="Q34" s="19"/>
      <c r="R34" s="19"/>
      <c r="S34" s="19"/>
      <c r="T34" s="20"/>
      <c r="U34" s="20"/>
    </row>
    <row r="35" s="16" customFormat="1" ht="10.85" spans="1:21">
      <c r="A35" s="19">
        <v>34</v>
      </c>
      <c r="B35" s="20" t="s">
        <v>125</v>
      </c>
      <c r="C35" s="21" t="s">
        <v>141</v>
      </c>
      <c r="D35" s="20"/>
      <c r="E35" s="56"/>
      <c r="F35" s="56"/>
      <c r="G35" s="54">
        <v>8400</v>
      </c>
      <c r="H35" s="56"/>
      <c r="I35" s="56"/>
      <c r="J35" s="54">
        <v>8400</v>
      </c>
      <c r="K35" s="55"/>
      <c r="L35" s="56"/>
      <c r="M35" s="56"/>
      <c r="N35" s="56"/>
      <c r="O35" s="69"/>
      <c r="P35" s="19"/>
      <c r="Q35" s="19"/>
      <c r="R35" s="19"/>
      <c r="S35" s="19"/>
      <c r="T35" s="20"/>
      <c r="U35" s="20"/>
    </row>
    <row r="36" s="16" customFormat="1" ht="10.85" spans="1:21">
      <c r="A36" s="19">
        <v>35</v>
      </c>
      <c r="B36" s="20" t="s">
        <v>142</v>
      </c>
      <c r="C36" s="20" t="s">
        <v>143</v>
      </c>
      <c r="D36" s="20"/>
      <c r="E36" s="54">
        <v>10500</v>
      </c>
      <c r="F36" s="56"/>
      <c r="G36" s="54">
        <v>10500</v>
      </c>
      <c r="H36" s="54">
        <v>10500</v>
      </c>
      <c r="I36" s="54">
        <v>10500</v>
      </c>
      <c r="J36" s="54">
        <v>10100</v>
      </c>
      <c r="K36" s="67">
        <v>10500</v>
      </c>
      <c r="L36" s="56"/>
      <c r="M36" s="56"/>
      <c r="N36" s="56"/>
      <c r="O36" s="69"/>
      <c r="P36" s="19"/>
      <c r="Q36" s="19"/>
      <c r="R36" s="19"/>
      <c r="S36" s="19"/>
      <c r="T36" s="20"/>
      <c r="U36" s="20"/>
    </row>
    <row r="37" s="16" customFormat="1" ht="10.85" spans="1:21">
      <c r="A37" s="19">
        <v>36</v>
      </c>
      <c r="B37" s="20" t="s">
        <v>142</v>
      </c>
      <c r="C37" s="20" t="s">
        <v>144</v>
      </c>
      <c r="D37" s="20"/>
      <c r="E37" s="54">
        <v>10800</v>
      </c>
      <c r="F37" s="56"/>
      <c r="G37" s="54">
        <v>10800</v>
      </c>
      <c r="H37" s="54">
        <v>10800</v>
      </c>
      <c r="I37" s="54">
        <v>10800</v>
      </c>
      <c r="J37" s="54">
        <v>10400</v>
      </c>
      <c r="K37" s="67">
        <v>11000</v>
      </c>
      <c r="L37" s="56"/>
      <c r="M37" s="56"/>
      <c r="N37" s="56"/>
      <c r="O37" s="69"/>
      <c r="P37" s="19"/>
      <c r="Q37" s="19"/>
      <c r="R37" s="19"/>
      <c r="S37" s="19"/>
      <c r="T37" s="20"/>
      <c r="U37" s="20"/>
    </row>
    <row r="38" s="16" customFormat="1" ht="10.85" spans="1:21">
      <c r="A38" s="19">
        <v>37</v>
      </c>
      <c r="B38" s="20" t="s">
        <v>145</v>
      </c>
      <c r="C38" s="20" t="s">
        <v>146</v>
      </c>
      <c r="D38" s="20"/>
      <c r="E38" s="54">
        <v>6150</v>
      </c>
      <c r="F38" s="56"/>
      <c r="G38" s="56"/>
      <c r="H38" s="56"/>
      <c r="I38" s="54">
        <v>6100</v>
      </c>
      <c r="J38" s="54">
        <v>6000</v>
      </c>
      <c r="K38" s="56"/>
      <c r="L38" s="56"/>
      <c r="M38" s="56"/>
      <c r="N38" s="56"/>
      <c r="O38" s="69"/>
      <c r="P38" s="19"/>
      <c r="Q38" s="19"/>
      <c r="R38" s="19"/>
      <c r="S38" s="19"/>
      <c r="T38" s="20"/>
      <c r="U38" s="20"/>
    </row>
    <row r="39" s="16" customFormat="1" ht="10.85" spans="1:21">
      <c r="A39" s="19">
        <v>38</v>
      </c>
      <c r="B39" s="20" t="s">
        <v>147</v>
      </c>
      <c r="C39" s="20" t="s">
        <v>54</v>
      </c>
      <c r="D39" s="20"/>
      <c r="E39" s="54">
        <v>800</v>
      </c>
      <c r="F39" s="54">
        <v>800</v>
      </c>
      <c r="G39" s="54">
        <v>800</v>
      </c>
      <c r="H39" s="56"/>
      <c r="I39" s="56"/>
      <c r="J39" s="54">
        <v>750</v>
      </c>
      <c r="K39" s="56"/>
      <c r="L39" s="56"/>
      <c r="M39" s="56"/>
      <c r="N39" s="56"/>
      <c r="O39" s="69"/>
      <c r="P39" s="19"/>
      <c r="Q39" s="19"/>
      <c r="R39" s="19"/>
      <c r="S39" s="19"/>
      <c r="T39" s="20"/>
      <c r="U39" s="20"/>
    </row>
    <row r="40" s="16" customFormat="1" ht="10.85" spans="1:21">
      <c r="A40" s="19">
        <v>39</v>
      </c>
      <c r="B40" s="20" t="s">
        <v>147</v>
      </c>
      <c r="C40" s="20" t="s">
        <v>53</v>
      </c>
      <c r="D40" s="20"/>
      <c r="E40" s="54">
        <v>500</v>
      </c>
      <c r="F40" s="54">
        <v>500</v>
      </c>
      <c r="G40" s="54">
        <v>500</v>
      </c>
      <c r="H40" s="56"/>
      <c r="I40" s="56"/>
      <c r="J40" s="54">
        <v>420</v>
      </c>
      <c r="K40" s="56"/>
      <c r="L40" s="56"/>
      <c r="M40" s="56"/>
      <c r="N40" s="56"/>
      <c r="O40" s="69"/>
      <c r="P40" s="19"/>
      <c r="Q40" s="19"/>
      <c r="R40" s="19"/>
      <c r="S40" s="19"/>
      <c r="T40" s="20"/>
      <c r="U40" s="20"/>
    </row>
    <row r="41" s="16" customFormat="1" ht="10.85" spans="1:21">
      <c r="A41" s="19">
        <v>40</v>
      </c>
      <c r="B41" s="20" t="s">
        <v>147</v>
      </c>
      <c r="C41" s="20" t="s">
        <v>148</v>
      </c>
      <c r="D41" s="20"/>
      <c r="E41" s="56"/>
      <c r="F41" s="56"/>
      <c r="G41" s="54">
        <v>750</v>
      </c>
      <c r="H41" s="56"/>
      <c r="I41" s="56"/>
      <c r="J41" s="56"/>
      <c r="K41" s="56"/>
      <c r="L41" s="56"/>
      <c r="M41" s="56"/>
      <c r="N41" s="56"/>
      <c r="O41" s="69"/>
      <c r="P41" s="19"/>
      <c r="Q41" s="19"/>
      <c r="R41" s="19"/>
      <c r="S41" s="19"/>
      <c r="T41" s="20"/>
      <c r="U41" s="20"/>
    </row>
    <row r="42" s="16" customFormat="1" ht="10.85" spans="1:21">
      <c r="A42" s="19">
        <v>41</v>
      </c>
      <c r="B42" s="20" t="s">
        <v>147</v>
      </c>
      <c r="C42" s="20" t="s">
        <v>149</v>
      </c>
      <c r="D42" s="20"/>
      <c r="E42" s="54">
        <v>1450</v>
      </c>
      <c r="F42" s="56"/>
      <c r="G42" s="54">
        <v>1450</v>
      </c>
      <c r="H42" s="56"/>
      <c r="I42" s="56"/>
      <c r="J42" s="56"/>
      <c r="K42" s="56"/>
      <c r="L42" s="56"/>
      <c r="M42" s="56"/>
      <c r="N42" s="56"/>
      <c r="O42" s="69"/>
      <c r="P42" s="19"/>
      <c r="Q42" s="19"/>
      <c r="R42" s="19"/>
      <c r="S42" s="19"/>
      <c r="T42" s="20"/>
      <c r="U42" s="20"/>
    </row>
    <row r="43" s="16" customFormat="1" ht="10.85" spans="1:21">
      <c r="A43" s="19">
        <v>42</v>
      </c>
      <c r="B43" s="20" t="s">
        <v>147</v>
      </c>
      <c r="C43" s="20" t="s">
        <v>93</v>
      </c>
      <c r="D43" s="20"/>
      <c r="E43" s="60">
        <v>1055</v>
      </c>
      <c r="F43" s="60">
        <v>1055</v>
      </c>
      <c r="G43" s="56"/>
      <c r="H43" s="56"/>
      <c r="I43" s="56"/>
      <c r="J43" s="56"/>
      <c r="K43" s="56"/>
      <c r="L43" s="56"/>
      <c r="M43" s="56"/>
      <c r="N43" s="56"/>
      <c r="O43" s="69"/>
      <c r="P43" s="19"/>
      <c r="Q43" s="19"/>
      <c r="R43" s="19"/>
      <c r="S43" s="19"/>
      <c r="T43" s="20"/>
      <c r="U43" s="20"/>
    </row>
    <row r="44" s="16" customFormat="1" ht="10.85" spans="1:21">
      <c r="A44" s="19">
        <v>43</v>
      </c>
      <c r="B44" s="20" t="s">
        <v>150</v>
      </c>
      <c r="C44" s="20" t="s">
        <v>94</v>
      </c>
      <c r="D44" s="20"/>
      <c r="E44" s="54">
        <v>3550</v>
      </c>
      <c r="F44" s="54">
        <v>3550</v>
      </c>
      <c r="G44" s="54">
        <v>3550</v>
      </c>
      <c r="H44" s="54">
        <v>3550</v>
      </c>
      <c r="I44" s="54">
        <v>3550</v>
      </c>
      <c r="J44" s="54">
        <v>3550</v>
      </c>
      <c r="K44" s="56"/>
      <c r="L44" s="56"/>
      <c r="M44" s="56"/>
      <c r="N44" s="56"/>
      <c r="O44" s="69"/>
      <c r="P44" s="19"/>
      <c r="Q44" s="19"/>
      <c r="R44" s="19"/>
      <c r="S44" s="19"/>
      <c r="T44" s="20"/>
      <c r="U44" s="20"/>
    </row>
    <row r="45" s="16" customFormat="1" ht="10.85" spans="1:21">
      <c r="A45" s="19">
        <v>44</v>
      </c>
      <c r="B45" s="20" t="s">
        <v>150</v>
      </c>
      <c r="C45" s="20" t="s">
        <v>151</v>
      </c>
      <c r="D45" s="20"/>
      <c r="E45" s="54">
        <v>3550</v>
      </c>
      <c r="F45" s="54">
        <v>3550</v>
      </c>
      <c r="G45" s="54">
        <v>3550</v>
      </c>
      <c r="H45" s="54">
        <v>3550</v>
      </c>
      <c r="I45" s="54">
        <v>3550</v>
      </c>
      <c r="J45" s="54">
        <v>3550</v>
      </c>
      <c r="K45" s="54">
        <v>3550</v>
      </c>
      <c r="L45" s="56"/>
      <c r="M45" s="56"/>
      <c r="N45" s="56"/>
      <c r="O45" s="69"/>
      <c r="P45" s="19"/>
      <c r="Q45" s="19"/>
      <c r="R45" s="19"/>
      <c r="S45" s="19"/>
      <c r="T45" s="20"/>
      <c r="U45" s="20"/>
    </row>
    <row r="46" s="16" customFormat="1" ht="10.85" spans="1:21">
      <c r="A46" s="19">
        <v>45</v>
      </c>
      <c r="B46" s="20" t="s">
        <v>150</v>
      </c>
      <c r="C46" s="20" t="s">
        <v>152</v>
      </c>
      <c r="D46" s="20"/>
      <c r="E46" s="54">
        <v>3700</v>
      </c>
      <c r="F46" s="54">
        <v>3700</v>
      </c>
      <c r="G46" s="54">
        <v>3750</v>
      </c>
      <c r="H46" s="54">
        <v>3800</v>
      </c>
      <c r="I46" s="54">
        <v>3800</v>
      </c>
      <c r="J46" s="54">
        <v>3850</v>
      </c>
      <c r="K46" s="56"/>
      <c r="L46" s="56"/>
      <c r="M46" s="56"/>
      <c r="N46" s="56"/>
      <c r="O46" s="69"/>
      <c r="P46" s="19"/>
      <c r="Q46" s="19"/>
      <c r="R46" s="19"/>
      <c r="S46" s="19"/>
      <c r="T46" s="20"/>
      <c r="U46" s="20"/>
    </row>
    <row r="47" s="16" customFormat="1" ht="10.85" spans="1:21">
      <c r="A47" s="19">
        <v>46</v>
      </c>
      <c r="B47" s="20" t="s">
        <v>150</v>
      </c>
      <c r="C47" s="20" t="s">
        <v>153</v>
      </c>
      <c r="D47" s="20"/>
      <c r="E47" s="54">
        <v>3700</v>
      </c>
      <c r="F47" s="54">
        <v>3700</v>
      </c>
      <c r="G47" s="54">
        <v>3700</v>
      </c>
      <c r="H47" s="54">
        <v>3750</v>
      </c>
      <c r="I47" s="54">
        <v>3750</v>
      </c>
      <c r="J47" s="54">
        <v>3750</v>
      </c>
      <c r="K47" s="56"/>
      <c r="L47" s="56"/>
      <c r="M47" s="56"/>
      <c r="N47" s="56"/>
      <c r="O47" s="69"/>
      <c r="P47" s="19"/>
      <c r="Q47" s="19"/>
      <c r="R47" s="19"/>
      <c r="S47" s="19"/>
      <c r="T47" s="20"/>
      <c r="U47" s="20"/>
    </row>
    <row r="48" s="16" customFormat="1" ht="10.85" spans="1:21">
      <c r="A48" s="19">
        <v>47</v>
      </c>
      <c r="B48" s="20" t="s">
        <v>150</v>
      </c>
      <c r="C48" s="20" t="s">
        <v>154</v>
      </c>
      <c r="D48" s="20"/>
      <c r="E48" s="56"/>
      <c r="F48" s="56"/>
      <c r="G48" s="54">
        <v>3800</v>
      </c>
      <c r="H48" s="54">
        <v>3750</v>
      </c>
      <c r="I48" s="54">
        <v>3800</v>
      </c>
      <c r="J48" s="56"/>
      <c r="K48" s="56"/>
      <c r="L48" s="54">
        <v>3800</v>
      </c>
      <c r="M48" s="54">
        <v>3850</v>
      </c>
      <c r="N48" s="54">
        <v>3850</v>
      </c>
      <c r="O48" s="70"/>
      <c r="P48" s="19"/>
      <c r="Q48" s="19"/>
      <c r="R48" s="19"/>
      <c r="S48" s="19"/>
      <c r="T48" s="20"/>
      <c r="U48" s="20"/>
    </row>
    <row r="49" s="16" customFormat="1" ht="10.85" spans="1:21">
      <c r="A49" s="19">
        <v>48</v>
      </c>
      <c r="B49" s="20" t="s">
        <v>150</v>
      </c>
      <c r="C49" s="20" t="s">
        <v>155</v>
      </c>
      <c r="D49" s="20"/>
      <c r="E49" s="56"/>
      <c r="F49" s="56"/>
      <c r="G49" s="54">
        <v>4050</v>
      </c>
      <c r="H49" s="54">
        <v>4050</v>
      </c>
      <c r="I49" s="54">
        <v>4050</v>
      </c>
      <c r="J49" s="56"/>
      <c r="K49" s="56"/>
      <c r="L49" s="54">
        <v>4100</v>
      </c>
      <c r="M49" s="54">
        <v>4200</v>
      </c>
      <c r="N49" s="54">
        <v>4200</v>
      </c>
      <c r="O49" s="69"/>
      <c r="P49" s="19"/>
      <c r="Q49" s="19"/>
      <c r="R49" s="19"/>
      <c r="S49" s="19"/>
      <c r="T49" s="20"/>
      <c r="U49" s="20"/>
    </row>
    <row r="50" s="16" customFormat="1" ht="10.85" spans="1:21">
      <c r="A50" s="19">
        <v>49</v>
      </c>
      <c r="B50" s="20" t="s">
        <v>150</v>
      </c>
      <c r="C50" s="20" t="s">
        <v>156</v>
      </c>
      <c r="D50" s="20"/>
      <c r="E50" s="56"/>
      <c r="F50" s="56"/>
      <c r="G50" s="56"/>
      <c r="H50" s="54">
        <v>3850</v>
      </c>
      <c r="I50" s="54">
        <v>3850</v>
      </c>
      <c r="J50" s="56"/>
      <c r="K50" s="56"/>
      <c r="L50" s="54">
        <v>4150</v>
      </c>
      <c r="M50" s="54">
        <v>4250</v>
      </c>
      <c r="N50" s="54">
        <v>4250</v>
      </c>
      <c r="O50" s="69"/>
      <c r="P50" s="19"/>
      <c r="Q50" s="19"/>
      <c r="R50" s="19"/>
      <c r="S50" s="19"/>
      <c r="T50" s="20"/>
      <c r="U50" s="20"/>
    </row>
    <row r="51" s="16" customFormat="1" ht="10.85" spans="1:21">
      <c r="A51" s="19">
        <v>50</v>
      </c>
      <c r="B51" s="20" t="s">
        <v>150</v>
      </c>
      <c r="C51" s="20" t="s">
        <v>157</v>
      </c>
      <c r="D51" s="20"/>
      <c r="E51" s="56"/>
      <c r="F51" s="56"/>
      <c r="G51" s="56"/>
      <c r="H51" s="54">
        <v>4100</v>
      </c>
      <c r="I51" s="54">
        <v>4100</v>
      </c>
      <c r="J51" s="56"/>
      <c r="K51" s="56"/>
      <c r="L51" s="54">
        <v>4200</v>
      </c>
      <c r="M51" s="54">
        <v>4300</v>
      </c>
      <c r="N51" s="54">
        <v>4300</v>
      </c>
      <c r="O51" s="69"/>
      <c r="P51" s="19"/>
      <c r="Q51" s="19"/>
      <c r="R51" s="19"/>
      <c r="S51" s="19"/>
      <c r="T51" s="20"/>
      <c r="U51" s="20"/>
    </row>
    <row r="52" s="16" customFormat="1" ht="10.85" spans="1:21">
      <c r="A52" s="19">
        <v>51</v>
      </c>
      <c r="B52" s="20" t="s">
        <v>150</v>
      </c>
      <c r="C52" s="20" t="s">
        <v>158</v>
      </c>
      <c r="D52" s="20"/>
      <c r="E52" s="54">
        <v>3850</v>
      </c>
      <c r="F52" s="54">
        <v>3850</v>
      </c>
      <c r="G52" s="54">
        <v>3850</v>
      </c>
      <c r="H52" s="54">
        <v>3850</v>
      </c>
      <c r="I52" s="54">
        <v>3850</v>
      </c>
      <c r="J52" s="54">
        <v>3850</v>
      </c>
      <c r="K52" s="56"/>
      <c r="L52" s="56"/>
      <c r="M52" s="56"/>
      <c r="N52" s="56"/>
      <c r="O52" s="69"/>
      <c r="P52" s="19"/>
      <c r="Q52" s="19"/>
      <c r="R52" s="19"/>
      <c r="S52" s="19"/>
      <c r="T52" s="20"/>
      <c r="U52" s="20"/>
    </row>
    <row r="53" s="16" customFormat="1" ht="10.85" spans="1:21">
      <c r="A53" s="19">
        <v>52</v>
      </c>
      <c r="B53" s="20" t="s">
        <v>150</v>
      </c>
      <c r="C53" s="20" t="s">
        <v>159</v>
      </c>
      <c r="D53" s="20"/>
      <c r="E53" s="54">
        <v>4250</v>
      </c>
      <c r="F53" s="56"/>
      <c r="G53" s="54">
        <v>4250</v>
      </c>
      <c r="H53" s="54">
        <v>4100</v>
      </c>
      <c r="I53" s="54">
        <v>4100</v>
      </c>
      <c r="J53" s="54">
        <v>4300</v>
      </c>
      <c r="K53" s="56"/>
      <c r="L53" s="56"/>
      <c r="M53" s="56"/>
      <c r="N53" s="56"/>
      <c r="O53" s="69"/>
      <c r="P53" s="19"/>
      <c r="Q53" s="19"/>
      <c r="R53" s="19"/>
      <c r="S53" s="19"/>
      <c r="T53" s="20"/>
      <c r="U53" s="20"/>
    </row>
    <row r="54" s="16" customFormat="1" ht="13.05" customHeight="1" spans="1:21">
      <c r="A54" s="19">
        <v>53</v>
      </c>
      <c r="B54" s="20" t="s">
        <v>150</v>
      </c>
      <c r="C54" s="20" t="s">
        <v>160</v>
      </c>
      <c r="D54" s="20"/>
      <c r="E54" s="56"/>
      <c r="F54" s="56"/>
      <c r="G54" s="56"/>
      <c r="H54" s="56"/>
      <c r="I54" s="56"/>
      <c r="J54" s="56">
        <v>4100</v>
      </c>
      <c r="K54" s="54">
        <v>4060</v>
      </c>
      <c r="L54" s="56"/>
      <c r="M54" s="56"/>
      <c r="N54" s="56"/>
      <c r="O54" s="69"/>
      <c r="P54" s="19"/>
      <c r="Q54" s="19"/>
      <c r="R54" s="19"/>
      <c r="S54" s="19"/>
      <c r="T54" s="20"/>
      <c r="U54" s="20"/>
    </row>
    <row r="55" s="16" customFormat="1" ht="10.85" spans="1:21">
      <c r="A55" s="19">
        <v>54</v>
      </c>
      <c r="B55" s="20" t="s">
        <v>161</v>
      </c>
      <c r="C55" s="20" t="s">
        <v>89</v>
      </c>
      <c r="D55" s="20"/>
      <c r="E55" s="61">
        <v>295</v>
      </c>
      <c r="F55" s="61">
        <v>295</v>
      </c>
      <c r="G55" s="56"/>
      <c r="H55" s="56"/>
      <c r="I55" s="56"/>
      <c r="J55" s="56"/>
      <c r="K55" s="56"/>
      <c r="L55" s="56"/>
      <c r="M55" s="56"/>
      <c r="N55" s="56"/>
      <c r="O55" s="69"/>
      <c r="P55" s="19"/>
      <c r="Q55" s="19"/>
      <c r="R55" s="19"/>
      <c r="S55" s="19"/>
      <c r="T55" s="20"/>
      <c r="U55" s="20"/>
    </row>
    <row r="56" s="16" customFormat="1" ht="10.85" spans="1:21">
      <c r="A56" s="19">
        <v>55</v>
      </c>
      <c r="B56" s="20" t="s">
        <v>161</v>
      </c>
      <c r="C56" s="20" t="s">
        <v>162</v>
      </c>
      <c r="D56" s="20"/>
      <c r="E56" s="54">
        <v>29300</v>
      </c>
      <c r="F56" s="56"/>
      <c r="G56" s="56"/>
      <c r="H56" s="56"/>
      <c r="I56" s="54">
        <v>29300</v>
      </c>
      <c r="J56" s="54">
        <v>29300</v>
      </c>
      <c r="K56" s="54">
        <v>30000</v>
      </c>
      <c r="L56" s="56"/>
      <c r="M56" s="56"/>
      <c r="N56" s="56"/>
      <c r="O56" s="69"/>
      <c r="P56" s="19"/>
      <c r="Q56" s="19"/>
      <c r="R56" s="19"/>
      <c r="S56" s="19"/>
      <c r="T56" s="20"/>
      <c r="U56" s="20"/>
    </row>
    <row r="57" s="16" customFormat="1" ht="10.85" spans="1:21">
      <c r="A57" s="19">
        <v>56</v>
      </c>
      <c r="B57" s="20" t="s">
        <v>161</v>
      </c>
      <c r="C57" s="20" t="s">
        <v>163</v>
      </c>
      <c r="D57" s="20"/>
      <c r="E57" s="54">
        <v>3000</v>
      </c>
      <c r="F57" s="54">
        <v>3000</v>
      </c>
      <c r="G57" s="54">
        <v>3000</v>
      </c>
      <c r="H57" s="54">
        <v>3000</v>
      </c>
      <c r="I57" s="54">
        <v>3000</v>
      </c>
      <c r="J57" s="54">
        <v>3000</v>
      </c>
      <c r="K57" s="54">
        <v>3500</v>
      </c>
      <c r="L57" s="56"/>
      <c r="M57" s="56"/>
      <c r="N57" s="56"/>
      <c r="O57" s="69"/>
      <c r="P57" s="19"/>
      <c r="Q57" s="19"/>
      <c r="R57" s="19"/>
      <c r="S57" s="19"/>
      <c r="T57" s="20"/>
      <c r="U57" s="20"/>
    </row>
    <row r="58" s="16" customFormat="1" ht="10.85" spans="1:21">
      <c r="A58" s="19">
        <v>57</v>
      </c>
      <c r="B58" s="20" t="s">
        <v>161</v>
      </c>
      <c r="C58" s="20" t="s">
        <v>164</v>
      </c>
      <c r="D58" s="20"/>
      <c r="E58" s="54">
        <v>3150</v>
      </c>
      <c r="F58" s="54">
        <v>3150</v>
      </c>
      <c r="G58" s="54">
        <v>3150</v>
      </c>
      <c r="H58" s="54">
        <v>3150</v>
      </c>
      <c r="I58" s="54">
        <v>3150</v>
      </c>
      <c r="J58" s="54">
        <v>3150</v>
      </c>
      <c r="K58" s="54">
        <v>3500</v>
      </c>
      <c r="L58" s="56"/>
      <c r="M58" s="56"/>
      <c r="N58" s="56"/>
      <c r="O58" s="69"/>
      <c r="P58" s="19"/>
      <c r="Q58" s="19"/>
      <c r="R58" s="19"/>
      <c r="S58" s="19"/>
      <c r="T58" s="20"/>
      <c r="U58" s="20"/>
    </row>
    <row r="59" s="16" customFormat="1" ht="10.85" spans="1:21">
      <c r="A59" s="19">
        <v>58</v>
      </c>
      <c r="B59" s="20" t="s">
        <v>161</v>
      </c>
      <c r="C59" s="20" t="s">
        <v>165</v>
      </c>
      <c r="D59" s="20"/>
      <c r="E59" s="54">
        <v>800</v>
      </c>
      <c r="F59" s="54">
        <v>800</v>
      </c>
      <c r="G59" s="54">
        <v>800</v>
      </c>
      <c r="H59" s="54">
        <v>800</v>
      </c>
      <c r="I59" s="54">
        <v>800</v>
      </c>
      <c r="J59" s="54">
        <v>800</v>
      </c>
      <c r="K59" s="54">
        <v>1100</v>
      </c>
      <c r="L59" s="56"/>
      <c r="M59" s="56"/>
      <c r="N59" s="56"/>
      <c r="O59" s="69"/>
      <c r="P59" s="19"/>
      <c r="Q59" s="19"/>
      <c r="R59" s="19"/>
      <c r="S59" s="19"/>
      <c r="T59" s="20"/>
      <c r="U59" s="20"/>
    </row>
    <row r="60" s="16" customFormat="1" ht="10.85" spans="1:21">
      <c r="A60" s="19">
        <v>59</v>
      </c>
      <c r="B60" s="20" t="s">
        <v>161</v>
      </c>
      <c r="C60" s="20" t="s">
        <v>166</v>
      </c>
      <c r="D60" s="20"/>
      <c r="E60" s="54">
        <v>800</v>
      </c>
      <c r="F60" s="54">
        <v>800</v>
      </c>
      <c r="G60" s="54">
        <v>800</v>
      </c>
      <c r="H60" s="54">
        <v>800</v>
      </c>
      <c r="I60" s="54">
        <v>800</v>
      </c>
      <c r="J60" s="54">
        <v>800</v>
      </c>
      <c r="K60" s="54">
        <v>1100</v>
      </c>
      <c r="L60" s="56"/>
      <c r="M60" s="56"/>
      <c r="N60" s="56"/>
      <c r="O60" s="69"/>
      <c r="P60" s="19"/>
      <c r="Q60" s="19"/>
      <c r="R60" s="19"/>
      <c r="S60" s="19"/>
      <c r="T60" s="20"/>
      <c r="U60" s="20"/>
    </row>
    <row r="61" s="16" customFormat="1" ht="10.85" spans="1:21">
      <c r="A61" s="19">
        <v>60</v>
      </c>
      <c r="B61" s="20" t="s">
        <v>161</v>
      </c>
      <c r="C61" s="20" t="s">
        <v>167</v>
      </c>
      <c r="D61" s="20"/>
      <c r="E61" s="54">
        <v>1230</v>
      </c>
      <c r="F61" s="54">
        <v>1230</v>
      </c>
      <c r="G61" s="54">
        <v>1230</v>
      </c>
      <c r="H61" s="54">
        <v>1230</v>
      </c>
      <c r="I61" s="54">
        <v>1230</v>
      </c>
      <c r="J61" s="54">
        <v>1230</v>
      </c>
      <c r="K61" s="54">
        <v>1430</v>
      </c>
      <c r="L61" s="56"/>
      <c r="M61" s="56"/>
      <c r="N61" s="56"/>
      <c r="O61" s="69"/>
      <c r="P61" s="19"/>
      <c r="Q61" s="19"/>
      <c r="R61" s="19"/>
      <c r="S61" s="19"/>
      <c r="T61" s="20"/>
      <c r="U61" s="20"/>
    </row>
    <row r="62" s="16" customFormat="1" ht="10.85" spans="1:21">
      <c r="A62" s="19">
        <v>61</v>
      </c>
      <c r="B62" s="20" t="s">
        <v>161</v>
      </c>
      <c r="C62" s="20" t="s">
        <v>168</v>
      </c>
      <c r="D62" s="20"/>
      <c r="E62" s="54">
        <v>1300</v>
      </c>
      <c r="F62" s="54">
        <v>1300</v>
      </c>
      <c r="G62" s="54">
        <v>1300</v>
      </c>
      <c r="H62" s="54">
        <v>1300</v>
      </c>
      <c r="I62" s="54">
        <v>1300</v>
      </c>
      <c r="J62" s="54">
        <v>1300</v>
      </c>
      <c r="K62" s="54">
        <v>1500</v>
      </c>
      <c r="L62" s="56"/>
      <c r="M62" s="56"/>
      <c r="N62" s="56"/>
      <c r="O62" s="69"/>
      <c r="P62" s="19"/>
      <c r="Q62" s="19"/>
      <c r="R62" s="19"/>
      <c r="S62" s="19"/>
      <c r="T62" s="20"/>
      <c r="U62" s="20"/>
    </row>
    <row r="63" s="16" customFormat="1" ht="10.85" spans="1:21">
      <c r="A63" s="19">
        <v>62</v>
      </c>
      <c r="B63" s="20" t="s">
        <v>161</v>
      </c>
      <c r="C63" s="20" t="s">
        <v>169</v>
      </c>
      <c r="D63" s="20"/>
      <c r="E63" s="54">
        <v>29000</v>
      </c>
      <c r="F63" s="56"/>
      <c r="G63" s="56"/>
      <c r="H63" s="56"/>
      <c r="I63" s="54">
        <v>29000</v>
      </c>
      <c r="J63" s="54">
        <v>29000</v>
      </c>
      <c r="K63" s="54">
        <v>29500</v>
      </c>
      <c r="L63" s="56"/>
      <c r="M63" s="56"/>
      <c r="N63" s="56"/>
      <c r="O63" s="69"/>
      <c r="P63" s="19"/>
      <c r="Q63" s="19"/>
      <c r="R63" s="19"/>
      <c r="S63" s="19"/>
      <c r="T63" s="20"/>
      <c r="U63" s="20"/>
    </row>
    <row r="64" s="16" customFormat="1" ht="10.85" spans="1:21">
      <c r="A64" s="19">
        <v>63</v>
      </c>
      <c r="B64" s="20" t="s">
        <v>170</v>
      </c>
      <c r="C64" s="22" t="s">
        <v>171</v>
      </c>
      <c r="D64" s="20"/>
      <c r="E64" s="54">
        <v>29500</v>
      </c>
      <c r="F64" s="56"/>
      <c r="G64" s="54">
        <v>29500</v>
      </c>
      <c r="H64" s="56"/>
      <c r="I64" s="54">
        <v>29500</v>
      </c>
      <c r="J64" s="54">
        <v>29500</v>
      </c>
      <c r="K64" s="54">
        <v>30000</v>
      </c>
      <c r="L64" s="56"/>
      <c r="M64" s="56"/>
      <c r="N64" s="56"/>
      <c r="O64" s="69"/>
      <c r="P64" s="19"/>
      <c r="Q64" s="19"/>
      <c r="R64" s="19"/>
      <c r="S64" s="19"/>
      <c r="T64" s="20"/>
      <c r="U64" s="20"/>
    </row>
    <row r="65" s="16" customFormat="1" ht="10.85" spans="1:21">
      <c r="A65" s="19">
        <v>64</v>
      </c>
      <c r="B65" s="20" t="s">
        <v>170</v>
      </c>
      <c r="C65" s="22" t="s">
        <v>172</v>
      </c>
      <c r="D65" s="20"/>
      <c r="E65" s="54">
        <v>29000</v>
      </c>
      <c r="F65" s="56"/>
      <c r="G65" s="56"/>
      <c r="H65" s="56"/>
      <c r="I65" s="54">
        <v>29000</v>
      </c>
      <c r="J65" s="54">
        <v>29000</v>
      </c>
      <c r="K65" s="54">
        <v>29500</v>
      </c>
      <c r="L65" s="56"/>
      <c r="M65" s="56"/>
      <c r="N65" s="56"/>
      <c r="O65" s="69"/>
      <c r="P65" s="19"/>
      <c r="Q65" s="19"/>
      <c r="R65" s="19"/>
      <c r="S65" s="19"/>
      <c r="T65" s="20"/>
      <c r="U65" s="20"/>
    </row>
    <row r="66" s="16" customFormat="1" ht="10.85" spans="1:21">
      <c r="A66" s="19">
        <v>65</v>
      </c>
      <c r="B66" s="20" t="s">
        <v>170</v>
      </c>
      <c r="C66" s="22" t="s">
        <v>173</v>
      </c>
      <c r="D66" s="20"/>
      <c r="E66" s="54">
        <v>29000</v>
      </c>
      <c r="F66" s="56"/>
      <c r="G66" s="56"/>
      <c r="H66" s="56"/>
      <c r="I66" s="54">
        <v>29000</v>
      </c>
      <c r="J66" s="54">
        <v>29000</v>
      </c>
      <c r="K66" s="54">
        <v>29500</v>
      </c>
      <c r="L66" s="56"/>
      <c r="M66" s="56"/>
      <c r="N66" s="56"/>
      <c r="O66" s="69"/>
      <c r="P66" s="19"/>
      <c r="Q66" s="19"/>
      <c r="R66" s="19"/>
      <c r="S66" s="19"/>
      <c r="T66" s="20"/>
      <c r="U66" s="20"/>
    </row>
    <row r="67" s="16" customFormat="1" ht="10.85" spans="1:21">
      <c r="A67" s="19">
        <v>66</v>
      </c>
      <c r="B67" s="20" t="s">
        <v>170</v>
      </c>
      <c r="C67" s="22" t="s">
        <v>174</v>
      </c>
      <c r="D67" s="20"/>
      <c r="E67" s="54">
        <v>39500</v>
      </c>
      <c r="F67" s="56"/>
      <c r="G67" s="56"/>
      <c r="H67" s="56"/>
      <c r="I67" s="54">
        <v>39500</v>
      </c>
      <c r="J67" s="54">
        <v>39500</v>
      </c>
      <c r="K67" s="54">
        <v>40000</v>
      </c>
      <c r="L67" s="56"/>
      <c r="M67" s="56"/>
      <c r="N67" s="56"/>
      <c r="O67" s="69"/>
      <c r="P67" s="19"/>
      <c r="Q67" s="19"/>
      <c r="R67" s="19"/>
      <c r="S67" s="19"/>
      <c r="T67" s="20"/>
      <c r="U67" s="20"/>
    </row>
    <row r="68" s="16" customFormat="1" ht="10.85" spans="1:21">
      <c r="A68" s="19">
        <v>67</v>
      </c>
      <c r="B68" s="20" t="s">
        <v>170</v>
      </c>
      <c r="C68" s="22" t="s">
        <v>175</v>
      </c>
      <c r="D68" s="20"/>
      <c r="E68" s="54">
        <v>160000</v>
      </c>
      <c r="F68" s="56"/>
      <c r="G68" s="54">
        <v>160000</v>
      </c>
      <c r="H68" s="56"/>
      <c r="I68" s="54">
        <v>160000</v>
      </c>
      <c r="J68" s="54">
        <v>160000</v>
      </c>
      <c r="K68" s="54">
        <v>161000</v>
      </c>
      <c r="L68" s="56"/>
      <c r="M68" s="56"/>
      <c r="N68" s="56"/>
      <c r="O68" s="69"/>
      <c r="P68" s="19"/>
      <c r="Q68" s="19"/>
      <c r="R68" s="19"/>
      <c r="S68" s="19"/>
      <c r="T68" s="20"/>
      <c r="U68" s="20"/>
    </row>
    <row r="69" s="16" customFormat="1" ht="10.85" spans="1:21">
      <c r="A69" s="19">
        <v>68</v>
      </c>
      <c r="B69" s="20" t="s">
        <v>170</v>
      </c>
      <c r="C69" s="32" t="s">
        <v>176</v>
      </c>
      <c r="D69" s="20"/>
      <c r="E69" s="72">
        <v>6700</v>
      </c>
      <c r="F69" s="72">
        <v>6700</v>
      </c>
      <c r="G69" s="72">
        <v>6700</v>
      </c>
      <c r="H69" s="72">
        <v>6900</v>
      </c>
      <c r="I69" s="72">
        <v>6900</v>
      </c>
      <c r="J69" s="72">
        <v>7100</v>
      </c>
      <c r="K69" s="72">
        <v>7500</v>
      </c>
      <c r="L69" s="54">
        <v>7500</v>
      </c>
      <c r="M69" s="54">
        <v>7500</v>
      </c>
      <c r="N69" s="54">
        <v>7500</v>
      </c>
      <c r="O69" s="69"/>
      <c r="P69" s="19"/>
      <c r="Q69" s="19"/>
      <c r="R69" s="19"/>
      <c r="S69" s="19"/>
      <c r="T69" s="20"/>
      <c r="U69" s="20"/>
    </row>
    <row r="70" s="16" customFormat="1" ht="10.85" spans="1:21">
      <c r="A70" s="19">
        <v>69</v>
      </c>
      <c r="B70" s="20" t="s">
        <v>170</v>
      </c>
      <c r="C70" s="22" t="s">
        <v>177</v>
      </c>
      <c r="D70" s="20"/>
      <c r="E70" s="73">
        <v>4600</v>
      </c>
      <c r="F70" s="73">
        <v>4600</v>
      </c>
      <c r="G70" s="73">
        <v>4600</v>
      </c>
      <c r="H70" s="73">
        <v>4600</v>
      </c>
      <c r="I70" s="73">
        <v>4750</v>
      </c>
      <c r="J70" s="73">
        <v>4900</v>
      </c>
      <c r="K70" s="73">
        <v>5100</v>
      </c>
      <c r="L70" s="56"/>
      <c r="M70" s="56"/>
      <c r="N70" s="56"/>
      <c r="O70" s="69"/>
      <c r="P70" s="19"/>
      <c r="Q70" s="19"/>
      <c r="R70" s="19"/>
      <c r="S70" s="19"/>
      <c r="T70" s="20"/>
      <c r="U70" s="20"/>
    </row>
    <row r="71" s="16" customFormat="1" ht="10.85" spans="1:21">
      <c r="A71" s="19">
        <v>70</v>
      </c>
      <c r="B71" s="20" t="s">
        <v>170</v>
      </c>
      <c r="C71" s="22" t="s">
        <v>178</v>
      </c>
      <c r="D71" s="20"/>
      <c r="E71" s="73">
        <v>5400</v>
      </c>
      <c r="F71" s="73">
        <v>5400</v>
      </c>
      <c r="G71" s="73">
        <v>5400</v>
      </c>
      <c r="H71" s="73">
        <v>5400</v>
      </c>
      <c r="I71" s="73">
        <v>5400</v>
      </c>
      <c r="J71" s="73">
        <v>5400</v>
      </c>
      <c r="K71" s="73">
        <v>5700</v>
      </c>
      <c r="L71" s="56"/>
      <c r="M71" s="56"/>
      <c r="N71" s="56"/>
      <c r="O71" s="69"/>
      <c r="P71" s="19"/>
      <c r="Q71" s="19"/>
      <c r="R71" s="19"/>
      <c r="S71" s="19"/>
      <c r="T71" s="20"/>
      <c r="U71" s="20"/>
    </row>
    <row r="72" s="16" customFormat="1" ht="10.85" spans="1:21">
      <c r="A72" s="19">
        <v>71</v>
      </c>
      <c r="B72" s="20" t="s">
        <v>170</v>
      </c>
      <c r="C72" s="22" t="s">
        <v>179</v>
      </c>
      <c r="D72" s="20"/>
      <c r="E72" s="73">
        <v>8400</v>
      </c>
      <c r="F72" s="73">
        <v>8400</v>
      </c>
      <c r="G72" s="73">
        <v>8400</v>
      </c>
      <c r="H72" s="73">
        <v>8400</v>
      </c>
      <c r="I72" s="73">
        <v>8400</v>
      </c>
      <c r="J72" s="73">
        <v>8400</v>
      </c>
      <c r="K72" s="73">
        <v>8800</v>
      </c>
      <c r="L72" s="56"/>
      <c r="M72" s="56"/>
      <c r="N72" s="56"/>
      <c r="O72" s="69"/>
      <c r="P72" s="19"/>
      <c r="Q72" s="19"/>
      <c r="R72" s="19"/>
      <c r="S72" s="19"/>
      <c r="T72" s="20"/>
      <c r="U72" s="20"/>
    </row>
    <row r="73" s="16" customFormat="1" ht="10.85" spans="1:21">
      <c r="A73" s="19">
        <v>72</v>
      </c>
      <c r="B73" s="20" t="s">
        <v>170</v>
      </c>
      <c r="C73" s="22" t="s">
        <v>180</v>
      </c>
      <c r="D73" s="20"/>
      <c r="E73" s="54">
        <v>13500</v>
      </c>
      <c r="F73" s="54">
        <v>13500</v>
      </c>
      <c r="G73" s="54">
        <v>13500</v>
      </c>
      <c r="H73" s="54">
        <v>13500</v>
      </c>
      <c r="I73" s="54">
        <v>13500</v>
      </c>
      <c r="J73" s="54">
        <v>13500</v>
      </c>
      <c r="K73" s="54">
        <v>14000</v>
      </c>
      <c r="L73" s="56"/>
      <c r="M73" s="56"/>
      <c r="N73" s="56"/>
      <c r="O73" s="69"/>
      <c r="P73" s="19"/>
      <c r="Q73" s="19"/>
      <c r="R73" s="19"/>
      <c r="S73" s="19"/>
      <c r="T73" s="20"/>
      <c r="U73" s="20"/>
    </row>
    <row r="74" s="16" customFormat="1" ht="10.85" spans="1:21">
      <c r="A74" s="19">
        <v>73</v>
      </c>
      <c r="B74" s="20" t="s">
        <v>170</v>
      </c>
      <c r="C74" s="22" t="s">
        <v>181</v>
      </c>
      <c r="D74" s="20"/>
      <c r="E74" s="54">
        <v>21000</v>
      </c>
      <c r="F74" s="54">
        <v>21000</v>
      </c>
      <c r="G74" s="54">
        <v>21000</v>
      </c>
      <c r="H74" s="54">
        <v>21000</v>
      </c>
      <c r="I74" s="54">
        <v>21000</v>
      </c>
      <c r="J74" s="54">
        <v>21000</v>
      </c>
      <c r="K74" s="54">
        <v>22000</v>
      </c>
      <c r="L74" s="56"/>
      <c r="M74" s="56"/>
      <c r="N74" s="56"/>
      <c r="O74" s="69"/>
      <c r="P74" s="19"/>
      <c r="Q74" s="19"/>
      <c r="R74" s="19"/>
      <c r="S74" s="19"/>
      <c r="T74" s="20"/>
      <c r="U74" s="20"/>
    </row>
    <row r="75" s="16" customFormat="1" ht="10.85" spans="1:21">
      <c r="A75" s="19">
        <v>74</v>
      </c>
      <c r="B75" s="20" t="s">
        <v>170</v>
      </c>
      <c r="C75" s="32" t="s">
        <v>182</v>
      </c>
      <c r="D75" s="20"/>
      <c r="E75" s="54">
        <v>4700</v>
      </c>
      <c r="F75" s="54">
        <v>4700</v>
      </c>
      <c r="G75" s="54">
        <v>4700</v>
      </c>
      <c r="H75" s="54">
        <v>4700</v>
      </c>
      <c r="I75" s="54">
        <v>4700</v>
      </c>
      <c r="J75" s="54">
        <v>4700</v>
      </c>
      <c r="K75" s="54">
        <v>5100</v>
      </c>
      <c r="L75" s="56"/>
      <c r="M75" s="56"/>
      <c r="N75" s="56"/>
      <c r="O75" s="69"/>
      <c r="P75" s="19"/>
      <c r="Q75" s="19"/>
      <c r="R75" s="19"/>
      <c r="S75" s="19"/>
      <c r="T75" s="20"/>
      <c r="U75" s="20"/>
    </row>
    <row r="76" s="16" customFormat="1" ht="10.85" spans="1:21">
      <c r="A76" s="19">
        <v>75</v>
      </c>
      <c r="B76" s="20" t="s">
        <v>183</v>
      </c>
      <c r="C76" s="19" t="s">
        <v>184</v>
      </c>
      <c r="D76" s="20"/>
      <c r="E76" s="54">
        <v>240</v>
      </c>
      <c r="F76" s="54">
        <v>240</v>
      </c>
      <c r="G76" s="54">
        <v>240</v>
      </c>
      <c r="H76" s="54">
        <v>280</v>
      </c>
      <c r="I76" s="54">
        <v>280</v>
      </c>
      <c r="J76" s="54">
        <v>350</v>
      </c>
      <c r="K76" s="56"/>
      <c r="L76" s="56"/>
      <c r="M76" s="56"/>
      <c r="N76" s="56"/>
      <c r="O76" s="69"/>
      <c r="P76" s="19"/>
      <c r="Q76" s="19"/>
      <c r="R76" s="19"/>
      <c r="S76" s="19"/>
      <c r="T76" s="20"/>
      <c r="U76" s="20"/>
    </row>
    <row r="77" s="16" customFormat="1" ht="10.85" spans="1:21">
      <c r="A77" s="19">
        <v>76</v>
      </c>
      <c r="B77" s="20" t="s">
        <v>183</v>
      </c>
      <c r="C77" s="19" t="s">
        <v>185</v>
      </c>
      <c r="D77" s="20"/>
      <c r="E77" s="56"/>
      <c r="F77" s="56"/>
      <c r="G77" s="54">
        <v>250</v>
      </c>
      <c r="H77" s="54">
        <v>280</v>
      </c>
      <c r="I77" s="54">
        <v>340</v>
      </c>
      <c r="J77" s="54">
        <v>240</v>
      </c>
      <c r="K77" s="56"/>
      <c r="L77" s="56"/>
      <c r="M77" s="56"/>
      <c r="N77" s="56"/>
      <c r="O77" s="69"/>
      <c r="P77" s="19"/>
      <c r="Q77" s="19"/>
      <c r="R77" s="19"/>
      <c r="S77" s="19"/>
      <c r="T77" s="20"/>
      <c r="U77" s="20"/>
    </row>
    <row r="78" s="16" customFormat="1" ht="10.85" spans="1:21">
      <c r="A78" s="19">
        <v>77</v>
      </c>
      <c r="B78" s="20" t="s">
        <v>183</v>
      </c>
      <c r="C78" s="19" t="s">
        <v>186</v>
      </c>
      <c r="D78" s="20"/>
      <c r="E78" s="56"/>
      <c r="F78" s="56"/>
      <c r="G78" s="54">
        <v>260</v>
      </c>
      <c r="H78" s="54">
        <v>240</v>
      </c>
      <c r="I78" s="54">
        <v>280</v>
      </c>
      <c r="J78" s="54">
        <v>240</v>
      </c>
      <c r="K78" s="56"/>
      <c r="L78" s="56"/>
      <c r="M78" s="56"/>
      <c r="N78" s="56"/>
      <c r="O78" s="69"/>
      <c r="P78" s="19"/>
      <c r="Q78" s="19"/>
      <c r="R78" s="19"/>
      <c r="S78" s="19"/>
      <c r="T78" s="20"/>
      <c r="U78" s="20"/>
    </row>
    <row r="79" s="16" customFormat="1" ht="10.85" spans="1:21">
      <c r="A79" s="19">
        <v>78</v>
      </c>
      <c r="B79" s="20" t="s">
        <v>183</v>
      </c>
      <c r="C79" s="19" t="s">
        <v>187</v>
      </c>
      <c r="D79" s="20"/>
      <c r="E79" s="54">
        <v>420</v>
      </c>
      <c r="F79" s="54">
        <v>410</v>
      </c>
      <c r="G79" s="54">
        <v>350</v>
      </c>
      <c r="H79" s="56"/>
      <c r="I79" s="56"/>
      <c r="J79" s="54">
        <v>400</v>
      </c>
      <c r="K79" s="56"/>
      <c r="L79" s="56"/>
      <c r="M79" s="56"/>
      <c r="N79" s="56"/>
      <c r="O79" s="69"/>
      <c r="P79" s="19"/>
      <c r="Q79" s="19"/>
      <c r="R79" s="19"/>
      <c r="S79" s="19"/>
      <c r="T79" s="20"/>
      <c r="U79" s="20"/>
    </row>
    <row r="80" s="16" customFormat="1" ht="10.85" spans="1:21">
      <c r="A80" s="19">
        <v>79</v>
      </c>
      <c r="B80" s="20" t="s">
        <v>183</v>
      </c>
      <c r="C80" s="19" t="s">
        <v>188</v>
      </c>
      <c r="D80" s="20"/>
      <c r="E80" s="59">
        <v>-100</v>
      </c>
      <c r="F80" s="59">
        <v>-100</v>
      </c>
      <c r="G80" s="55"/>
      <c r="H80" s="55"/>
      <c r="I80" s="55"/>
      <c r="J80" s="55"/>
      <c r="K80" s="56"/>
      <c r="L80" s="56"/>
      <c r="M80" s="56"/>
      <c r="N80" s="56"/>
      <c r="O80" s="69"/>
      <c r="P80" s="19"/>
      <c r="Q80" s="19"/>
      <c r="R80" s="19"/>
      <c r="S80" s="19"/>
      <c r="T80" s="20"/>
      <c r="U80" s="20"/>
    </row>
    <row r="81" s="16" customFormat="1" ht="10.85" spans="1:21">
      <c r="A81" s="19">
        <v>80</v>
      </c>
      <c r="B81" s="20" t="s">
        <v>183</v>
      </c>
      <c r="C81" s="19" t="s">
        <v>189</v>
      </c>
      <c r="D81" s="20"/>
      <c r="E81" s="59">
        <v>50</v>
      </c>
      <c r="F81" s="59">
        <v>50</v>
      </c>
      <c r="G81" s="59">
        <v>130</v>
      </c>
      <c r="H81" s="55"/>
      <c r="I81" s="55"/>
      <c r="J81" s="55"/>
      <c r="K81" s="56"/>
      <c r="L81" s="56"/>
      <c r="M81" s="56"/>
      <c r="N81" s="56"/>
      <c r="O81" s="69"/>
      <c r="P81" s="19"/>
      <c r="Q81" s="19"/>
      <c r="R81" s="19"/>
      <c r="S81" s="19"/>
      <c r="T81" s="20"/>
      <c r="U81" s="20"/>
    </row>
    <row r="82" s="16" customFormat="1" ht="10.85" spans="1:21">
      <c r="A82" s="19">
        <v>81</v>
      </c>
      <c r="B82" s="20" t="s">
        <v>190</v>
      </c>
      <c r="C82" s="33" t="s">
        <v>95</v>
      </c>
      <c r="D82" s="20"/>
      <c r="E82" s="59">
        <v>8000</v>
      </c>
      <c r="F82" s="59">
        <v>8000</v>
      </c>
      <c r="G82" s="59">
        <v>8000</v>
      </c>
      <c r="H82" s="59">
        <v>8000</v>
      </c>
      <c r="I82" s="59">
        <v>8000</v>
      </c>
      <c r="J82" s="59">
        <v>8000</v>
      </c>
      <c r="K82" s="56"/>
      <c r="L82" s="56"/>
      <c r="M82" s="56"/>
      <c r="N82" s="56"/>
      <c r="O82" s="69"/>
      <c r="P82" s="19"/>
      <c r="Q82" s="19"/>
      <c r="R82" s="19"/>
      <c r="S82" s="19"/>
      <c r="T82" s="20"/>
      <c r="U82" s="20"/>
    </row>
    <row r="83" s="16" customFormat="1" ht="10.85" spans="1:21">
      <c r="A83" s="19">
        <v>82</v>
      </c>
      <c r="B83" s="20" t="s">
        <v>190</v>
      </c>
      <c r="C83" s="33" t="s">
        <v>96</v>
      </c>
      <c r="D83" s="20"/>
      <c r="E83" s="59">
        <v>2000</v>
      </c>
      <c r="F83" s="59">
        <v>2000</v>
      </c>
      <c r="G83" s="59">
        <v>2000</v>
      </c>
      <c r="H83" s="59">
        <v>2000</v>
      </c>
      <c r="I83" s="59">
        <v>2000</v>
      </c>
      <c r="J83" s="59">
        <v>2000</v>
      </c>
      <c r="K83" s="56"/>
      <c r="L83" s="56"/>
      <c r="M83" s="56"/>
      <c r="N83" s="56"/>
      <c r="O83" s="69"/>
      <c r="P83" s="19"/>
      <c r="Q83" s="19"/>
      <c r="R83" s="19"/>
      <c r="S83" s="19"/>
      <c r="T83" s="20"/>
      <c r="U83" s="20"/>
    </row>
    <row r="84" s="16" customFormat="1" ht="10.85" spans="1:21">
      <c r="A84" s="19">
        <v>83</v>
      </c>
      <c r="B84" s="20" t="s">
        <v>190</v>
      </c>
      <c r="C84" s="33" t="s">
        <v>191</v>
      </c>
      <c r="D84" s="20"/>
      <c r="E84" s="59">
        <v>8000</v>
      </c>
      <c r="F84" s="59">
        <v>8000</v>
      </c>
      <c r="G84" s="59">
        <v>8000</v>
      </c>
      <c r="H84" s="59">
        <v>8000</v>
      </c>
      <c r="I84" s="59">
        <v>8000</v>
      </c>
      <c r="J84" s="59">
        <v>8000</v>
      </c>
      <c r="K84" s="56"/>
      <c r="L84" s="56"/>
      <c r="M84" s="56"/>
      <c r="N84" s="56"/>
      <c r="O84" s="69"/>
      <c r="P84" s="19"/>
      <c r="Q84" s="19"/>
      <c r="R84" s="19"/>
      <c r="S84" s="19"/>
      <c r="T84" s="20"/>
      <c r="U84" s="20"/>
    </row>
    <row r="85" s="16" customFormat="1" ht="10.85" spans="1:21">
      <c r="A85" s="19">
        <v>84</v>
      </c>
      <c r="B85" s="20" t="s">
        <v>190</v>
      </c>
      <c r="C85" s="33" t="s">
        <v>192</v>
      </c>
      <c r="D85" s="20"/>
      <c r="E85" s="59">
        <v>4000</v>
      </c>
      <c r="F85" s="59">
        <v>4000</v>
      </c>
      <c r="G85" s="59">
        <v>4000</v>
      </c>
      <c r="H85" s="59">
        <v>4000</v>
      </c>
      <c r="I85" s="59">
        <v>4000</v>
      </c>
      <c r="J85" s="59">
        <v>4000</v>
      </c>
      <c r="K85" s="56"/>
      <c r="L85" s="56"/>
      <c r="M85" s="56"/>
      <c r="N85" s="56"/>
      <c r="O85" s="69"/>
      <c r="P85" s="19"/>
      <c r="Q85" s="19"/>
      <c r="R85" s="19"/>
      <c r="S85" s="19"/>
      <c r="T85" s="20"/>
      <c r="U85" s="20"/>
    </row>
    <row r="86" s="16" customFormat="1" ht="10.85" spans="1:21">
      <c r="A86" s="19">
        <v>85</v>
      </c>
      <c r="B86" s="71" t="s">
        <v>150</v>
      </c>
      <c r="C86" s="71" t="s">
        <v>71</v>
      </c>
      <c r="D86" s="71"/>
      <c r="E86" s="59">
        <f>E44</f>
        <v>3550</v>
      </c>
      <c r="F86" s="59">
        <f>F44</f>
        <v>3550</v>
      </c>
      <c r="G86" s="56"/>
      <c r="H86" s="56"/>
      <c r="I86" s="55"/>
      <c r="J86" s="55"/>
      <c r="K86" s="56"/>
      <c r="L86" s="56"/>
      <c r="M86" s="56"/>
      <c r="N86" s="56"/>
      <c r="O86" s="69"/>
      <c r="P86" s="19"/>
      <c r="Q86" s="19"/>
      <c r="R86" s="19"/>
      <c r="S86" s="19"/>
      <c r="T86" s="20"/>
      <c r="U86" s="20"/>
    </row>
    <row r="87" s="16" customFormat="1" ht="10.85" spans="1:21">
      <c r="A87" s="19">
        <v>86</v>
      </c>
      <c r="B87" s="71" t="s">
        <v>109</v>
      </c>
      <c r="C87" s="71" t="s">
        <v>97</v>
      </c>
      <c r="D87" s="71"/>
      <c r="E87" s="59">
        <f>E2</f>
        <v>2800</v>
      </c>
      <c r="F87" s="59">
        <f>F2</f>
        <v>2790</v>
      </c>
      <c r="G87" s="56"/>
      <c r="H87" s="56"/>
      <c r="I87" s="55"/>
      <c r="J87" s="55"/>
      <c r="K87" s="56"/>
      <c r="L87" s="56"/>
      <c r="M87" s="56"/>
      <c r="N87" s="56"/>
      <c r="O87" s="69"/>
      <c r="P87" s="19"/>
      <c r="Q87" s="19"/>
      <c r="R87" s="19"/>
      <c r="S87" s="19"/>
      <c r="T87" s="20"/>
      <c r="U87" s="20"/>
    </row>
    <row r="88" s="16" customFormat="1" ht="10.85" spans="1:21">
      <c r="A88" s="19">
        <v>87</v>
      </c>
      <c r="B88" s="20" t="s">
        <v>190</v>
      </c>
      <c r="C88" s="34" t="s">
        <v>193</v>
      </c>
      <c r="D88" s="20"/>
      <c r="E88" s="56"/>
      <c r="F88" s="56"/>
      <c r="G88" s="59">
        <v>12000</v>
      </c>
      <c r="H88" s="59">
        <v>12000</v>
      </c>
      <c r="I88" s="59">
        <v>12000</v>
      </c>
      <c r="J88" s="59">
        <v>12000</v>
      </c>
      <c r="K88" s="56"/>
      <c r="L88" s="56"/>
      <c r="M88" s="56"/>
      <c r="N88" s="56"/>
      <c r="O88" s="69"/>
      <c r="P88" s="19"/>
      <c r="Q88" s="19"/>
      <c r="R88" s="19"/>
      <c r="S88" s="19"/>
      <c r="T88" s="20"/>
      <c r="U88" s="20"/>
    </row>
    <row r="89" s="16" customFormat="1" ht="10.85" spans="1:21">
      <c r="A89" s="19">
        <v>88</v>
      </c>
      <c r="B89" s="20" t="s">
        <v>190</v>
      </c>
      <c r="C89" s="34" t="s">
        <v>194</v>
      </c>
      <c r="D89" s="20"/>
      <c r="E89" s="56"/>
      <c r="F89" s="56"/>
      <c r="G89" s="59">
        <v>5000</v>
      </c>
      <c r="H89" s="59">
        <v>5000</v>
      </c>
      <c r="I89" s="59">
        <v>5000</v>
      </c>
      <c r="J89" s="59">
        <v>5000</v>
      </c>
      <c r="K89" s="56"/>
      <c r="L89" s="56"/>
      <c r="M89" s="56"/>
      <c r="N89" s="56"/>
      <c r="O89" s="69"/>
      <c r="P89" s="19"/>
      <c r="Q89" s="19"/>
      <c r="R89" s="19"/>
      <c r="S89" s="19"/>
      <c r="T89" s="20"/>
      <c r="U89" s="20"/>
    </row>
    <row r="90" s="16" customFormat="1" ht="10.85" spans="1:21">
      <c r="A90" s="19">
        <v>89</v>
      </c>
      <c r="B90" s="20" t="s">
        <v>190</v>
      </c>
      <c r="C90" s="34" t="s">
        <v>195</v>
      </c>
      <c r="D90" s="20"/>
      <c r="E90" s="56"/>
      <c r="F90" s="56"/>
      <c r="G90" s="59">
        <v>20000</v>
      </c>
      <c r="H90" s="59">
        <v>20000</v>
      </c>
      <c r="I90" s="59">
        <v>20000</v>
      </c>
      <c r="J90" s="59">
        <v>20000</v>
      </c>
      <c r="K90" s="56"/>
      <c r="L90" s="56"/>
      <c r="M90" s="56"/>
      <c r="N90" s="56"/>
      <c r="O90" s="69"/>
      <c r="P90" s="19"/>
      <c r="Q90" s="19"/>
      <c r="R90" s="19"/>
      <c r="S90" s="19"/>
      <c r="T90" s="20"/>
      <c r="U90" s="20"/>
    </row>
    <row r="91" s="16" customFormat="1" ht="10.85" spans="1:21">
      <c r="A91" s="19">
        <v>90</v>
      </c>
      <c r="B91" s="20" t="s">
        <v>190</v>
      </c>
      <c r="C91" s="33" t="s">
        <v>196</v>
      </c>
      <c r="D91" s="20"/>
      <c r="E91" s="54">
        <v>28500</v>
      </c>
      <c r="F91" s="56"/>
      <c r="G91" s="56"/>
      <c r="H91" s="56"/>
      <c r="I91" s="54">
        <v>28500</v>
      </c>
      <c r="J91" s="54">
        <v>28500</v>
      </c>
      <c r="K91" s="56"/>
      <c r="L91" s="56"/>
      <c r="M91" s="56"/>
      <c r="N91" s="56"/>
      <c r="O91" s="69"/>
      <c r="P91" s="19"/>
      <c r="Q91" s="19"/>
      <c r="R91" s="19"/>
      <c r="S91" s="19"/>
      <c r="T91" s="20"/>
      <c r="U91" s="20"/>
    </row>
    <row r="92" s="16" customFormat="1" ht="10.85" spans="1:21">
      <c r="A92" s="19">
        <v>91</v>
      </c>
      <c r="B92" s="20" t="s">
        <v>197</v>
      </c>
      <c r="C92" s="20" t="s">
        <v>198</v>
      </c>
      <c r="D92" s="20"/>
      <c r="E92" s="54">
        <v>600</v>
      </c>
      <c r="F92" s="54">
        <v>600</v>
      </c>
      <c r="G92" s="54">
        <v>620</v>
      </c>
      <c r="H92" s="54">
        <v>550</v>
      </c>
      <c r="I92" s="54">
        <v>600</v>
      </c>
      <c r="J92" s="54">
        <v>750</v>
      </c>
      <c r="K92" s="56"/>
      <c r="L92" s="56"/>
      <c r="M92" s="56"/>
      <c r="N92" s="56"/>
      <c r="O92" s="69"/>
      <c r="P92" s="19"/>
      <c r="Q92" s="19"/>
      <c r="R92" s="19"/>
      <c r="S92" s="19"/>
      <c r="T92" s="20"/>
      <c r="U92" s="20"/>
    </row>
    <row r="93" s="16" customFormat="1" ht="10.85" spans="1:21">
      <c r="A93" s="19">
        <v>92</v>
      </c>
      <c r="B93" s="20" t="s">
        <v>197</v>
      </c>
      <c r="C93" s="20" t="s">
        <v>199</v>
      </c>
      <c r="D93" s="20"/>
      <c r="E93" s="54">
        <v>2650</v>
      </c>
      <c r="F93" s="54">
        <v>2650</v>
      </c>
      <c r="G93" s="54">
        <v>2650</v>
      </c>
      <c r="H93" s="54">
        <v>2650</v>
      </c>
      <c r="I93" s="54">
        <v>2650</v>
      </c>
      <c r="J93" s="54">
        <v>2650</v>
      </c>
      <c r="K93" s="54">
        <v>2650</v>
      </c>
      <c r="L93" s="56"/>
      <c r="M93" s="56"/>
      <c r="N93" s="56"/>
      <c r="O93" s="69"/>
      <c r="P93" s="19"/>
      <c r="Q93" s="19"/>
      <c r="R93" s="19"/>
      <c r="S93" s="19"/>
      <c r="T93" s="20"/>
      <c r="U93" s="20"/>
    </row>
    <row r="94" s="16" customFormat="1" ht="10.85" spans="1:21">
      <c r="A94" s="19">
        <v>93</v>
      </c>
      <c r="B94" s="20" t="s">
        <v>197</v>
      </c>
      <c r="C94" s="20" t="s">
        <v>200</v>
      </c>
      <c r="D94" s="20"/>
      <c r="E94" s="54">
        <v>8500</v>
      </c>
      <c r="F94" s="54">
        <v>8500</v>
      </c>
      <c r="G94" s="54">
        <v>8500</v>
      </c>
      <c r="H94" s="54">
        <v>8500</v>
      </c>
      <c r="I94" s="54">
        <v>8500</v>
      </c>
      <c r="J94" s="54">
        <v>8500</v>
      </c>
      <c r="K94" s="56"/>
      <c r="L94" s="56"/>
      <c r="M94" s="56"/>
      <c r="N94" s="56"/>
      <c r="O94" s="69"/>
      <c r="P94" s="19"/>
      <c r="Q94" s="19"/>
      <c r="R94" s="19"/>
      <c r="S94" s="19"/>
      <c r="T94" s="20"/>
      <c r="U94" s="20"/>
    </row>
    <row r="95" s="16" customFormat="1" ht="10.85" spans="1:21">
      <c r="A95" s="19">
        <v>94</v>
      </c>
      <c r="B95" s="20" t="s">
        <v>197</v>
      </c>
      <c r="C95" s="20" t="s">
        <v>201</v>
      </c>
      <c r="D95" s="20"/>
      <c r="E95" s="54">
        <v>2300</v>
      </c>
      <c r="F95" s="54">
        <v>2300</v>
      </c>
      <c r="G95" s="54">
        <v>2300</v>
      </c>
      <c r="H95" s="54">
        <v>2300</v>
      </c>
      <c r="I95" s="54">
        <v>2300</v>
      </c>
      <c r="J95" s="54">
        <v>2300</v>
      </c>
      <c r="K95" s="54">
        <v>2600</v>
      </c>
      <c r="L95" s="56"/>
      <c r="M95" s="56"/>
      <c r="N95" s="56"/>
      <c r="O95" s="69"/>
      <c r="P95" s="19"/>
      <c r="Q95" s="19"/>
      <c r="R95" s="19"/>
      <c r="S95" s="19"/>
      <c r="T95" s="20"/>
      <c r="U95" s="20"/>
    </row>
    <row r="96" s="16" customFormat="1" ht="10.95" customHeight="1" spans="1:21">
      <c r="A96" s="19">
        <v>95</v>
      </c>
      <c r="B96" s="20" t="s">
        <v>197</v>
      </c>
      <c r="C96" s="20" t="s">
        <v>202</v>
      </c>
      <c r="D96" s="20"/>
      <c r="E96" s="56"/>
      <c r="F96" s="56"/>
      <c r="G96" s="56"/>
      <c r="H96" s="56"/>
      <c r="I96" s="56"/>
      <c r="J96" s="56"/>
      <c r="K96" s="55"/>
      <c r="L96" s="74">
        <v>1250</v>
      </c>
      <c r="M96" s="74">
        <v>1300</v>
      </c>
      <c r="N96" s="74">
        <v>1350</v>
      </c>
      <c r="O96" s="69"/>
      <c r="P96" s="19"/>
      <c r="Q96" s="19"/>
      <c r="R96" s="19"/>
      <c r="S96" s="19"/>
      <c r="T96" s="20"/>
      <c r="U96" s="20"/>
    </row>
    <row r="97" s="16" customFormat="1" ht="10.85" spans="1:21">
      <c r="A97" s="19">
        <v>96</v>
      </c>
      <c r="B97" s="20" t="s">
        <v>197</v>
      </c>
      <c r="C97" s="20" t="s">
        <v>203</v>
      </c>
      <c r="D97" s="20"/>
      <c r="E97" s="54">
        <v>24000</v>
      </c>
      <c r="F97" s="54">
        <v>24000</v>
      </c>
      <c r="G97" s="54">
        <v>24000</v>
      </c>
      <c r="H97" s="54">
        <v>24000</v>
      </c>
      <c r="I97" s="54">
        <v>24000</v>
      </c>
      <c r="J97" s="54">
        <v>24000</v>
      </c>
      <c r="K97" s="54">
        <v>24500</v>
      </c>
      <c r="L97" s="56"/>
      <c r="M97" s="56"/>
      <c r="N97" s="56"/>
      <c r="O97" s="69"/>
      <c r="P97" s="19"/>
      <c r="Q97" s="19"/>
      <c r="R97" s="19"/>
      <c r="S97" s="19"/>
      <c r="T97" s="20"/>
      <c r="U97" s="20"/>
    </row>
    <row r="98" s="16" customFormat="1" ht="10.85" spans="1:21">
      <c r="A98" s="19">
        <v>97</v>
      </c>
      <c r="B98" s="20" t="s">
        <v>197</v>
      </c>
      <c r="C98" s="20" t="s">
        <v>204</v>
      </c>
      <c r="D98" s="20"/>
      <c r="E98" s="54">
        <v>27000</v>
      </c>
      <c r="F98" s="54">
        <v>27000</v>
      </c>
      <c r="G98" s="54">
        <v>27000</v>
      </c>
      <c r="H98" s="54">
        <v>27000</v>
      </c>
      <c r="I98" s="54">
        <v>27000</v>
      </c>
      <c r="J98" s="54">
        <v>27000</v>
      </c>
      <c r="K98" s="54">
        <v>27500</v>
      </c>
      <c r="L98" s="56"/>
      <c r="M98" s="56"/>
      <c r="N98" s="56"/>
      <c r="O98" s="69"/>
      <c r="P98" s="19"/>
      <c r="Q98" s="19"/>
      <c r="R98" s="19"/>
      <c r="S98" s="19"/>
      <c r="T98" s="20"/>
      <c r="U98" s="20"/>
    </row>
    <row r="99" s="16" customFormat="1" ht="10.85" spans="1:21">
      <c r="A99" s="19">
        <v>98</v>
      </c>
      <c r="B99" s="20" t="s">
        <v>197</v>
      </c>
      <c r="C99" s="20" t="s">
        <v>205</v>
      </c>
      <c r="D99" s="20"/>
      <c r="E99" s="56"/>
      <c r="F99" s="56"/>
      <c r="G99" s="54">
        <v>65000</v>
      </c>
      <c r="H99" s="56"/>
      <c r="I99" s="56"/>
      <c r="J99" s="54">
        <v>65000</v>
      </c>
      <c r="K99" s="56"/>
      <c r="L99" s="56"/>
      <c r="M99" s="56"/>
      <c r="N99" s="56"/>
      <c r="O99" s="69"/>
      <c r="P99" s="19"/>
      <c r="Q99" s="19"/>
      <c r="R99" s="19"/>
      <c r="S99" s="19"/>
      <c r="T99" s="20"/>
      <c r="U99" s="20"/>
    </row>
    <row r="100" s="16" customFormat="1" ht="10.85" spans="1:21">
      <c r="A100" s="19">
        <v>99</v>
      </c>
      <c r="B100" s="20" t="s">
        <v>197</v>
      </c>
      <c r="C100" s="20" t="s">
        <v>206</v>
      </c>
      <c r="D100" s="20"/>
      <c r="E100" s="56"/>
      <c r="F100" s="56"/>
      <c r="G100" s="54">
        <v>29000</v>
      </c>
      <c r="H100" s="54">
        <v>29000</v>
      </c>
      <c r="I100" s="54">
        <v>29000</v>
      </c>
      <c r="J100" s="54">
        <v>29000</v>
      </c>
      <c r="K100" s="56"/>
      <c r="L100" s="56"/>
      <c r="M100" s="56"/>
      <c r="N100" s="56"/>
      <c r="O100" s="69"/>
      <c r="P100" s="19"/>
      <c r="Q100" s="19"/>
      <c r="R100" s="19"/>
      <c r="S100" s="19"/>
      <c r="T100" s="20"/>
      <c r="U100" s="20"/>
    </row>
    <row r="101" s="16" customFormat="1" ht="10.85" spans="1:21">
      <c r="A101" s="19">
        <v>100</v>
      </c>
      <c r="B101" s="20" t="s">
        <v>197</v>
      </c>
      <c r="C101" s="20" t="s">
        <v>207</v>
      </c>
      <c r="D101" s="20"/>
      <c r="E101" s="54">
        <v>37000</v>
      </c>
      <c r="F101" s="54">
        <v>37000</v>
      </c>
      <c r="G101" s="54">
        <v>37000</v>
      </c>
      <c r="H101" s="54">
        <v>37000</v>
      </c>
      <c r="I101" s="54">
        <v>37000</v>
      </c>
      <c r="J101" s="54">
        <v>37000</v>
      </c>
      <c r="K101" s="54">
        <v>37500</v>
      </c>
      <c r="L101" s="56"/>
      <c r="M101" s="56"/>
      <c r="N101" s="56"/>
      <c r="O101" s="69"/>
      <c r="P101" s="19"/>
      <c r="Q101" s="19"/>
      <c r="R101" s="19"/>
      <c r="S101" s="19"/>
      <c r="T101" s="20"/>
      <c r="U101" s="20"/>
    </row>
    <row r="102" s="16" customFormat="1" ht="10.85" spans="1:21">
      <c r="A102" s="19">
        <v>101</v>
      </c>
      <c r="B102" s="20" t="s">
        <v>197</v>
      </c>
      <c r="C102" s="20" t="s">
        <v>208</v>
      </c>
      <c r="D102" s="20"/>
      <c r="E102" s="54">
        <v>20000</v>
      </c>
      <c r="F102" s="54">
        <v>20000</v>
      </c>
      <c r="G102" s="54">
        <v>20000</v>
      </c>
      <c r="H102" s="54">
        <v>20000</v>
      </c>
      <c r="I102" s="54">
        <v>20000</v>
      </c>
      <c r="J102" s="54">
        <v>20000</v>
      </c>
      <c r="K102" s="54">
        <v>20500</v>
      </c>
      <c r="L102" s="56"/>
      <c r="M102" s="56"/>
      <c r="N102" s="56"/>
      <c r="O102" s="69"/>
      <c r="P102" s="19"/>
      <c r="Q102" s="19"/>
      <c r="R102" s="19"/>
      <c r="S102" s="19"/>
      <c r="T102" s="20"/>
      <c r="U102" s="20"/>
    </row>
    <row r="103" s="16" customFormat="1" ht="10.85" spans="1:21">
      <c r="A103" s="19">
        <v>102</v>
      </c>
      <c r="B103" s="20" t="s">
        <v>197</v>
      </c>
      <c r="C103" s="20" t="s">
        <v>209</v>
      </c>
      <c r="D103" s="20"/>
      <c r="E103" s="54">
        <v>31000</v>
      </c>
      <c r="F103" s="54">
        <v>31000</v>
      </c>
      <c r="G103" s="54">
        <v>31000</v>
      </c>
      <c r="H103" s="54">
        <v>31000</v>
      </c>
      <c r="I103" s="54">
        <v>31000</v>
      </c>
      <c r="J103" s="54">
        <v>31000</v>
      </c>
      <c r="K103" s="54">
        <v>31500</v>
      </c>
      <c r="L103" s="56"/>
      <c r="M103" s="56"/>
      <c r="N103" s="56"/>
      <c r="O103" s="69"/>
      <c r="P103" s="19"/>
      <c r="Q103" s="19"/>
      <c r="R103" s="19"/>
      <c r="S103" s="19"/>
      <c r="T103" s="20"/>
      <c r="U103" s="20"/>
    </row>
    <row r="104" s="16" customFormat="1" ht="10.85" spans="1:21">
      <c r="A104" s="19">
        <v>103</v>
      </c>
      <c r="B104" s="20" t="s">
        <v>197</v>
      </c>
      <c r="C104" s="20" t="s">
        <v>210</v>
      </c>
      <c r="D104" s="20"/>
      <c r="E104" s="54">
        <v>20000</v>
      </c>
      <c r="F104" s="54">
        <v>20000</v>
      </c>
      <c r="G104" s="54">
        <v>20000</v>
      </c>
      <c r="H104" s="54">
        <v>20000</v>
      </c>
      <c r="I104" s="54">
        <v>20000</v>
      </c>
      <c r="J104" s="54">
        <v>20000</v>
      </c>
      <c r="K104" s="54">
        <v>20500</v>
      </c>
      <c r="L104" s="56"/>
      <c r="M104" s="56"/>
      <c r="N104" s="56"/>
      <c r="O104" s="69"/>
      <c r="P104" s="19"/>
      <c r="Q104" s="19"/>
      <c r="R104" s="19"/>
      <c r="S104" s="19"/>
      <c r="T104" s="20"/>
      <c r="U104" s="20"/>
    </row>
    <row r="105" s="16" customFormat="1" ht="10.85" spans="1:21">
      <c r="A105" s="19">
        <v>104</v>
      </c>
      <c r="B105" s="20" t="s">
        <v>197</v>
      </c>
      <c r="C105" s="20" t="s">
        <v>211</v>
      </c>
      <c r="D105" s="20"/>
      <c r="E105" s="54">
        <v>45000</v>
      </c>
      <c r="F105" s="54">
        <v>45000</v>
      </c>
      <c r="G105" s="54">
        <v>45000</v>
      </c>
      <c r="H105" s="54">
        <v>45000</v>
      </c>
      <c r="I105" s="54">
        <v>45000</v>
      </c>
      <c r="J105" s="54">
        <v>45000</v>
      </c>
      <c r="K105" s="54">
        <v>45500</v>
      </c>
      <c r="L105" s="56"/>
      <c r="M105" s="56"/>
      <c r="N105" s="56"/>
      <c r="O105" s="69"/>
      <c r="P105" s="19"/>
      <c r="Q105" s="19"/>
      <c r="R105" s="19"/>
      <c r="S105" s="19"/>
      <c r="T105" s="20"/>
      <c r="U105" s="20"/>
    </row>
    <row r="106" s="16" customFormat="1" ht="10.85" spans="1:21">
      <c r="A106" s="19">
        <v>105</v>
      </c>
      <c r="B106" s="20" t="s">
        <v>197</v>
      </c>
      <c r="C106" s="20" t="s">
        <v>212</v>
      </c>
      <c r="D106" s="20"/>
      <c r="E106" s="54">
        <v>15700</v>
      </c>
      <c r="F106" s="56"/>
      <c r="G106" s="54">
        <v>15700</v>
      </c>
      <c r="H106" s="56"/>
      <c r="I106" s="54">
        <v>15700</v>
      </c>
      <c r="J106" s="54">
        <v>15700</v>
      </c>
      <c r="K106" s="54">
        <v>16000</v>
      </c>
      <c r="L106" s="56"/>
      <c r="M106" s="56"/>
      <c r="N106" s="56"/>
      <c r="O106" s="69"/>
      <c r="P106" s="19"/>
      <c r="Q106" s="19"/>
      <c r="R106" s="19"/>
      <c r="S106" s="19"/>
      <c r="T106" s="20"/>
      <c r="U106" s="20"/>
    </row>
    <row r="107" s="16" customFormat="1" ht="10.85" spans="1:21">
      <c r="A107" s="19">
        <v>106</v>
      </c>
      <c r="B107" s="20" t="s">
        <v>197</v>
      </c>
      <c r="C107" s="20" t="s">
        <v>213</v>
      </c>
      <c r="D107" s="20"/>
      <c r="E107" s="54">
        <v>6600</v>
      </c>
      <c r="F107" s="54">
        <v>6600</v>
      </c>
      <c r="G107" s="54">
        <v>6600</v>
      </c>
      <c r="H107" s="54">
        <v>6600</v>
      </c>
      <c r="I107" s="54">
        <v>6600</v>
      </c>
      <c r="J107" s="54">
        <v>6600</v>
      </c>
      <c r="K107" s="56"/>
      <c r="L107" s="56"/>
      <c r="M107" s="56"/>
      <c r="N107" s="56"/>
      <c r="O107" s="69"/>
      <c r="P107" s="19"/>
      <c r="Q107" s="19"/>
      <c r="R107" s="19"/>
      <c r="S107" s="19"/>
      <c r="T107" s="20"/>
      <c r="U107" s="20"/>
    </row>
    <row r="108" s="16" customFormat="1" ht="10.85" spans="1:21">
      <c r="A108" s="19">
        <v>107</v>
      </c>
      <c r="B108" s="20" t="s">
        <v>197</v>
      </c>
      <c r="C108" s="20" t="s">
        <v>214</v>
      </c>
      <c r="D108" s="20"/>
      <c r="E108" s="54">
        <v>46000</v>
      </c>
      <c r="F108" s="54">
        <v>46000</v>
      </c>
      <c r="G108" s="54">
        <v>46000</v>
      </c>
      <c r="H108" s="54">
        <v>46000</v>
      </c>
      <c r="I108" s="54">
        <v>46000</v>
      </c>
      <c r="J108" s="54">
        <v>46000</v>
      </c>
      <c r="K108" s="56"/>
      <c r="L108" s="56"/>
      <c r="M108" s="56"/>
      <c r="N108" s="56"/>
      <c r="O108" s="69"/>
      <c r="P108" s="19"/>
      <c r="Q108" s="19"/>
      <c r="R108" s="19"/>
      <c r="S108" s="19"/>
      <c r="T108" s="20"/>
      <c r="U108" s="20"/>
    </row>
    <row r="109" s="16" customFormat="1" ht="10.85" spans="1:21">
      <c r="A109" s="19">
        <v>108</v>
      </c>
      <c r="B109" s="20" t="s">
        <v>197</v>
      </c>
      <c r="C109" s="20" t="s">
        <v>215</v>
      </c>
      <c r="D109" s="20"/>
      <c r="E109" s="55"/>
      <c r="F109" s="55"/>
      <c r="G109" s="54">
        <v>8400</v>
      </c>
      <c r="H109" s="54">
        <v>8400</v>
      </c>
      <c r="I109" s="54">
        <v>8400</v>
      </c>
      <c r="J109" s="54">
        <v>8400</v>
      </c>
      <c r="K109" s="56"/>
      <c r="L109" s="56"/>
      <c r="M109" s="56"/>
      <c r="N109" s="56"/>
      <c r="O109" s="69"/>
      <c r="P109" s="19"/>
      <c r="Q109" s="19"/>
      <c r="R109" s="19"/>
      <c r="S109" s="19"/>
      <c r="T109" s="20"/>
      <c r="U109" s="20"/>
    </row>
    <row r="110" s="16" customFormat="1" ht="10.85" spans="1:21">
      <c r="A110" s="19">
        <v>109</v>
      </c>
      <c r="B110" s="20" t="s">
        <v>197</v>
      </c>
      <c r="C110" s="20" t="s">
        <v>216</v>
      </c>
      <c r="D110" s="20"/>
      <c r="E110" s="54">
        <v>4000</v>
      </c>
      <c r="F110" s="54">
        <v>4000</v>
      </c>
      <c r="G110" s="54">
        <v>4000</v>
      </c>
      <c r="H110" s="54">
        <v>4000</v>
      </c>
      <c r="I110" s="54">
        <v>4000</v>
      </c>
      <c r="J110" s="54">
        <v>4000</v>
      </c>
      <c r="K110" s="56"/>
      <c r="L110" s="56"/>
      <c r="M110" s="56"/>
      <c r="N110" s="56"/>
      <c r="O110" s="69"/>
      <c r="P110" s="19"/>
      <c r="Q110" s="19"/>
      <c r="R110" s="19"/>
      <c r="S110" s="19"/>
      <c r="T110" s="20"/>
      <c r="U110" s="20"/>
    </row>
    <row r="111" s="16" customFormat="1" ht="10.85" spans="1:21">
      <c r="A111" s="19">
        <v>110</v>
      </c>
      <c r="B111" s="20" t="s">
        <v>197</v>
      </c>
      <c r="C111" s="20" t="s">
        <v>217</v>
      </c>
      <c r="D111" s="20"/>
      <c r="E111" s="56"/>
      <c r="F111" s="56"/>
      <c r="G111" s="54">
        <v>110000</v>
      </c>
      <c r="H111" s="56"/>
      <c r="I111" s="54">
        <f>J111</f>
        <v>110000</v>
      </c>
      <c r="J111" s="54">
        <v>110000</v>
      </c>
      <c r="K111" s="56"/>
      <c r="L111" s="56"/>
      <c r="M111" s="56"/>
      <c r="N111" s="56"/>
      <c r="O111" s="69"/>
      <c r="P111" s="19"/>
      <c r="Q111" s="19"/>
      <c r="R111" s="19"/>
      <c r="S111" s="19"/>
      <c r="T111" s="20"/>
      <c r="U111" s="20"/>
    </row>
    <row r="112" s="16" customFormat="1" ht="10.85" spans="1:21">
      <c r="A112" s="19">
        <v>111</v>
      </c>
      <c r="B112" s="20" t="s">
        <v>197</v>
      </c>
      <c r="C112" s="33" t="s">
        <v>218</v>
      </c>
      <c r="D112" s="20"/>
      <c r="E112" s="56"/>
      <c r="F112" s="56"/>
      <c r="G112" s="54">
        <f>H112</f>
        <v>4000</v>
      </c>
      <c r="H112" s="54">
        <v>4000</v>
      </c>
      <c r="I112" s="54">
        <v>4000</v>
      </c>
      <c r="J112" s="56"/>
      <c r="K112" s="56"/>
      <c r="L112" s="56"/>
      <c r="M112" s="56"/>
      <c r="N112" s="56"/>
      <c r="O112" s="69"/>
      <c r="P112" s="19"/>
      <c r="Q112" s="19"/>
      <c r="R112" s="19"/>
      <c r="S112" s="19"/>
      <c r="T112" s="20"/>
      <c r="U112" s="20"/>
    </row>
    <row r="113" s="16" customFormat="1" ht="10.85" spans="1:21">
      <c r="A113" s="19">
        <v>112</v>
      </c>
      <c r="B113" s="20" t="s">
        <v>219</v>
      </c>
      <c r="C113" s="20" t="s">
        <v>220</v>
      </c>
      <c r="D113" s="20"/>
      <c r="E113" s="54">
        <v>8900</v>
      </c>
      <c r="F113" s="54">
        <v>8900</v>
      </c>
      <c r="G113" s="55"/>
      <c r="H113" s="55"/>
      <c r="I113" s="55"/>
      <c r="J113" s="55"/>
      <c r="K113" s="56"/>
      <c r="L113" s="56"/>
      <c r="M113" s="56"/>
      <c r="N113" s="56"/>
      <c r="O113" s="69"/>
      <c r="P113" s="19"/>
      <c r="Q113" s="19"/>
      <c r="R113" s="19"/>
      <c r="S113" s="19"/>
      <c r="T113" s="20"/>
      <c r="U113" s="20"/>
    </row>
    <row r="114" s="16" customFormat="1" ht="10.85" spans="1:21">
      <c r="A114" s="19">
        <v>113</v>
      </c>
      <c r="B114" s="20" t="s">
        <v>219</v>
      </c>
      <c r="C114" s="20" t="s">
        <v>221</v>
      </c>
      <c r="D114" s="20"/>
      <c r="E114" s="55"/>
      <c r="F114" s="55"/>
      <c r="G114" s="54">
        <v>160000</v>
      </c>
      <c r="H114" s="54">
        <v>160000</v>
      </c>
      <c r="I114" s="54">
        <v>160000</v>
      </c>
      <c r="J114" s="54">
        <v>160000</v>
      </c>
      <c r="K114" s="56"/>
      <c r="L114" s="56"/>
      <c r="M114" s="56"/>
      <c r="N114" s="56"/>
      <c r="O114" s="69"/>
      <c r="P114" s="19"/>
      <c r="Q114" s="19"/>
      <c r="R114" s="19"/>
      <c r="S114" s="19"/>
      <c r="T114" s="20"/>
      <c r="U114" s="20"/>
    </row>
    <row r="115" s="16" customFormat="1" ht="10.85" spans="1:21">
      <c r="A115" s="19">
        <v>114</v>
      </c>
      <c r="B115" s="20" t="s">
        <v>219</v>
      </c>
      <c r="C115" s="20" t="s">
        <v>222</v>
      </c>
      <c r="D115" s="20"/>
      <c r="E115" s="54">
        <v>2400</v>
      </c>
      <c r="F115" s="54">
        <v>2400</v>
      </c>
      <c r="G115" s="54">
        <v>2400</v>
      </c>
      <c r="H115" s="55"/>
      <c r="I115" s="55"/>
      <c r="J115" s="54">
        <v>2400</v>
      </c>
      <c r="K115" s="56"/>
      <c r="L115" s="56"/>
      <c r="M115" s="56"/>
      <c r="N115" s="56"/>
      <c r="O115" s="69"/>
      <c r="P115" s="19"/>
      <c r="Q115" s="19"/>
      <c r="R115" s="19"/>
      <c r="S115" s="19"/>
      <c r="T115" s="20"/>
      <c r="U115" s="20"/>
    </row>
    <row r="116" s="16" customFormat="1" ht="10.85" spans="1:21">
      <c r="A116" s="19">
        <v>115</v>
      </c>
      <c r="B116" s="20" t="s">
        <v>219</v>
      </c>
      <c r="C116" s="20" t="s">
        <v>223</v>
      </c>
      <c r="D116" s="20"/>
      <c r="E116" s="54">
        <v>36000</v>
      </c>
      <c r="F116" s="54">
        <v>36000</v>
      </c>
      <c r="G116" s="54">
        <v>36000</v>
      </c>
      <c r="H116" s="55"/>
      <c r="I116" s="55"/>
      <c r="J116" s="54">
        <v>36000</v>
      </c>
      <c r="K116" s="56"/>
      <c r="L116" s="56"/>
      <c r="M116" s="56"/>
      <c r="N116" s="56"/>
      <c r="O116" s="69"/>
      <c r="P116" s="19"/>
      <c r="Q116" s="19"/>
      <c r="R116" s="19"/>
      <c r="S116" s="19"/>
      <c r="T116" s="20"/>
      <c r="U116" s="20"/>
    </row>
    <row r="117" s="16" customFormat="1" ht="10.85" spans="1:21">
      <c r="A117" s="19">
        <v>116</v>
      </c>
      <c r="B117" s="20" t="s">
        <v>219</v>
      </c>
      <c r="C117" s="20" t="s">
        <v>224</v>
      </c>
      <c r="D117" s="20"/>
      <c r="E117" s="54">
        <v>32000</v>
      </c>
      <c r="F117" s="54">
        <v>32000</v>
      </c>
      <c r="G117" s="54">
        <v>32000</v>
      </c>
      <c r="H117" s="54">
        <v>32000</v>
      </c>
      <c r="I117" s="54">
        <v>32000</v>
      </c>
      <c r="J117" s="54">
        <v>32000</v>
      </c>
      <c r="K117" s="56"/>
      <c r="L117" s="56"/>
      <c r="M117" s="56"/>
      <c r="N117" s="56"/>
      <c r="O117" s="69"/>
      <c r="P117" s="19"/>
      <c r="Q117" s="19"/>
      <c r="R117" s="19"/>
      <c r="S117" s="19"/>
      <c r="T117" s="20"/>
      <c r="U117" s="20"/>
    </row>
    <row r="118" s="16" customFormat="1" ht="10.85" spans="1:21">
      <c r="A118" s="19">
        <v>117</v>
      </c>
      <c r="B118" s="20" t="s">
        <v>219</v>
      </c>
      <c r="C118" s="20" t="s">
        <v>225</v>
      </c>
      <c r="D118" s="20"/>
      <c r="E118" s="54">
        <v>29000</v>
      </c>
      <c r="F118" s="54">
        <v>29000</v>
      </c>
      <c r="G118" s="54">
        <v>29000</v>
      </c>
      <c r="H118" s="54">
        <v>29000</v>
      </c>
      <c r="I118" s="54">
        <v>29000</v>
      </c>
      <c r="J118" s="54">
        <v>29000</v>
      </c>
      <c r="K118" s="56"/>
      <c r="L118" s="56"/>
      <c r="M118" s="56"/>
      <c r="N118" s="56"/>
      <c r="O118" s="69"/>
      <c r="P118" s="19"/>
      <c r="Q118" s="19"/>
      <c r="R118" s="19"/>
      <c r="S118" s="19"/>
      <c r="T118" s="20"/>
      <c r="U118" s="20"/>
    </row>
    <row r="119" s="16" customFormat="1" ht="10.05" customHeight="1" spans="1:21">
      <c r="A119" s="19">
        <v>118</v>
      </c>
      <c r="B119" s="20" t="s">
        <v>219</v>
      </c>
      <c r="C119" s="20" t="s">
        <v>226</v>
      </c>
      <c r="D119" s="20"/>
      <c r="E119" s="54">
        <v>11500</v>
      </c>
      <c r="F119" s="54">
        <v>11500</v>
      </c>
      <c r="G119" s="54">
        <v>11500</v>
      </c>
      <c r="H119" s="54">
        <v>11500</v>
      </c>
      <c r="I119" s="54">
        <v>11500</v>
      </c>
      <c r="J119" s="54">
        <v>11500</v>
      </c>
      <c r="K119" s="56"/>
      <c r="L119" s="56"/>
      <c r="M119" s="56"/>
      <c r="N119" s="56"/>
      <c r="O119" s="69"/>
      <c r="P119" s="19"/>
      <c r="Q119" s="19"/>
      <c r="R119" s="19"/>
      <c r="S119" s="19"/>
      <c r="T119" s="20"/>
      <c r="U119" s="20"/>
    </row>
    <row r="120" s="16" customFormat="1" ht="10.05" customHeight="1" spans="1:21">
      <c r="A120" s="19">
        <v>119</v>
      </c>
      <c r="B120" s="20" t="s">
        <v>219</v>
      </c>
      <c r="C120" s="20" t="s">
        <v>227</v>
      </c>
      <c r="D120" s="20"/>
      <c r="E120" s="54">
        <v>7400</v>
      </c>
      <c r="F120" s="54">
        <v>7400</v>
      </c>
      <c r="G120" s="54">
        <v>7400</v>
      </c>
      <c r="H120" s="55"/>
      <c r="I120" s="55"/>
      <c r="J120" s="55"/>
      <c r="K120" s="56"/>
      <c r="L120" s="56"/>
      <c r="M120" s="56"/>
      <c r="N120" s="56"/>
      <c r="O120" s="69"/>
      <c r="P120" s="19"/>
      <c r="Q120" s="19"/>
      <c r="R120" s="19"/>
      <c r="S120" s="19"/>
      <c r="T120" s="20"/>
      <c r="U120" s="20"/>
    </row>
    <row r="121" s="16" customFormat="1" ht="10.05" customHeight="1" spans="1:21">
      <c r="A121" s="19">
        <v>120</v>
      </c>
      <c r="B121" s="20" t="s">
        <v>161</v>
      </c>
      <c r="C121" s="20" t="s">
        <v>228</v>
      </c>
      <c r="D121" s="20"/>
      <c r="E121" s="55"/>
      <c r="F121" s="55"/>
      <c r="G121" s="54">
        <v>80</v>
      </c>
      <c r="H121" s="55"/>
      <c r="I121" s="55"/>
      <c r="J121" s="55"/>
      <c r="K121" s="56"/>
      <c r="L121" s="56"/>
      <c r="M121" s="56"/>
      <c r="N121" s="56"/>
      <c r="O121" s="69"/>
      <c r="P121" s="19"/>
      <c r="Q121" s="19"/>
      <c r="R121" s="19"/>
      <c r="S121" s="19"/>
      <c r="T121" s="20"/>
      <c r="U121" s="20"/>
    </row>
    <row r="122" s="16" customFormat="1" ht="10.05" customHeight="1" spans="1:21">
      <c r="A122" s="19">
        <v>121</v>
      </c>
      <c r="B122" s="20" t="s">
        <v>161</v>
      </c>
      <c r="C122" s="20" t="s">
        <v>229</v>
      </c>
      <c r="D122" s="20"/>
      <c r="E122" s="55"/>
      <c r="F122" s="55"/>
      <c r="G122" s="54">
        <v>700</v>
      </c>
      <c r="H122" s="55"/>
      <c r="I122" s="55"/>
      <c r="J122" s="55"/>
      <c r="K122" s="56"/>
      <c r="L122" s="56"/>
      <c r="M122" s="56"/>
      <c r="N122" s="56"/>
      <c r="O122" s="69"/>
      <c r="P122" s="19"/>
      <c r="Q122" s="19"/>
      <c r="R122" s="19"/>
      <c r="S122" s="19"/>
      <c r="T122" s="20"/>
      <c r="U122" s="20"/>
    </row>
    <row r="123" s="16" customFormat="1" ht="10.05" customHeight="1" spans="1:21">
      <c r="A123" s="19">
        <v>122</v>
      </c>
      <c r="B123" s="20" t="s">
        <v>230</v>
      </c>
      <c r="C123" s="35" t="s">
        <v>231</v>
      </c>
      <c r="D123" s="20"/>
      <c r="E123" s="54">
        <v>1650</v>
      </c>
      <c r="F123" s="54">
        <v>1600</v>
      </c>
      <c r="G123" s="54">
        <v>1640</v>
      </c>
      <c r="H123" s="55"/>
      <c r="I123" s="55"/>
      <c r="J123" s="54">
        <v>1650</v>
      </c>
      <c r="K123" s="56"/>
      <c r="L123" s="56"/>
      <c r="M123" s="56"/>
      <c r="N123" s="56"/>
      <c r="O123" s="69"/>
      <c r="P123" s="19"/>
      <c r="Q123" s="19"/>
      <c r="R123" s="19"/>
      <c r="S123" s="19"/>
      <c r="T123" s="20"/>
      <c r="U123" s="20"/>
    </row>
    <row r="124" s="16" customFormat="1" ht="10.85" hidden="1" spans="1:21">
      <c r="A124" s="19">
        <v>123</v>
      </c>
      <c r="B124" s="20"/>
      <c r="C124" s="35"/>
      <c r="D124" s="20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69"/>
      <c r="P124" s="19"/>
      <c r="Q124" s="19"/>
      <c r="R124" s="19"/>
      <c r="S124" s="19"/>
      <c r="T124" s="20"/>
      <c r="U124" s="20"/>
    </row>
    <row r="125" s="16" customFormat="1" ht="10.85" spans="1:21">
      <c r="A125" s="19">
        <v>124</v>
      </c>
      <c r="B125" s="20" t="s">
        <v>230</v>
      </c>
      <c r="C125" s="35" t="s">
        <v>232</v>
      </c>
      <c r="D125" s="20"/>
      <c r="E125" s="55"/>
      <c r="F125" s="55"/>
      <c r="G125" s="55"/>
      <c r="H125" s="54">
        <v>750</v>
      </c>
      <c r="I125" s="54">
        <v>750</v>
      </c>
      <c r="J125" s="55"/>
      <c r="K125" s="56"/>
      <c r="L125" s="56"/>
      <c r="M125" s="56"/>
      <c r="N125" s="56"/>
      <c r="O125" s="69"/>
      <c r="P125" s="19"/>
      <c r="Q125" s="19"/>
      <c r="R125" s="19"/>
      <c r="S125" s="19"/>
      <c r="T125" s="20"/>
      <c r="U125" s="20"/>
    </row>
    <row r="126" s="16" customFormat="1" ht="10.85" spans="1:21">
      <c r="A126" s="19">
        <v>125</v>
      </c>
      <c r="B126" s="20" t="s">
        <v>197</v>
      </c>
      <c r="C126" s="35" t="s">
        <v>233</v>
      </c>
      <c r="D126" s="20"/>
      <c r="E126" s="55"/>
      <c r="F126" s="55"/>
      <c r="G126" s="54">
        <v>7500</v>
      </c>
      <c r="H126" s="55"/>
      <c r="I126" s="55"/>
      <c r="J126" s="55"/>
      <c r="K126" s="56"/>
      <c r="L126" s="56"/>
      <c r="M126" s="56"/>
      <c r="N126" s="56"/>
      <c r="O126" s="69"/>
      <c r="P126" s="19"/>
      <c r="Q126" s="19"/>
      <c r="R126" s="19"/>
      <c r="S126" s="19"/>
      <c r="T126" s="20"/>
      <c r="U126" s="20"/>
    </row>
    <row r="127" s="16" customFormat="1" ht="10.85" spans="1:21">
      <c r="A127" s="19">
        <v>126</v>
      </c>
      <c r="B127" s="20" t="s">
        <v>161</v>
      </c>
      <c r="C127" s="35" t="s">
        <v>234</v>
      </c>
      <c r="D127" s="20"/>
      <c r="E127" s="55"/>
      <c r="F127" s="55"/>
      <c r="G127" s="55"/>
      <c r="H127" s="55"/>
      <c r="I127" s="55"/>
      <c r="J127" s="55"/>
      <c r="K127" s="56"/>
      <c r="L127" s="54">
        <v>6000</v>
      </c>
      <c r="M127" s="54">
        <v>6000</v>
      </c>
      <c r="N127" s="54">
        <v>6000</v>
      </c>
      <c r="O127" s="69"/>
      <c r="P127" s="19"/>
      <c r="Q127" s="19"/>
      <c r="R127" s="19"/>
      <c r="S127" s="19"/>
      <c r="T127" s="20"/>
      <c r="U127" s="20"/>
    </row>
    <row r="128" s="16" customFormat="1" ht="10.85" spans="1:21">
      <c r="A128" s="19">
        <v>127</v>
      </c>
      <c r="B128" s="20" t="s">
        <v>170</v>
      </c>
      <c r="C128" s="35" t="s">
        <v>235</v>
      </c>
      <c r="D128" s="20"/>
      <c r="E128" s="55"/>
      <c r="F128" s="55"/>
      <c r="G128" s="55"/>
      <c r="H128" s="55"/>
      <c r="I128" s="55"/>
      <c r="J128" s="55"/>
      <c r="K128" s="56"/>
      <c r="L128" s="54">
        <v>7500</v>
      </c>
      <c r="M128" s="54">
        <v>7500</v>
      </c>
      <c r="N128" s="54">
        <v>7500</v>
      </c>
      <c r="O128" s="69"/>
      <c r="P128" s="19"/>
      <c r="Q128" s="19"/>
      <c r="R128" s="19"/>
      <c r="S128" s="19"/>
      <c r="T128" s="20"/>
      <c r="U128" s="20"/>
    </row>
    <row r="129" s="16" customFormat="1" ht="10.85" spans="1:21">
      <c r="A129" s="19">
        <v>128</v>
      </c>
      <c r="B129" s="20" t="s">
        <v>197</v>
      </c>
      <c r="C129" s="33" t="s">
        <v>236</v>
      </c>
      <c r="D129" s="20"/>
      <c r="E129" s="55"/>
      <c r="F129" s="55"/>
      <c r="G129" s="55"/>
      <c r="H129" s="55"/>
      <c r="I129" s="54">
        <v>11000</v>
      </c>
      <c r="J129" s="55"/>
      <c r="K129" s="56"/>
      <c r="L129" s="56"/>
      <c r="M129" s="56"/>
      <c r="N129" s="56"/>
      <c r="O129" s="69"/>
      <c r="P129" s="19"/>
      <c r="Q129" s="19"/>
      <c r="R129" s="19"/>
      <c r="S129" s="19"/>
      <c r="T129" s="20"/>
      <c r="U129" s="20"/>
    </row>
    <row r="130" s="16" customFormat="1" ht="10.85" spans="1:21">
      <c r="A130" s="19">
        <v>129</v>
      </c>
      <c r="B130" s="20"/>
      <c r="C130" s="35"/>
      <c r="D130" s="20"/>
      <c r="E130" s="55"/>
      <c r="F130" s="55"/>
      <c r="G130" s="55"/>
      <c r="H130" s="55"/>
      <c r="I130" s="55"/>
      <c r="J130" s="55"/>
      <c r="K130" s="56"/>
      <c r="L130" s="56"/>
      <c r="M130" s="56"/>
      <c r="N130" s="56"/>
      <c r="O130" s="69"/>
      <c r="P130" s="19"/>
      <c r="Q130" s="19"/>
      <c r="R130" s="19"/>
      <c r="S130" s="19"/>
      <c r="T130" s="20"/>
      <c r="U130" s="20"/>
    </row>
    <row r="131" s="16" customFormat="1" ht="10.85" spans="1:21">
      <c r="A131" s="19">
        <v>130</v>
      </c>
      <c r="B131" s="20"/>
      <c r="C131" s="35"/>
      <c r="D131" s="20"/>
      <c r="E131" s="55"/>
      <c r="F131" s="55"/>
      <c r="G131" s="55"/>
      <c r="H131" s="55"/>
      <c r="I131" s="55"/>
      <c r="J131" s="55"/>
      <c r="K131" s="56"/>
      <c r="L131" s="56"/>
      <c r="M131" s="56"/>
      <c r="N131" s="56"/>
      <c r="O131" s="69"/>
      <c r="P131" s="19"/>
      <c r="Q131" s="19"/>
      <c r="R131" s="19"/>
      <c r="S131" s="19"/>
      <c r="T131" s="20"/>
      <c r="U131" s="20"/>
    </row>
    <row r="132" s="16" customFormat="1" ht="10.85" spans="1:21">
      <c r="A132" s="19">
        <v>131</v>
      </c>
      <c r="B132" s="20"/>
      <c r="C132" s="35"/>
      <c r="D132" s="20"/>
      <c r="E132" s="55"/>
      <c r="F132" s="55"/>
      <c r="G132" s="55"/>
      <c r="H132" s="55"/>
      <c r="I132" s="55"/>
      <c r="J132" s="55"/>
      <c r="K132" s="56"/>
      <c r="L132" s="56"/>
      <c r="M132" s="56"/>
      <c r="N132" s="56"/>
      <c r="O132" s="69"/>
      <c r="P132" s="19"/>
      <c r="Q132" s="19"/>
      <c r="R132" s="19"/>
      <c r="S132" s="19"/>
      <c r="T132" s="20"/>
      <c r="U132" s="20"/>
    </row>
    <row r="133" s="16" customFormat="1" ht="10.85" spans="1:21">
      <c r="A133" s="19">
        <v>132</v>
      </c>
      <c r="B133" s="20"/>
      <c r="C133" s="35"/>
      <c r="D133" s="20"/>
      <c r="E133" s="55"/>
      <c r="F133" s="55"/>
      <c r="G133" s="55"/>
      <c r="H133" s="55"/>
      <c r="I133" s="55"/>
      <c r="J133" s="55"/>
      <c r="K133" s="56"/>
      <c r="L133" s="56"/>
      <c r="M133" s="56"/>
      <c r="N133" s="56"/>
      <c r="O133" s="69"/>
      <c r="P133" s="19"/>
      <c r="Q133" s="19"/>
      <c r="R133" s="19"/>
      <c r="S133" s="19"/>
      <c r="T133" s="20"/>
      <c r="U133" s="20"/>
    </row>
    <row r="134" s="16" customFormat="1" ht="10.85" spans="1:21">
      <c r="A134" s="19">
        <v>133</v>
      </c>
      <c r="B134" s="20"/>
      <c r="C134" s="35"/>
      <c r="D134" s="20"/>
      <c r="E134" s="55"/>
      <c r="F134" s="55"/>
      <c r="G134" s="55"/>
      <c r="H134" s="55"/>
      <c r="I134" s="55"/>
      <c r="J134" s="55"/>
      <c r="K134" s="56"/>
      <c r="L134" s="56"/>
      <c r="M134" s="56"/>
      <c r="N134" s="56"/>
      <c r="O134" s="69"/>
      <c r="P134" s="19"/>
      <c r="Q134" s="19"/>
      <c r="R134" s="19"/>
      <c r="S134" s="19"/>
      <c r="T134" s="20"/>
      <c r="U134" s="20"/>
    </row>
    <row r="135" s="16" customFormat="1" ht="10.85" spans="1:21">
      <c r="A135" s="19">
        <v>134</v>
      </c>
      <c r="B135" s="20"/>
      <c r="C135" s="35"/>
      <c r="D135" s="20"/>
      <c r="E135" s="55"/>
      <c r="F135" s="55"/>
      <c r="G135" s="55"/>
      <c r="H135" s="55"/>
      <c r="I135" s="55"/>
      <c r="J135" s="55"/>
      <c r="K135" s="56"/>
      <c r="L135" s="56"/>
      <c r="M135" s="56"/>
      <c r="N135" s="56"/>
      <c r="O135" s="69"/>
      <c r="P135" s="19"/>
      <c r="Q135" s="19"/>
      <c r="R135" s="19"/>
      <c r="S135" s="19"/>
      <c r="T135" s="20"/>
      <c r="U135" s="20"/>
    </row>
    <row r="136" s="16" customFormat="1" ht="10.85" spans="1:21">
      <c r="A136" s="19">
        <v>135</v>
      </c>
      <c r="B136" s="20"/>
      <c r="C136" s="35"/>
      <c r="D136" s="20"/>
      <c r="E136" s="55"/>
      <c r="F136" s="55"/>
      <c r="G136" s="55"/>
      <c r="H136" s="55"/>
      <c r="I136" s="55"/>
      <c r="J136" s="55"/>
      <c r="K136" s="56"/>
      <c r="L136" s="56"/>
      <c r="M136" s="56"/>
      <c r="N136" s="56"/>
      <c r="O136" s="69"/>
      <c r="P136" s="19"/>
      <c r="Q136" s="19"/>
      <c r="R136" s="19"/>
      <c r="S136" s="19"/>
      <c r="T136" s="20"/>
      <c r="U136" s="20"/>
    </row>
    <row r="137" s="16" customFormat="1" ht="10.85" spans="1:21">
      <c r="A137" s="19">
        <v>136</v>
      </c>
      <c r="B137" s="20"/>
      <c r="C137" s="35"/>
      <c r="D137" s="20"/>
      <c r="E137" s="55"/>
      <c r="F137" s="55"/>
      <c r="G137" s="55"/>
      <c r="H137" s="55"/>
      <c r="I137" s="55"/>
      <c r="J137" s="55"/>
      <c r="K137" s="56"/>
      <c r="L137" s="56"/>
      <c r="M137" s="56"/>
      <c r="N137" s="56"/>
      <c r="O137" s="69"/>
      <c r="P137" s="19"/>
      <c r="Q137" s="19"/>
      <c r="R137" s="19"/>
      <c r="S137" s="19"/>
      <c r="T137" s="20"/>
      <c r="U137" s="20"/>
    </row>
    <row r="138" s="16" customFormat="1" ht="10.85" spans="1:21">
      <c r="A138" s="19">
        <v>137</v>
      </c>
      <c r="B138" s="19" t="s">
        <v>237</v>
      </c>
      <c r="C138" s="19" t="s">
        <v>238</v>
      </c>
      <c r="D138" s="75">
        <v>2.6</v>
      </c>
      <c r="E138" s="55"/>
      <c r="F138" s="58"/>
      <c r="G138" s="58"/>
      <c r="H138" s="58"/>
      <c r="I138" s="58"/>
      <c r="J138" s="58"/>
      <c r="K138" s="58"/>
      <c r="L138" s="58"/>
      <c r="M138" s="58"/>
      <c r="N138" s="58"/>
      <c r="O138" s="69"/>
      <c r="P138" s="19"/>
      <c r="Q138" s="19"/>
      <c r="R138" s="19"/>
      <c r="S138" s="19"/>
      <c r="T138" s="20"/>
      <c r="U138" s="20"/>
    </row>
    <row r="139" s="16" customFormat="1" ht="10.85" spans="1:21">
      <c r="A139" s="19">
        <v>138</v>
      </c>
      <c r="B139" s="19" t="s">
        <v>237</v>
      </c>
      <c r="C139" s="19" t="s">
        <v>239</v>
      </c>
      <c r="D139" s="75">
        <v>2.4</v>
      </c>
      <c r="E139" s="55"/>
      <c r="F139" s="58"/>
      <c r="G139" s="58"/>
      <c r="H139" s="58"/>
      <c r="I139" s="58"/>
      <c r="J139" s="58"/>
      <c r="K139" s="58"/>
      <c r="L139" s="58"/>
      <c r="M139" s="58"/>
      <c r="N139" s="58"/>
      <c r="O139" s="69"/>
      <c r="P139" s="19"/>
      <c r="Q139" s="19"/>
      <c r="R139" s="19"/>
      <c r="S139" s="19"/>
      <c r="T139" s="20"/>
      <c r="U139" s="20"/>
    </row>
    <row r="140" s="16" customFormat="1" ht="10.85" spans="1:21">
      <c r="A140" s="19">
        <v>139</v>
      </c>
      <c r="B140" s="19" t="s">
        <v>237</v>
      </c>
      <c r="C140" s="19" t="s">
        <v>240</v>
      </c>
      <c r="D140" s="75">
        <v>1.9</v>
      </c>
      <c r="E140" s="55"/>
      <c r="F140" s="58"/>
      <c r="G140" s="58"/>
      <c r="H140" s="58"/>
      <c r="I140" s="58"/>
      <c r="J140" s="58"/>
      <c r="K140" s="58"/>
      <c r="L140" s="58"/>
      <c r="M140" s="58"/>
      <c r="N140" s="58"/>
      <c r="O140" s="69"/>
      <c r="P140" s="19"/>
      <c r="Q140" s="19"/>
      <c r="R140" s="19"/>
      <c r="S140" s="19"/>
      <c r="T140" s="20"/>
      <c r="U140" s="20"/>
    </row>
    <row r="141" s="16" customFormat="1" ht="10.85" spans="1:21">
      <c r="A141" s="19">
        <v>140</v>
      </c>
      <c r="B141" s="19" t="s">
        <v>237</v>
      </c>
      <c r="C141" s="19" t="s">
        <v>241</v>
      </c>
      <c r="D141" s="75">
        <v>2.8</v>
      </c>
      <c r="E141" s="55"/>
      <c r="F141" s="58"/>
      <c r="G141" s="58"/>
      <c r="H141" s="58"/>
      <c r="I141" s="58"/>
      <c r="J141" s="58"/>
      <c r="K141" s="58"/>
      <c r="L141" s="58"/>
      <c r="M141" s="58"/>
      <c r="N141" s="58"/>
      <c r="O141" s="69"/>
      <c r="P141" s="19"/>
      <c r="Q141" s="19"/>
      <c r="R141" s="19"/>
      <c r="S141" s="19"/>
      <c r="T141" s="20"/>
      <c r="U141" s="20"/>
    </row>
    <row r="142" s="16" customFormat="1" ht="10.85" spans="1:21">
      <c r="A142" s="19">
        <v>141</v>
      </c>
      <c r="B142" s="19" t="s">
        <v>237</v>
      </c>
      <c r="C142" s="19" t="s">
        <v>242</v>
      </c>
      <c r="D142" s="75" t="s">
        <v>243</v>
      </c>
      <c r="E142" s="55"/>
      <c r="F142" s="58"/>
      <c r="G142" s="58"/>
      <c r="H142" s="58"/>
      <c r="I142" s="58"/>
      <c r="J142" s="58"/>
      <c r="K142" s="58"/>
      <c r="L142" s="58"/>
      <c r="M142" s="58"/>
      <c r="N142" s="58"/>
      <c r="O142" s="69"/>
      <c r="P142" s="19"/>
      <c r="Q142" s="19"/>
      <c r="R142" s="19"/>
      <c r="S142" s="19"/>
      <c r="T142" s="20"/>
      <c r="U142" s="20"/>
    </row>
    <row r="143" s="16" customFormat="1" ht="10.85" spans="1:21">
      <c r="A143" s="19">
        <v>142</v>
      </c>
      <c r="B143" s="19" t="s">
        <v>237</v>
      </c>
      <c r="C143" s="19" t="s">
        <v>244</v>
      </c>
      <c r="D143" s="75" t="s">
        <v>245</v>
      </c>
      <c r="E143" s="55"/>
      <c r="F143" s="58"/>
      <c r="G143" s="58"/>
      <c r="H143" s="58"/>
      <c r="I143" s="58"/>
      <c r="J143" s="58"/>
      <c r="K143" s="58"/>
      <c r="L143" s="58"/>
      <c r="M143" s="58"/>
      <c r="N143" s="58"/>
      <c r="O143" s="69"/>
      <c r="P143" s="19"/>
      <c r="Q143" s="19"/>
      <c r="R143" s="19"/>
      <c r="S143" s="19"/>
      <c r="T143" s="20"/>
      <c r="U143" s="20"/>
    </row>
    <row r="144" s="16" customFormat="1" ht="10.85" spans="1:21">
      <c r="A144" s="19">
        <v>143</v>
      </c>
      <c r="B144" s="19" t="s">
        <v>237</v>
      </c>
      <c r="C144" s="19" t="s">
        <v>246</v>
      </c>
      <c r="D144" s="75" t="s">
        <v>247</v>
      </c>
      <c r="E144" s="55"/>
      <c r="F144" s="58"/>
      <c r="G144" s="58"/>
      <c r="H144" s="58"/>
      <c r="I144" s="58"/>
      <c r="J144" s="58"/>
      <c r="K144" s="58"/>
      <c r="L144" s="58"/>
      <c r="M144" s="58"/>
      <c r="N144" s="58"/>
      <c r="O144" s="69"/>
      <c r="P144" s="19"/>
      <c r="Q144" s="19"/>
      <c r="R144" s="19"/>
      <c r="S144" s="19"/>
      <c r="T144" s="20"/>
      <c r="U144" s="20"/>
    </row>
    <row r="145" s="16" customFormat="1" ht="10.85" spans="1:21">
      <c r="A145" s="19">
        <v>144</v>
      </c>
      <c r="B145" s="19" t="s">
        <v>237</v>
      </c>
      <c r="C145" s="19" t="s">
        <v>248</v>
      </c>
      <c r="D145" s="75" t="s">
        <v>249</v>
      </c>
      <c r="E145" s="55"/>
      <c r="F145" s="58"/>
      <c r="G145" s="58"/>
      <c r="H145" s="58"/>
      <c r="I145" s="58"/>
      <c r="J145" s="58"/>
      <c r="K145" s="58"/>
      <c r="L145" s="58"/>
      <c r="M145" s="58"/>
      <c r="N145" s="58"/>
      <c r="O145" s="69"/>
      <c r="P145" s="19"/>
      <c r="Q145" s="19"/>
      <c r="R145" s="19"/>
      <c r="S145" s="19"/>
      <c r="T145" s="20"/>
      <c r="U145" s="20"/>
    </row>
    <row r="146" s="16" customFormat="1" ht="10.85" spans="1:21">
      <c r="A146" s="19">
        <v>145</v>
      </c>
      <c r="B146" s="19" t="s">
        <v>237</v>
      </c>
      <c r="C146" s="19" t="s">
        <v>250</v>
      </c>
      <c r="D146" s="75" t="s">
        <v>251</v>
      </c>
      <c r="E146" s="55"/>
      <c r="F146" s="58"/>
      <c r="G146" s="58"/>
      <c r="H146" s="58"/>
      <c r="I146" s="58"/>
      <c r="J146" s="58"/>
      <c r="K146" s="58"/>
      <c r="L146" s="58"/>
      <c r="M146" s="58"/>
      <c r="N146" s="58"/>
      <c r="O146" s="69"/>
      <c r="P146" s="19"/>
      <c r="Q146" s="19"/>
      <c r="R146" s="19"/>
      <c r="S146" s="19"/>
      <c r="T146" s="20"/>
      <c r="U146" s="20"/>
    </row>
    <row r="147" s="16" customFormat="1" ht="10.85" spans="1:21">
      <c r="A147" s="19">
        <v>146</v>
      </c>
      <c r="B147" s="19" t="s">
        <v>237</v>
      </c>
      <c r="C147" s="19" t="s">
        <v>252</v>
      </c>
      <c r="D147" s="75" t="s">
        <v>253</v>
      </c>
      <c r="E147" s="55"/>
      <c r="F147" s="58"/>
      <c r="G147" s="58"/>
      <c r="H147" s="58"/>
      <c r="I147" s="58"/>
      <c r="J147" s="58"/>
      <c r="K147" s="58"/>
      <c r="L147" s="58"/>
      <c r="M147" s="58"/>
      <c r="N147" s="58"/>
      <c r="O147" s="69"/>
      <c r="P147" s="19"/>
      <c r="Q147" s="19"/>
      <c r="R147" s="19"/>
      <c r="S147" s="19"/>
      <c r="T147" s="20"/>
      <c r="U147" s="20"/>
    </row>
    <row r="148" s="16" customFormat="1" ht="10.85" spans="1:21">
      <c r="A148" s="19">
        <v>147</v>
      </c>
      <c r="B148" s="19" t="s">
        <v>237</v>
      </c>
      <c r="C148" s="19" t="s">
        <v>254</v>
      </c>
      <c r="D148" s="75" t="s">
        <v>255</v>
      </c>
      <c r="E148" s="55"/>
      <c r="F148" s="58"/>
      <c r="G148" s="58"/>
      <c r="H148" s="58"/>
      <c r="I148" s="58"/>
      <c r="J148" s="58"/>
      <c r="K148" s="58"/>
      <c r="L148" s="58"/>
      <c r="M148" s="58"/>
      <c r="N148" s="58"/>
      <c r="O148" s="69"/>
      <c r="P148" s="19"/>
      <c r="Q148" s="19"/>
      <c r="R148" s="19"/>
      <c r="S148" s="19"/>
      <c r="T148" s="20"/>
      <c r="U148" s="20"/>
    </row>
    <row r="149" s="16" customFormat="1" ht="10.85" spans="1:21">
      <c r="A149" s="19">
        <v>148</v>
      </c>
      <c r="B149" s="19" t="s">
        <v>237</v>
      </c>
      <c r="C149" s="19" t="s">
        <v>256</v>
      </c>
      <c r="D149" s="75" t="s">
        <v>257</v>
      </c>
      <c r="E149" s="55"/>
      <c r="F149" s="58"/>
      <c r="G149" s="58"/>
      <c r="H149" s="58"/>
      <c r="I149" s="58"/>
      <c r="J149" s="58"/>
      <c r="K149" s="58"/>
      <c r="L149" s="58"/>
      <c r="M149" s="58"/>
      <c r="N149" s="58"/>
      <c r="O149" s="69"/>
      <c r="P149" s="19"/>
      <c r="Q149" s="19"/>
      <c r="R149" s="19"/>
      <c r="S149" s="19"/>
      <c r="T149" s="20"/>
      <c r="U149" s="20"/>
    </row>
    <row r="150" s="16" customFormat="1" ht="10.85" spans="1:21">
      <c r="A150" s="19">
        <v>149</v>
      </c>
      <c r="B150" s="19" t="s">
        <v>237</v>
      </c>
      <c r="C150" s="19" t="s">
        <v>258</v>
      </c>
      <c r="D150" s="75" t="s">
        <v>259</v>
      </c>
      <c r="E150" s="55"/>
      <c r="F150" s="58"/>
      <c r="G150" s="58"/>
      <c r="H150" s="58"/>
      <c r="I150" s="58"/>
      <c r="J150" s="58"/>
      <c r="K150" s="58"/>
      <c r="L150" s="58"/>
      <c r="M150" s="58"/>
      <c r="N150" s="58"/>
      <c r="O150" s="69"/>
      <c r="P150" s="19"/>
      <c r="Q150" s="19"/>
      <c r="R150" s="19"/>
      <c r="S150" s="19"/>
      <c r="T150" s="20"/>
      <c r="U150" s="20"/>
    </row>
    <row r="151" s="16" customFormat="1" ht="10.85" spans="1:21">
      <c r="A151" s="19">
        <v>150</v>
      </c>
      <c r="B151" s="19" t="s">
        <v>237</v>
      </c>
      <c r="C151" s="19" t="s">
        <v>260</v>
      </c>
      <c r="D151" s="75" t="s">
        <v>261</v>
      </c>
      <c r="E151" s="55"/>
      <c r="F151" s="58"/>
      <c r="G151" s="58"/>
      <c r="H151" s="58"/>
      <c r="I151" s="58"/>
      <c r="J151" s="58"/>
      <c r="K151" s="58"/>
      <c r="L151" s="58"/>
      <c r="M151" s="58"/>
      <c r="N151" s="58"/>
      <c r="O151" s="69"/>
      <c r="P151" s="19"/>
      <c r="Q151" s="19"/>
      <c r="R151" s="19"/>
      <c r="S151" s="19"/>
      <c r="T151" s="20"/>
      <c r="U151" s="20"/>
    </row>
    <row r="152" s="16" customFormat="1" ht="10.85" spans="1:21">
      <c r="A152" s="19">
        <v>151</v>
      </c>
      <c r="B152" s="19" t="s">
        <v>237</v>
      </c>
      <c r="C152" s="19" t="s">
        <v>262</v>
      </c>
      <c r="D152" s="75" t="s">
        <v>263</v>
      </c>
      <c r="E152" s="55"/>
      <c r="F152" s="58"/>
      <c r="G152" s="58"/>
      <c r="H152" s="58"/>
      <c r="I152" s="58"/>
      <c r="J152" s="58"/>
      <c r="K152" s="58"/>
      <c r="L152" s="58"/>
      <c r="M152" s="58"/>
      <c r="N152" s="58"/>
      <c r="O152" s="69"/>
      <c r="P152" s="19"/>
      <c r="Q152" s="19"/>
      <c r="R152" s="19"/>
      <c r="S152" s="19"/>
      <c r="T152" s="20"/>
      <c r="U152" s="20"/>
    </row>
    <row r="153" s="16" customFormat="1" ht="10.85" spans="1:21">
      <c r="A153" s="19">
        <v>152</v>
      </c>
      <c r="B153" s="19" t="s">
        <v>237</v>
      </c>
      <c r="C153" s="19" t="s">
        <v>264</v>
      </c>
      <c r="D153" s="75" t="s">
        <v>265</v>
      </c>
      <c r="E153" s="55"/>
      <c r="F153" s="58"/>
      <c r="G153" s="58"/>
      <c r="H153" s="58"/>
      <c r="I153" s="58"/>
      <c r="J153" s="58"/>
      <c r="K153" s="58"/>
      <c r="L153" s="58"/>
      <c r="M153" s="58"/>
      <c r="N153" s="58"/>
      <c r="O153" s="69"/>
      <c r="P153" s="19"/>
      <c r="Q153" s="19"/>
      <c r="R153" s="19"/>
      <c r="S153" s="19"/>
      <c r="T153" s="20"/>
      <c r="U153" s="20"/>
    </row>
    <row r="154" s="16" customFormat="1" ht="10.85" spans="1:21">
      <c r="A154" s="19">
        <v>153</v>
      </c>
      <c r="B154" s="19" t="s">
        <v>237</v>
      </c>
      <c r="C154" s="19" t="s">
        <v>266</v>
      </c>
      <c r="D154" s="75" t="s">
        <v>263</v>
      </c>
      <c r="E154" s="55"/>
      <c r="F154" s="58"/>
      <c r="G154" s="58"/>
      <c r="H154" s="58"/>
      <c r="I154" s="58"/>
      <c r="J154" s="58"/>
      <c r="K154" s="58"/>
      <c r="L154" s="58"/>
      <c r="M154" s="58"/>
      <c r="N154" s="58"/>
      <c r="O154" s="69"/>
      <c r="P154" s="19"/>
      <c r="Q154" s="19"/>
      <c r="R154" s="19"/>
      <c r="S154" s="19"/>
      <c r="T154" s="20"/>
      <c r="U154" s="20"/>
    </row>
    <row r="155" s="16" customFormat="1" ht="10.85" spans="1:21">
      <c r="A155" s="19">
        <v>154</v>
      </c>
      <c r="B155" s="19" t="s">
        <v>237</v>
      </c>
      <c r="C155" s="19" t="s">
        <v>267</v>
      </c>
      <c r="D155" s="75" t="s">
        <v>268</v>
      </c>
      <c r="E155" s="55"/>
      <c r="F155" s="58"/>
      <c r="G155" s="58"/>
      <c r="H155" s="58"/>
      <c r="I155" s="58"/>
      <c r="J155" s="58"/>
      <c r="K155" s="58"/>
      <c r="L155" s="58"/>
      <c r="M155" s="58"/>
      <c r="N155" s="58"/>
      <c r="O155" s="69"/>
      <c r="P155" s="19"/>
      <c r="Q155" s="19"/>
      <c r="R155" s="19"/>
      <c r="S155" s="19"/>
      <c r="T155" s="20"/>
      <c r="U155" s="20"/>
    </row>
    <row r="156" s="16" customFormat="1" ht="10.85" spans="1:21">
      <c r="A156" s="19">
        <v>155</v>
      </c>
      <c r="B156" s="19" t="s">
        <v>237</v>
      </c>
      <c r="C156" s="19" t="s">
        <v>269</v>
      </c>
      <c r="D156" s="75" t="s">
        <v>270</v>
      </c>
      <c r="E156" s="55"/>
      <c r="F156" s="58"/>
      <c r="G156" s="58"/>
      <c r="H156" s="58"/>
      <c r="I156" s="58"/>
      <c r="J156" s="58"/>
      <c r="K156" s="58"/>
      <c r="L156" s="58"/>
      <c r="M156" s="58"/>
      <c r="N156" s="58"/>
      <c r="O156" s="69"/>
      <c r="P156" s="19"/>
      <c r="Q156" s="19"/>
      <c r="R156" s="19"/>
      <c r="S156" s="19"/>
      <c r="T156" s="20"/>
      <c r="U156" s="20"/>
    </row>
    <row r="157" s="16" customFormat="1" ht="10.85" spans="1:21">
      <c r="A157" s="19">
        <v>156</v>
      </c>
      <c r="B157" s="19" t="s">
        <v>237</v>
      </c>
      <c r="C157" s="19" t="s">
        <v>271</v>
      </c>
      <c r="D157" s="75" t="s">
        <v>272</v>
      </c>
      <c r="E157" s="55"/>
      <c r="F157" s="58"/>
      <c r="G157" s="58"/>
      <c r="H157" s="58"/>
      <c r="I157" s="58"/>
      <c r="J157" s="58"/>
      <c r="K157" s="58"/>
      <c r="L157" s="58"/>
      <c r="M157" s="58"/>
      <c r="N157" s="58"/>
      <c r="O157" s="69"/>
      <c r="P157" s="19"/>
      <c r="Q157" s="19"/>
      <c r="R157" s="19"/>
      <c r="S157" s="19"/>
      <c r="T157" s="20"/>
      <c r="U157" s="20"/>
    </row>
    <row r="158" s="16" customFormat="1" ht="10.85" spans="1:21">
      <c r="A158" s="19">
        <v>157</v>
      </c>
      <c r="B158" s="19" t="s">
        <v>237</v>
      </c>
      <c r="C158" s="19" t="s">
        <v>273</v>
      </c>
      <c r="D158" s="75" t="s">
        <v>272</v>
      </c>
      <c r="E158" s="55"/>
      <c r="F158" s="58"/>
      <c r="G158" s="58"/>
      <c r="H158" s="58"/>
      <c r="I158" s="58"/>
      <c r="J158" s="58"/>
      <c r="K158" s="58"/>
      <c r="L158" s="58"/>
      <c r="M158" s="58"/>
      <c r="N158" s="58"/>
      <c r="O158" s="69"/>
      <c r="P158" s="19"/>
      <c r="Q158" s="19"/>
      <c r="R158" s="19"/>
      <c r="S158" s="19"/>
      <c r="T158" s="20"/>
      <c r="U158" s="20"/>
    </row>
    <row r="159" s="16" customFormat="1" ht="10.85" spans="1:21">
      <c r="A159" s="19">
        <v>158</v>
      </c>
      <c r="B159" s="19" t="s">
        <v>237</v>
      </c>
      <c r="C159" s="19" t="s">
        <v>274</v>
      </c>
      <c r="D159" s="76" t="s">
        <v>275</v>
      </c>
      <c r="E159" s="55"/>
      <c r="F159" s="58"/>
      <c r="G159" s="58"/>
      <c r="H159" s="58"/>
      <c r="I159" s="58"/>
      <c r="J159" s="58"/>
      <c r="K159" s="58"/>
      <c r="L159" s="58"/>
      <c r="M159" s="58"/>
      <c r="N159" s="58"/>
      <c r="O159" s="69"/>
      <c r="P159" s="19"/>
      <c r="Q159" s="19"/>
      <c r="R159" s="19"/>
      <c r="S159" s="19"/>
      <c r="T159" s="20"/>
      <c r="U159" s="20"/>
    </row>
    <row r="160" s="16" customFormat="1" ht="10.85" spans="1:21">
      <c r="A160" s="19">
        <v>159</v>
      </c>
      <c r="B160" s="19" t="s">
        <v>237</v>
      </c>
      <c r="C160" s="19" t="s">
        <v>276</v>
      </c>
      <c r="D160" s="76" t="s">
        <v>277</v>
      </c>
      <c r="E160" s="55"/>
      <c r="F160" s="58"/>
      <c r="G160" s="58"/>
      <c r="H160" s="58"/>
      <c r="I160" s="58"/>
      <c r="J160" s="58"/>
      <c r="K160" s="58"/>
      <c r="L160" s="58"/>
      <c r="M160" s="58"/>
      <c r="N160" s="58"/>
      <c r="O160" s="69"/>
      <c r="P160" s="19"/>
      <c r="Q160" s="19"/>
      <c r="R160" s="19"/>
      <c r="S160" s="19"/>
      <c r="T160" s="20"/>
      <c r="U160" s="20"/>
    </row>
    <row r="161" s="16" customFormat="1" ht="10.85" spans="1:21">
      <c r="A161" s="19">
        <v>160</v>
      </c>
      <c r="B161" s="19" t="s">
        <v>237</v>
      </c>
      <c r="C161" s="19" t="s">
        <v>278</v>
      </c>
      <c r="D161" s="75" t="s">
        <v>279</v>
      </c>
      <c r="E161" s="55"/>
      <c r="F161" s="58"/>
      <c r="G161" s="58"/>
      <c r="H161" s="58"/>
      <c r="I161" s="58"/>
      <c r="J161" s="58"/>
      <c r="K161" s="58"/>
      <c r="L161" s="58"/>
      <c r="M161" s="58"/>
      <c r="N161" s="58"/>
      <c r="O161" s="69"/>
      <c r="P161" s="19"/>
      <c r="Q161" s="19"/>
      <c r="R161" s="19"/>
      <c r="S161" s="19"/>
      <c r="T161" s="20"/>
      <c r="U161" s="20"/>
    </row>
    <row r="162" s="16" customFormat="1" ht="10.85" spans="1:21">
      <c r="A162" s="19">
        <v>161</v>
      </c>
      <c r="B162" s="19" t="s">
        <v>237</v>
      </c>
      <c r="C162" s="19" t="s">
        <v>280</v>
      </c>
      <c r="D162" s="75" t="s">
        <v>281</v>
      </c>
      <c r="E162" s="55"/>
      <c r="F162" s="58"/>
      <c r="G162" s="58"/>
      <c r="H162" s="58"/>
      <c r="I162" s="58"/>
      <c r="J162" s="58"/>
      <c r="K162" s="58"/>
      <c r="L162" s="58"/>
      <c r="M162" s="58"/>
      <c r="N162" s="58"/>
      <c r="O162" s="69"/>
      <c r="P162" s="19"/>
      <c r="Q162" s="19"/>
      <c r="R162" s="19"/>
      <c r="S162" s="19"/>
      <c r="T162" s="20"/>
      <c r="U162" s="20"/>
    </row>
    <row r="163" s="16" customFormat="1" ht="10.85" spans="1:21">
      <c r="A163" s="19">
        <v>162</v>
      </c>
      <c r="B163" s="19" t="s">
        <v>237</v>
      </c>
      <c r="C163" s="19" t="s">
        <v>282</v>
      </c>
      <c r="D163" s="76" t="s">
        <v>283</v>
      </c>
      <c r="E163" s="55"/>
      <c r="F163" s="58"/>
      <c r="G163" s="58"/>
      <c r="H163" s="58"/>
      <c r="I163" s="58"/>
      <c r="J163" s="58"/>
      <c r="K163" s="58"/>
      <c r="L163" s="58"/>
      <c r="M163" s="58"/>
      <c r="N163" s="58"/>
      <c r="O163" s="69"/>
      <c r="P163" s="19"/>
      <c r="Q163" s="19"/>
      <c r="R163" s="19"/>
      <c r="S163" s="19"/>
      <c r="T163" s="20"/>
      <c r="U163" s="20"/>
    </row>
    <row r="164" s="16" customFormat="1" ht="10.85" spans="1:21">
      <c r="A164" s="19">
        <v>163</v>
      </c>
      <c r="B164" s="19" t="s">
        <v>237</v>
      </c>
      <c r="C164" s="19" t="s">
        <v>284</v>
      </c>
      <c r="D164" s="75" t="s">
        <v>285</v>
      </c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69"/>
      <c r="P164" s="19"/>
      <c r="Q164" s="19"/>
      <c r="R164" s="19"/>
      <c r="S164" s="19"/>
      <c r="T164" s="20"/>
      <c r="U164" s="20"/>
    </row>
    <row r="165" s="16" customFormat="1" ht="10.85" spans="1:21">
      <c r="A165" s="19">
        <v>164</v>
      </c>
      <c r="B165" s="19" t="s">
        <v>237</v>
      </c>
      <c r="C165" s="19" t="s">
        <v>286</v>
      </c>
      <c r="D165" s="77">
        <v>1.5</v>
      </c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69"/>
      <c r="P165" s="19"/>
      <c r="Q165" s="19"/>
      <c r="R165" s="19"/>
      <c r="S165" s="19"/>
      <c r="T165" s="20"/>
      <c r="U165" s="20"/>
    </row>
    <row r="166" s="16" customFormat="1" ht="10.85" spans="1:21">
      <c r="A166" s="19">
        <v>165</v>
      </c>
      <c r="B166" s="20"/>
      <c r="C166" s="19"/>
      <c r="D166" s="19"/>
      <c r="E166" s="58"/>
      <c r="F166" s="58"/>
      <c r="G166" s="58"/>
      <c r="H166" s="58"/>
      <c r="I166" s="58"/>
      <c r="J166" s="58"/>
      <c r="K166" s="58"/>
      <c r="L166" s="56"/>
      <c r="M166" s="56"/>
      <c r="N166" s="56"/>
      <c r="O166" s="78"/>
      <c r="P166" s="20"/>
      <c r="Q166" s="20"/>
      <c r="R166" s="20"/>
      <c r="S166" s="20"/>
      <c r="T166" s="20"/>
      <c r="U166" s="20"/>
    </row>
    <row r="167" s="16" customFormat="1" ht="10.85" spans="1:21">
      <c r="A167" s="19">
        <v>166</v>
      </c>
      <c r="B167" s="20"/>
      <c r="C167" s="19"/>
      <c r="D167" s="19"/>
      <c r="E167" s="69"/>
      <c r="F167" s="69"/>
      <c r="G167" s="69"/>
      <c r="H167" s="69"/>
      <c r="I167" s="69"/>
      <c r="J167" s="69"/>
      <c r="K167" s="69"/>
      <c r="L167" s="78"/>
      <c r="M167" s="78"/>
      <c r="N167" s="78"/>
      <c r="O167" s="78"/>
      <c r="P167" s="20"/>
      <c r="Q167" s="20"/>
      <c r="R167" s="20"/>
      <c r="S167" s="20"/>
      <c r="T167" s="20"/>
      <c r="U167" s="20"/>
    </row>
    <row r="168" s="16" customFormat="1" ht="10.85" spans="1:21">
      <c r="A168" s="19">
        <v>167</v>
      </c>
      <c r="B168" s="20"/>
      <c r="C168" s="19"/>
      <c r="D168" s="19"/>
      <c r="E168" s="69"/>
      <c r="F168" s="69"/>
      <c r="G168" s="69"/>
      <c r="H168" s="69"/>
      <c r="I168" s="69"/>
      <c r="J168" s="69"/>
      <c r="K168" s="69"/>
      <c r="L168" s="78"/>
      <c r="M168" s="78"/>
      <c r="N168" s="78"/>
      <c r="O168" s="78"/>
      <c r="P168" s="20"/>
      <c r="Q168" s="20"/>
      <c r="R168" s="20"/>
      <c r="S168" s="20"/>
      <c r="T168" s="20"/>
      <c r="U168" s="20"/>
    </row>
    <row r="169" s="16" customFormat="1" ht="10.85" spans="1:21">
      <c r="A169" s="19">
        <v>168</v>
      </c>
      <c r="B169" s="20"/>
      <c r="C169" s="19"/>
      <c r="D169" s="19"/>
      <c r="E169" s="69"/>
      <c r="F169" s="69"/>
      <c r="G169" s="69"/>
      <c r="H169" s="69"/>
      <c r="I169" s="69"/>
      <c r="J169" s="69"/>
      <c r="K169" s="69"/>
      <c r="L169" s="78"/>
      <c r="M169" s="78"/>
      <c r="N169" s="78"/>
      <c r="O169" s="78"/>
      <c r="P169" s="20"/>
      <c r="Q169" s="20"/>
      <c r="R169" s="20"/>
      <c r="S169" s="20"/>
      <c r="T169" s="20"/>
      <c r="U169" s="20"/>
    </row>
    <row r="170" s="16" customFormat="1" ht="10.85" spans="1:21">
      <c r="A170" s="19">
        <v>169</v>
      </c>
      <c r="B170" s="20"/>
      <c r="C170" s="19"/>
      <c r="D170" s="19"/>
      <c r="E170" s="69"/>
      <c r="F170" s="69"/>
      <c r="G170" s="69"/>
      <c r="H170" s="69"/>
      <c r="I170" s="69"/>
      <c r="J170" s="69"/>
      <c r="K170" s="69"/>
      <c r="L170" s="78"/>
      <c r="M170" s="78"/>
      <c r="N170" s="78"/>
      <c r="O170" s="78"/>
      <c r="P170" s="20"/>
      <c r="Q170" s="20"/>
      <c r="R170" s="20"/>
      <c r="S170" s="20"/>
      <c r="T170" s="20"/>
      <c r="U170" s="20"/>
    </row>
    <row r="171" s="16" customFormat="1" ht="10.85" spans="1:21">
      <c r="A171" s="19">
        <v>170</v>
      </c>
      <c r="B171" s="20"/>
      <c r="C171" s="19"/>
      <c r="D171" s="19"/>
      <c r="E171" s="69"/>
      <c r="F171" s="69"/>
      <c r="G171" s="69"/>
      <c r="H171" s="69"/>
      <c r="I171" s="69"/>
      <c r="J171" s="69"/>
      <c r="K171" s="69"/>
      <c r="L171" s="78"/>
      <c r="M171" s="78"/>
      <c r="N171" s="78"/>
      <c r="O171" s="78"/>
      <c r="P171" s="20"/>
      <c r="Q171" s="20"/>
      <c r="R171" s="20"/>
      <c r="S171" s="20"/>
      <c r="T171" s="20"/>
      <c r="U171" s="20"/>
    </row>
    <row r="172" s="16" customFormat="1" ht="10.85" spans="1:21">
      <c r="A172" s="19">
        <v>171</v>
      </c>
      <c r="B172" s="20"/>
      <c r="C172" s="19"/>
      <c r="D172" s="19"/>
      <c r="E172" s="69"/>
      <c r="F172" s="69"/>
      <c r="G172" s="69"/>
      <c r="H172" s="69"/>
      <c r="I172" s="69"/>
      <c r="J172" s="69"/>
      <c r="K172" s="69"/>
      <c r="L172" s="78"/>
      <c r="M172" s="78"/>
      <c r="N172" s="78"/>
      <c r="O172" s="78"/>
      <c r="P172" s="20"/>
      <c r="Q172" s="20"/>
      <c r="R172" s="20"/>
      <c r="S172" s="20"/>
      <c r="T172" s="20"/>
      <c r="U172" s="20"/>
    </row>
    <row r="173" s="16" customFormat="1" ht="10.85" spans="1:21">
      <c r="A173" s="19">
        <v>172</v>
      </c>
      <c r="B173" s="20"/>
      <c r="C173" s="19"/>
      <c r="D173" s="19"/>
      <c r="E173" s="69"/>
      <c r="F173" s="69"/>
      <c r="G173" s="69"/>
      <c r="H173" s="69"/>
      <c r="I173" s="69"/>
      <c r="J173" s="69"/>
      <c r="K173" s="69"/>
      <c r="L173" s="78"/>
      <c r="M173" s="78"/>
      <c r="N173" s="78"/>
      <c r="O173" s="78"/>
      <c r="P173" s="20"/>
      <c r="Q173" s="20"/>
      <c r="R173" s="20"/>
      <c r="S173" s="20"/>
      <c r="T173" s="20"/>
      <c r="U173" s="20"/>
    </row>
    <row r="174" s="16" customFormat="1" ht="10.85" spans="1:21">
      <c r="A174" s="19">
        <v>173</v>
      </c>
      <c r="B174" s="20"/>
      <c r="C174" s="19"/>
      <c r="D174" s="19"/>
      <c r="E174" s="69"/>
      <c r="F174" s="69"/>
      <c r="G174" s="69"/>
      <c r="H174" s="69"/>
      <c r="I174" s="69"/>
      <c r="J174" s="69"/>
      <c r="K174" s="69"/>
      <c r="L174" s="78"/>
      <c r="M174" s="78"/>
      <c r="N174" s="78"/>
      <c r="O174" s="78"/>
      <c r="P174" s="20"/>
      <c r="Q174" s="20"/>
      <c r="R174" s="20"/>
      <c r="S174" s="20"/>
      <c r="T174" s="20"/>
      <c r="U174" s="20"/>
    </row>
    <row r="175" s="16" customFormat="1" ht="10.85" spans="1:21">
      <c r="A175" s="19">
        <v>174</v>
      </c>
      <c r="B175" s="20"/>
      <c r="C175" s="19"/>
      <c r="D175" s="19"/>
      <c r="E175" s="69"/>
      <c r="F175" s="69"/>
      <c r="G175" s="69"/>
      <c r="H175" s="69"/>
      <c r="I175" s="69"/>
      <c r="J175" s="69"/>
      <c r="K175" s="69"/>
      <c r="L175" s="78"/>
      <c r="M175" s="78"/>
      <c r="N175" s="78"/>
      <c r="O175" s="78"/>
      <c r="P175" s="20"/>
      <c r="Q175" s="20"/>
      <c r="R175" s="20"/>
      <c r="S175" s="20"/>
      <c r="T175" s="20"/>
      <c r="U175" s="20"/>
    </row>
    <row r="176" s="16" customFormat="1" ht="10.85" spans="1:21">
      <c r="A176" s="19">
        <v>175</v>
      </c>
      <c r="B176" s="20"/>
      <c r="C176" s="20"/>
      <c r="D176" s="20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20"/>
      <c r="Q176" s="20"/>
      <c r="R176" s="20"/>
      <c r="S176" s="20"/>
      <c r="T176" s="20"/>
      <c r="U176" s="20"/>
    </row>
    <row r="177" s="16" customFormat="1" ht="10.85" spans="1:21">
      <c r="A177" s="19">
        <v>176</v>
      </c>
      <c r="B177" s="20"/>
      <c r="C177" s="20"/>
      <c r="D177" s="20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20"/>
      <c r="Q177" s="20"/>
      <c r="R177" s="20"/>
      <c r="S177" s="20"/>
      <c r="T177" s="20"/>
      <c r="U177" s="20"/>
    </row>
    <row r="178" s="16" customFormat="1" ht="10.85" spans="1:21">
      <c r="A178" s="19">
        <v>177</v>
      </c>
      <c r="B178" s="20"/>
      <c r="C178" s="20"/>
      <c r="D178" s="20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20"/>
      <c r="Q178" s="20"/>
      <c r="R178" s="20"/>
      <c r="S178" s="20"/>
      <c r="T178" s="20"/>
      <c r="U178" s="20"/>
    </row>
    <row r="179" s="16" customFormat="1" ht="10.85" spans="1:21">
      <c r="A179" s="19">
        <v>178</v>
      </c>
      <c r="B179" s="20"/>
      <c r="C179" s="20"/>
      <c r="D179" s="20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20"/>
      <c r="Q179" s="20"/>
      <c r="R179" s="20"/>
      <c r="S179" s="20"/>
      <c r="T179" s="20"/>
      <c r="U179" s="20"/>
    </row>
    <row r="180" s="16" customFormat="1" ht="10.85" spans="1:21">
      <c r="A180" s="19">
        <v>179</v>
      </c>
      <c r="B180" s="20"/>
      <c r="C180" s="20"/>
      <c r="D180" s="20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20"/>
      <c r="Q180" s="20"/>
      <c r="R180" s="20"/>
      <c r="S180" s="20"/>
      <c r="T180" s="20"/>
      <c r="U180" s="20"/>
    </row>
    <row r="181" s="16" customFormat="1" ht="10.85" spans="1:21">
      <c r="A181" s="19">
        <v>180</v>
      </c>
      <c r="B181" s="20"/>
      <c r="C181" s="20"/>
      <c r="D181" s="20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20"/>
      <c r="Q181" s="20"/>
      <c r="R181" s="20"/>
      <c r="S181" s="20"/>
      <c r="T181" s="20"/>
      <c r="U181" s="20"/>
    </row>
    <row r="182" s="16" customFormat="1" ht="10.85" spans="1:21">
      <c r="A182" s="19">
        <v>181</v>
      </c>
      <c r="B182" s="20"/>
      <c r="C182" s="20"/>
      <c r="D182" s="20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20"/>
      <c r="Q182" s="20"/>
      <c r="R182" s="20"/>
      <c r="S182" s="20"/>
      <c r="T182" s="20"/>
      <c r="U182" s="20"/>
    </row>
    <row r="183" s="16" customFormat="1" ht="10.85" spans="1:21">
      <c r="A183" s="19">
        <v>182</v>
      </c>
      <c r="B183" s="20"/>
      <c r="C183" s="20"/>
      <c r="D183" s="20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20"/>
      <c r="Q183" s="20"/>
      <c r="R183" s="20"/>
      <c r="S183" s="20"/>
      <c r="T183" s="20"/>
      <c r="U183" s="20"/>
    </row>
    <row r="184" s="16" customFormat="1" ht="10.85" spans="1:21">
      <c r="A184" s="19">
        <v>183</v>
      </c>
      <c r="B184" s="20"/>
      <c r="C184" s="20"/>
      <c r="D184" s="20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20"/>
      <c r="Q184" s="20"/>
      <c r="R184" s="20"/>
      <c r="S184" s="20"/>
      <c r="T184" s="20"/>
      <c r="U184" s="20"/>
    </row>
    <row r="185" s="16" customFormat="1" ht="10.85" spans="1:21">
      <c r="A185" s="19">
        <v>184</v>
      </c>
      <c r="B185" s="20"/>
      <c r="C185" s="20"/>
      <c r="D185" s="20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20"/>
      <c r="Q185" s="20"/>
      <c r="R185" s="20"/>
      <c r="S185" s="20"/>
      <c r="T185" s="20"/>
      <c r="U185" s="20"/>
    </row>
    <row r="186" s="16" customFormat="1" ht="10.85" spans="1:21">
      <c r="A186" s="19">
        <v>185</v>
      </c>
      <c r="B186" s="20"/>
      <c r="C186" s="20"/>
      <c r="D186" s="20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20"/>
      <c r="Q186" s="20"/>
      <c r="R186" s="20"/>
      <c r="S186" s="20"/>
      <c r="T186" s="20"/>
      <c r="U186" s="20"/>
    </row>
    <row r="187" s="16" customFormat="1" ht="10.85" spans="1:21">
      <c r="A187" s="19">
        <v>186</v>
      </c>
      <c r="B187" s="20"/>
      <c r="C187" s="20"/>
      <c r="D187" s="20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20"/>
      <c r="Q187" s="20"/>
      <c r="R187" s="20"/>
      <c r="S187" s="20"/>
      <c r="T187" s="20"/>
      <c r="U187" s="20"/>
    </row>
    <row r="188" s="16" customFormat="1" ht="10.85" spans="1:21">
      <c r="A188" s="19">
        <v>187</v>
      </c>
      <c r="B188" s="20"/>
      <c r="C188" s="20"/>
      <c r="D188" s="20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20"/>
      <c r="Q188" s="20"/>
      <c r="R188" s="20"/>
      <c r="S188" s="20"/>
      <c r="T188" s="20"/>
      <c r="U188" s="20"/>
    </row>
    <row r="189" s="16" customFormat="1" ht="10.85" spans="1:21">
      <c r="A189" s="19">
        <v>188</v>
      </c>
      <c r="B189" s="20"/>
      <c r="C189" s="20"/>
      <c r="D189" s="20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20"/>
      <c r="Q189" s="20"/>
      <c r="R189" s="20"/>
      <c r="S189" s="20"/>
      <c r="T189" s="20"/>
      <c r="U189" s="20"/>
    </row>
    <row r="190" s="16" customFormat="1" ht="10.85" spans="1:21">
      <c r="A190" s="19">
        <v>189</v>
      </c>
      <c r="B190" s="20"/>
      <c r="C190" s="20"/>
      <c r="D190" s="20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20"/>
      <c r="Q190" s="20"/>
      <c r="R190" s="20"/>
      <c r="S190" s="20"/>
      <c r="T190" s="20"/>
      <c r="U190" s="20"/>
    </row>
    <row r="191" s="16" customFormat="1" ht="10.85" spans="1:21">
      <c r="A191" s="19">
        <v>190</v>
      </c>
      <c r="B191" s="20"/>
      <c r="C191" s="20"/>
      <c r="D191" s="20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20"/>
      <c r="Q191" s="20"/>
      <c r="R191" s="20"/>
      <c r="S191" s="20"/>
      <c r="T191" s="20"/>
      <c r="U191" s="20"/>
    </row>
    <row r="192" s="16" customFormat="1" ht="10.85" spans="1:21">
      <c r="A192" s="19">
        <v>191</v>
      </c>
      <c r="B192" s="20"/>
      <c r="C192" s="20"/>
      <c r="D192" s="20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20"/>
      <c r="Q192" s="20"/>
      <c r="R192" s="20"/>
      <c r="S192" s="20"/>
      <c r="T192" s="20"/>
      <c r="U192" s="20"/>
    </row>
    <row r="193" s="16" customFormat="1" ht="10.85" spans="1:21">
      <c r="A193" s="19">
        <v>192</v>
      </c>
      <c r="B193" s="20"/>
      <c r="C193" s="20"/>
      <c r="D193" s="20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20"/>
      <c r="Q193" s="20"/>
      <c r="R193" s="20"/>
      <c r="S193" s="20"/>
      <c r="T193" s="20"/>
      <c r="U193" s="20"/>
    </row>
    <row r="194" s="16" customFormat="1" ht="10.85" spans="1:21">
      <c r="A194" s="19">
        <v>193</v>
      </c>
      <c r="B194" s="20"/>
      <c r="C194" s="20"/>
      <c r="D194" s="20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20"/>
      <c r="Q194" s="20"/>
      <c r="R194" s="20"/>
      <c r="S194" s="20"/>
      <c r="T194" s="20"/>
      <c r="U194" s="20"/>
    </row>
    <row r="195" s="16" customFormat="1" ht="10.85" spans="1:21">
      <c r="A195" s="19">
        <v>194</v>
      </c>
      <c r="B195" s="20"/>
      <c r="C195" s="20"/>
      <c r="D195" s="20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20"/>
      <c r="Q195" s="20"/>
      <c r="R195" s="20"/>
      <c r="S195" s="20"/>
      <c r="T195" s="20"/>
      <c r="U195" s="20"/>
    </row>
    <row r="196" s="16" customFormat="1" ht="10.85" spans="1:21">
      <c r="A196" s="19">
        <v>195</v>
      </c>
      <c r="B196" s="20"/>
      <c r="C196" s="20"/>
      <c r="D196" s="20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20"/>
      <c r="Q196" s="20"/>
      <c r="R196" s="20"/>
      <c r="S196" s="20"/>
      <c r="T196" s="20"/>
      <c r="U196" s="20"/>
    </row>
    <row r="197" s="16" customFormat="1" ht="10.85" spans="1:21">
      <c r="A197" s="19">
        <v>196</v>
      </c>
      <c r="B197" s="20"/>
      <c r="C197" s="20"/>
      <c r="D197" s="20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20"/>
      <c r="Q197" s="20"/>
      <c r="R197" s="20"/>
      <c r="S197" s="20"/>
      <c r="T197" s="20"/>
      <c r="U197" s="20"/>
    </row>
    <row r="198" s="16" customFormat="1" ht="10.85" spans="1:21">
      <c r="A198" s="19">
        <v>197</v>
      </c>
      <c r="B198" s="20"/>
      <c r="C198" s="20"/>
      <c r="D198" s="20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20"/>
      <c r="Q198" s="20"/>
      <c r="R198" s="20"/>
      <c r="S198" s="20"/>
      <c r="T198" s="20"/>
      <c r="U198" s="20"/>
    </row>
    <row r="199" s="16" customFormat="1" ht="10.85" spans="1:21">
      <c r="A199" s="19">
        <v>198</v>
      </c>
      <c r="B199" s="20"/>
      <c r="C199" s="20"/>
      <c r="D199" s="20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20"/>
      <c r="Q199" s="20"/>
      <c r="R199" s="20"/>
      <c r="S199" s="20"/>
      <c r="T199" s="20"/>
      <c r="U199" s="20"/>
    </row>
    <row r="200" s="16" customFormat="1" ht="10.85" spans="1:21">
      <c r="A200" s="19">
        <v>199</v>
      </c>
      <c r="B200" s="20"/>
      <c r="C200" s="20"/>
      <c r="D200" s="20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20"/>
      <c r="Q200" s="20"/>
      <c r="R200" s="20"/>
      <c r="S200" s="20"/>
      <c r="T200" s="20"/>
      <c r="U200" s="20"/>
    </row>
    <row r="201" s="16" customFormat="1" ht="10.85" spans="1:21">
      <c r="A201" s="19">
        <v>200</v>
      </c>
      <c r="B201" s="20"/>
      <c r="C201" s="20"/>
      <c r="D201" s="20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20"/>
      <c r="Q201" s="20"/>
      <c r="R201" s="20"/>
      <c r="S201" s="20"/>
      <c r="T201" s="20"/>
      <c r="U201" s="20"/>
    </row>
    <row r="202" s="16" customFormat="1" ht="10.85" spans="1:21">
      <c r="A202" s="19">
        <v>201</v>
      </c>
      <c r="B202" s="20"/>
      <c r="C202" s="20"/>
      <c r="D202" s="20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20"/>
      <c r="Q202" s="20"/>
      <c r="R202" s="20"/>
      <c r="S202" s="20"/>
      <c r="T202" s="20"/>
      <c r="U202" s="20"/>
    </row>
    <row r="203" s="16" customFormat="1" ht="10.85" spans="1:21">
      <c r="A203" s="19">
        <v>202</v>
      </c>
      <c r="B203" s="20"/>
      <c r="C203" s="20"/>
      <c r="D203" s="20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20"/>
      <c r="Q203" s="20"/>
      <c r="R203" s="20"/>
      <c r="S203" s="20"/>
      <c r="T203" s="20"/>
      <c r="U203" s="20"/>
    </row>
    <row r="204" s="16" customFormat="1" ht="10.85" spans="1:21">
      <c r="A204" s="19">
        <v>203</v>
      </c>
      <c r="B204" s="20"/>
      <c r="C204" s="20"/>
      <c r="D204" s="20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20"/>
      <c r="Q204" s="20"/>
      <c r="R204" s="20"/>
      <c r="S204" s="20"/>
      <c r="T204" s="20"/>
      <c r="U204" s="20"/>
    </row>
    <row r="205" s="16" customFormat="1" ht="10.85" spans="1:21">
      <c r="A205" s="19">
        <v>204</v>
      </c>
      <c r="B205" s="20"/>
      <c r="C205" s="20"/>
      <c r="D205" s="20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20"/>
      <c r="Q205" s="20"/>
      <c r="R205" s="20"/>
      <c r="S205" s="20"/>
      <c r="T205" s="20"/>
      <c r="U205" s="20"/>
    </row>
    <row r="206" s="16" customFormat="1" ht="10.85" spans="1:21">
      <c r="A206" s="19">
        <v>205</v>
      </c>
      <c r="B206" s="20"/>
      <c r="C206" s="20"/>
      <c r="D206" s="20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20"/>
      <c r="Q206" s="20"/>
      <c r="R206" s="20"/>
      <c r="S206" s="20"/>
      <c r="T206" s="20"/>
      <c r="U206" s="20"/>
    </row>
    <row r="207" s="16" customFormat="1" ht="10.85" spans="1:21">
      <c r="A207" s="19">
        <v>206</v>
      </c>
      <c r="B207" s="20"/>
      <c r="C207" s="20"/>
      <c r="D207" s="20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20"/>
      <c r="Q207" s="20"/>
      <c r="R207" s="20"/>
      <c r="S207" s="20"/>
      <c r="T207" s="20"/>
      <c r="U207" s="20"/>
    </row>
    <row r="208" s="16" customFormat="1" ht="10.85" spans="1:21">
      <c r="A208" s="19">
        <v>207</v>
      </c>
      <c r="B208" s="20"/>
      <c r="C208" s="20"/>
      <c r="D208" s="20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20"/>
      <c r="Q208" s="20"/>
      <c r="R208" s="20"/>
      <c r="S208" s="20"/>
      <c r="T208" s="20"/>
      <c r="U208" s="20"/>
    </row>
    <row r="209" s="16" customFormat="1" ht="10.85" spans="1:21">
      <c r="A209" s="19">
        <v>208</v>
      </c>
      <c r="B209" s="20"/>
      <c r="C209" s="20"/>
      <c r="D209" s="20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20"/>
      <c r="Q209" s="20"/>
      <c r="R209" s="20"/>
      <c r="S209" s="20"/>
      <c r="T209" s="20"/>
      <c r="U209" s="20"/>
    </row>
    <row r="210" s="16" customFormat="1" ht="10.85" spans="1:21">
      <c r="A210" s="19">
        <v>209</v>
      </c>
      <c r="B210" s="20"/>
      <c r="C210" s="20"/>
      <c r="D210" s="20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20"/>
      <c r="Q210" s="20"/>
      <c r="R210" s="20"/>
      <c r="S210" s="20"/>
      <c r="T210" s="20"/>
      <c r="U210" s="20"/>
    </row>
    <row r="211" s="16" customFormat="1" ht="10.85" spans="1:21">
      <c r="A211" s="19">
        <v>210</v>
      </c>
      <c r="B211" s="20"/>
      <c r="C211" s="20"/>
      <c r="D211" s="20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20"/>
      <c r="Q211" s="20"/>
      <c r="R211" s="20"/>
      <c r="S211" s="20"/>
      <c r="T211" s="20"/>
      <c r="U211" s="20"/>
    </row>
    <row r="212" s="16" customFormat="1" ht="10.85" spans="1:21">
      <c r="A212" s="19">
        <v>211</v>
      </c>
      <c r="B212" s="20"/>
      <c r="C212" s="20"/>
      <c r="D212" s="20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20"/>
      <c r="Q212" s="20"/>
      <c r="R212" s="20"/>
      <c r="S212" s="20"/>
      <c r="T212" s="20"/>
      <c r="U212" s="20"/>
    </row>
    <row r="213" s="16" customFormat="1" ht="10.85" spans="1:21">
      <c r="A213" s="19">
        <v>212</v>
      </c>
      <c r="B213" s="20"/>
      <c r="C213" s="20"/>
      <c r="D213" s="20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20"/>
      <c r="Q213" s="20"/>
      <c r="R213" s="20"/>
      <c r="S213" s="20"/>
      <c r="T213" s="20"/>
      <c r="U213" s="20"/>
    </row>
    <row r="214" s="16" customFormat="1" ht="10.85" spans="1:21">
      <c r="A214" s="19">
        <v>213</v>
      </c>
      <c r="B214" s="20"/>
      <c r="C214" s="20"/>
      <c r="D214" s="20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20"/>
      <c r="Q214" s="20"/>
      <c r="R214" s="20"/>
      <c r="S214" s="20"/>
      <c r="T214" s="20"/>
      <c r="U214" s="20"/>
    </row>
    <row r="215" s="16" customFormat="1" ht="10.85" spans="1:21">
      <c r="A215" s="19">
        <v>214</v>
      </c>
      <c r="B215" s="20"/>
      <c r="C215" s="20"/>
      <c r="D215" s="20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20"/>
      <c r="Q215" s="20"/>
      <c r="R215" s="20"/>
      <c r="S215" s="20"/>
      <c r="T215" s="20"/>
      <c r="U215" s="20"/>
    </row>
    <row r="216" s="16" customFormat="1" ht="10.85" spans="1:21">
      <c r="A216" s="19">
        <v>215</v>
      </c>
      <c r="B216" s="20"/>
      <c r="C216" s="20"/>
      <c r="D216" s="20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20"/>
      <c r="Q216" s="20"/>
      <c r="R216" s="20"/>
      <c r="S216" s="20"/>
      <c r="T216" s="20"/>
      <c r="U216" s="20"/>
    </row>
    <row r="217" s="16" customFormat="1" ht="10.85" spans="1:21">
      <c r="A217" s="19">
        <v>216</v>
      </c>
      <c r="B217" s="20"/>
      <c r="C217" s="20"/>
      <c r="D217" s="20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20"/>
      <c r="Q217" s="20"/>
      <c r="R217" s="20"/>
      <c r="S217" s="20"/>
      <c r="T217" s="20"/>
      <c r="U217" s="20"/>
    </row>
    <row r="218" s="16" customFormat="1" ht="10.85" spans="1:21">
      <c r="A218" s="19">
        <v>217</v>
      </c>
      <c r="B218" s="20"/>
      <c r="C218" s="20"/>
      <c r="D218" s="20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20"/>
      <c r="Q218" s="20"/>
      <c r="R218" s="20"/>
      <c r="S218" s="20"/>
      <c r="T218" s="20"/>
      <c r="U218" s="20"/>
    </row>
    <row r="219" s="16" customFormat="1" ht="10.85" spans="1:21">
      <c r="A219" s="19">
        <v>218</v>
      </c>
      <c r="B219" s="20"/>
      <c r="C219" s="20"/>
      <c r="D219" s="20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20"/>
      <c r="Q219" s="20"/>
      <c r="R219" s="20"/>
      <c r="S219" s="20"/>
      <c r="T219" s="20"/>
      <c r="U219" s="20"/>
    </row>
    <row r="220" s="16" customFormat="1" ht="10.85" spans="1:21">
      <c r="A220" s="19">
        <v>219</v>
      </c>
      <c r="B220" s="20"/>
      <c r="C220" s="20"/>
      <c r="D220" s="20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20"/>
      <c r="Q220" s="20"/>
      <c r="R220" s="20"/>
      <c r="S220" s="20"/>
      <c r="T220" s="20"/>
      <c r="U220" s="20"/>
    </row>
    <row r="221" s="16" customFormat="1" ht="10.85" spans="1:21">
      <c r="A221" s="19">
        <v>220</v>
      </c>
      <c r="B221" s="20"/>
      <c r="C221" s="20"/>
      <c r="D221" s="20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20"/>
      <c r="Q221" s="20"/>
      <c r="R221" s="20"/>
      <c r="S221" s="20"/>
      <c r="T221" s="20"/>
      <c r="U221" s="20"/>
    </row>
    <row r="222" s="16" customFormat="1" ht="10.85" spans="1:21">
      <c r="A222" s="19">
        <v>221</v>
      </c>
      <c r="B222" s="20"/>
      <c r="C222" s="20"/>
      <c r="D222" s="20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20"/>
      <c r="Q222" s="20"/>
      <c r="R222" s="20"/>
      <c r="S222" s="20"/>
      <c r="T222" s="20"/>
      <c r="U222" s="20"/>
    </row>
    <row r="223" s="16" customFormat="1" ht="10.85" spans="1:21">
      <c r="A223" s="19">
        <v>222</v>
      </c>
      <c r="B223" s="20"/>
      <c r="C223" s="20"/>
      <c r="D223" s="20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20"/>
      <c r="Q223" s="20"/>
      <c r="R223" s="20"/>
      <c r="S223" s="20"/>
      <c r="T223" s="20"/>
      <c r="U223" s="20"/>
    </row>
    <row r="224" s="16" customFormat="1" ht="10.85" spans="1:21">
      <c r="A224" s="19">
        <v>223</v>
      </c>
      <c r="B224" s="20"/>
      <c r="C224" s="20"/>
      <c r="D224" s="20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20"/>
      <c r="Q224" s="20"/>
      <c r="R224" s="20"/>
      <c r="S224" s="20"/>
      <c r="T224" s="20"/>
      <c r="U224" s="20"/>
    </row>
    <row r="225" s="16" customFormat="1" ht="10.85" spans="1:21">
      <c r="A225" s="19">
        <v>224</v>
      </c>
      <c r="B225" s="20"/>
      <c r="C225" s="20"/>
      <c r="D225" s="20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20"/>
      <c r="Q225" s="20"/>
      <c r="R225" s="20"/>
      <c r="S225" s="20"/>
      <c r="T225" s="20"/>
      <c r="U225" s="20"/>
    </row>
    <row r="226" s="16" customFormat="1" ht="10.85" spans="1:21">
      <c r="A226" s="19">
        <v>225</v>
      </c>
      <c r="B226" s="20"/>
      <c r="C226" s="20"/>
      <c r="D226" s="20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20"/>
      <c r="Q226" s="20"/>
      <c r="R226" s="20"/>
      <c r="S226" s="20"/>
      <c r="T226" s="20"/>
      <c r="U226" s="20"/>
    </row>
    <row r="227" s="16" customFormat="1" ht="10.85" spans="1:21">
      <c r="A227" s="19">
        <v>226</v>
      </c>
      <c r="B227" s="20"/>
      <c r="C227" s="20"/>
      <c r="D227" s="20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20"/>
      <c r="Q227" s="20"/>
      <c r="R227" s="20"/>
      <c r="S227" s="20"/>
      <c r="T227" s="20"/>
      <c r="U227" s="20"/>
    </row>
    <row r="228" s="16" customFormat="1" ht="10.85" spans="1:21">
      <c r="A228" s="19">
        <v>227</v>
      </c>
      <c r="B228" s="20"/>
      <c r="C228" s="20"/>
      <c r="D228" s="20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20"/>
      <c r="Q228" s="20"/>
      <c r="R228" s="20"/>
      <c r="S228" s="20"/>
      <c r="T228" s="20"/>
      <c r="U228" s="20"/>
    </row>
    <row r="229" s="16" customFormat="1" ht="10.85" spans="1:21">
      <c r="A229" s="19">
        <v>228</v>
      </c>
      <c r="B229" s="20"/>
      <c r="C229" s="20"/>
      <c r="D229" s="20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20"/>
      <c r="Q229" s="20"/>
      <c r="R229" s="20"/>
      <c r="S229" s="20"/>
      <c r="T229" s="20"/>
      <c r="U229" s="20"/>
    </row>
    <row r="230" s="16" customFormat="1" ht="10.85" spans="1:21">
      <c r="A230" s="19">
        <v>229</v>
      </c>
      <c r="B230" s="20"/>
      <c r="C230" s="20"/>
      <c r="D230" s="20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20"/>
      <c r="Q230" s="20"/>
      <c r="R230" s="20"/>
      <c r="S230" s="20"/>
      <c r="T230" s="20"/>
      <c r="U230" s="20"/>
    </row>
    <row r="231" s="44" customFormat="1" ht="10.85" spans="1:22">
      <c r="A231" s="19">
        <v>230</v>
      </c>
      <c r="B231" s="20"/>
      <c r="C231" s="20"/>
      <c r="D231" s="20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20"/>
      <c r="Q231" s="20"/>
      <c r="R231" s="20"/>
      <c r="S231" s="20"/>
      <c r="T231" s="20"/>
      <c r="U231" s="20"/>
      <c r="V231" s="16"/>
    </row>
    <row r="232" s="16" customFormat="1" ht="10.85" spans="1:21">
      <c r="A232" s="19">
        <v>231</v>
      </c>
      <c r="B232" s="20"/>
      <c r="C232" s="20"/>
      <c r="D232" s="20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20"/>
      <c r="Q232" s="20"/>
      <c r="R232" s="20"/>
      <c r="S232" s="20"/>
      <c r="T232" s="20"/>
      <c r="U232" s="20"/>
    </row>
    <row r="233" s="16" customFormat="1" ht="10.85" spans="1:21">
      <c r="A233" s="19">
        <v>232</v>
      </c>
      <c r="B233" s="79"/>
      <c r="C233" s="79"/>
      <c r="D233" s="79"/>
      <c r="E233" s="80"/>
      <c r="F233" s="80"/>
      <c r="G233" s="78"/>
      <c r="H233" s="78"/>
      <c r="I233" s="78"/>
      <c r="J233" s="78"/>
      <c r="K233" s="78"/>
      <c r="L233" s="78"/>
      <c r="M233" s="78"/>
      <c r="N233" s="78"/>
      <c r="O233" s="78"/>
      <c r="P233" s="20"/>
      <c r="Q233" s="20"/>
      <c r="R233" s="20"/>
      <c r="S233" s="20"/>
      <c r="T233" s="20"/>
      <c r="U233" s="20"/>
    </row>
    <row r="234" s="44" customFormat="1" ht="10.85" spans="1:22">
      <c r="A234" s="19">
        <v>233</v>
      </c>
      <c r="B234" s="79"/>
      <c r="C234" s="79"/>
      <c r="D234" s="79"/>
      <c r="E234" s="80"/>
      <c r="F234" s="80"/>
      <c r="G234" s="78"/>
      <c r="H234" s="78"/>
      <c r="I234" s="78"/>
      <c r="J234" s="78"/>
      <c r="K234" s="78"/>
      <c r="L234" s="78"/>
      <c r="M234" s="78"/>
      <c r="N234" s="78"/>
      <c r="O234" s="78"/>
      <c r="P234" s="20"/>
      <c r="Q234" s="20"/>
      <c r="R234" s="20"/>
      <c r="S234" s="20"/>
      <c r="T234" s="20"/>
      <c r="U234" s="20"/>
      <c r="V234" s="16"/>
    </row>
    <row r="235" s="44" customFormat="1" ht="10.85" spans="5:15"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</row>
  </sheetData>
  <dataValidations count="7">
    <dataValidation type="list" allowBlank="1" showInputMessage="1" showErrorMessage="1" sqref="C1:C4 C5:C111 C113:C128 C130:C137 C138:C165 C166:C204 C205:C230">
      <formula1>INDIRECT($B1)</formula1>
    </dataValidation>
    <dataValidation type="list" allowBlank="1" showInputMessage="1" showErrorMessage="1" sqref="B166:B175">
      <formula1>[3]原料清单表!#REF!</formula1>
    </dataValidation>
    <dataValidation type="list" allowBlank="1" showInputMessage="1" showErrorMessage="1" sqref="B127 B10:B15 B17:B111 B113:B125 B130:B137 B138:B165">
      <formula1>[2]原料清单表!#REF!</formula1>
    </dataValidation>
    <dataValidation type="list" allowBlank="1" showInputMessage="1" showErrorMessage="1" sqref="B112 B126 B128 B129">
      <formula1/>
    </dataValidation>
    <dataValidation type="list" allowBlank="1" showInputMessage="1" showErrorMessage="1" sqref="B16 B176:B183">
      <formula1>[4]原料清单表!#REF!</formula1>
    </dataValidation>
    <dataValidation type="list" allowBlank="1" showInputMessage="1" showErrorMessage="1" sqref="B4 B1:B3 B5:B9 B184:B204 B205:B230">
      <formula1>[1]原料清单表!#REF!</formula1>
    </dataValidation>
    <dataValidation type="list" allowBlank="1" showInputMessage="1" showErrorMessage="1" sqref="E1:N1 O1:P1 Q1:Z1">
      <formula1>[1]工厂及工艺等清单!#REF!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C211"/>
  <sheetViews>
    <sheetView workbookViewId="0">
      <pane ySplit="1" topLeftCell="A73" activePane="bottomLeft" state="frozen"/>
      <selection/>
      <selection pane="bottomLeft" activeCell="K117" sqref="K117"/>
    </sheetView>
  </sheetViews>
  <sheetFormatPr defaultColWidth="9.72566371681416" defaultRowHeight="13.1"/>
  <cols>
    <col min="1" max="1" width="5.52212389380531" customWidth="1"/>
    <col min="2" max="2" width="7.44247787610619" customWidth="1"/>
    <col min="3" max="3" width="19.0973451327434" style="16" customWidth="1"/>
    <col min="4" max="4" width="11.3451327433628" style="16" customWidth="1"/>
    <col min="5" max="5" width="6.9646017699115" style="17" customWidth="1"/>
    <col min="6" max="8" width="5.76991150442478" style="17" customWidth="1"/>
    <col min="9" max="9" width="5.76991150442478" style="18" customWidth="1"/>
    <col min="10" max="10" width="8.04424778761062" style="18" customWidth="1"/>
    <col min="11" max="11" width="9.72566371681416" style="16"/>
    <col min="12" max="21" width="5.76991150442478" style="18" customWidth="1"/>
    <col min="22" max="24" width="6.9646017699115" style="18" customWidth="1"/>
    <col min="25" max="49" width="9.72566371681416" style="16"/>
    <col min="55" max="55" width="9.60176991150442" style="15"/>
  </cols>
  <sheetData>
    <row r="1" s="14" customFormat="1" ht="21.75" spans="1:55">
      <c r="A1" s="19" t="s">
        <v>98</v>
      </c>
      <c r="B1" s="19" t="s">
        <v>99</v>
      </c>
      <c r="C1" s="19" t="s">
        <v>38</v>
      </c>
      <c r="D1" s="19" t="s">
        <v>287</v>
      </c>
      <c r="E1" s="23" t="s">
        <v>21</v>
      </c>
      <c r="F1" s="23" t="s">
        <v>22</v>
      </c>
      <c r="G1" s="23" t="s">
        <v>24</v>
      </c>
      <c r="H1" s="23" t="s">
        <v>25</v>
      </c>
      <c r="I1" s="27" t="s">
        <v>26</v>
      </c>
      <c r="J1" s="23" t="s">
        <v>23</v>
      </c>
      <c r="K1" s="19" t="s">
        <v>288</v>
      </c>
      <c r="L1" s="26" t="s">
        <v>289</v>
      </c>
      <c r="M1" s="26" t="s">
        <v>28</v>
      </c>
      <c r="N1" s="26" t="s">
        <v>29</v>
      </c>
      <c r="O1" s="29" t="s">
        <v>290</v>
      </c>
      <c r="P1" s="29" t="s">
        <v>291</v>
      </c>
      <c r="Q1" s="29" t="s">
        <v>292</v>
      </c>
      <c r="R1" s="29" t="s">
        <v>293</v>
      </c>
      <c r="S1" s="29" t="s">
        <v>294</v>
      </c>
      <c r="T1" s="29" t="s">
        <v>295</v>
      </c>
      <c r="U1" s="29" t="s">
        <v>296</v>
      </c>
      <c r="V1" s="29" t="s">
        <v>297</v>
      </c>
      <c r="W1" s="26" t="s">
        <v>298</v>
      </c>
      <c r="X1" s="26" t="s">
        <v>299</v>
      </c>
      <c r="Y1" s="20" t="s">
        <v>300</v>
      </c>
      <c r="Z1" s="20" t="s">
        <v>301</v>
      </c>
      <c r="AA1" s="20" t="s">
        <v>302</v>
      </c>
      <c r="AB1" s="20" t="s">
        <v>303</v>
      </c>
      <c r="AC1" s="20" t="s">
        <v>304</v>
      </c>
      <c r="AD1" s="20" t="s">
        <v>305</v>
      </c>
      <c r="AE1" s="20" t="s">
        <v>306</v>
      </c>
      <c r="AF1" s="20" t="s">
        <v>307</v>
      </c>
      <c r="AG1" s="20" t="s">
        <v>308</v>
      </c>
      <c r="AH1" s="20" t="s">
        <v>309</v>
      </c>
      <c r="AI1" s="20" t="s">
        <v>310</v>
      </c>
      <c r="AJ1" s="20" t="s">
        <v>311</v>
      </c>
      <c r="AK1" s="20" t="s">
        <v>312</v>
      </c>
      <c r="AL1" s="20" t="s">
        <v>313</v>
      </c>
      <c r="AM1" s="20" t="s">
        <v>314</v>
      </c>
      <c r="AN1" s="20" t="s">
        <v>315</v>
      </c>
      <c r="AO1" s="20" t="s">
        <v>316</v>
      </c>
      <c r="AP1" s="20" t="s">
        <v>317</v>
      </c>
      <c r="AQ1" s="20" t="s">
        <v>318</v>
      </c>
      <c r="AR1" s="20" t="s">
        <v>319</v>
      </c>
      <c r="AS1" s="20" t="s">
        <v>320</v>
      </c>
      <c r="AT1" s="20" t="s">
        <v>321</v>
      </c>
      <c r="AU1" s="20" t="s">
        <v>322</v>
      </c>
      <c r="AV1" s="20" t="s">
        <v>323</v>
      </c>
      <c r="AW1" s="20" t="s">
        <v>324</v>
      </c>
      <c r="AX1" s="30" t="s">
        <v>325</v>
      </c>
      <c r="AY1" s="30" t="s">
        <v>326</v>
      </c>
      <c r="AZ1" s="30" t="s">
        <v>327</v>
      </c>
      <c r="BA1" s="30" t="s">
        <v>328</v>
      </c>
      <c r="BB1" s="30" t="s">
        <v>329</v>
      </c>
      <c r="BC1" s="31"/>
    </row>
    <row r="2" spans="1:54">
      <c r="A2" s="19">
        <v>1</v>
      </c>
      <c r="B2" s="20" t="s">
        <v>109</v>
      </c>
      <c r="C2" s="19" t="s">
        <v>110</v>
      </c>
      <c r="D2" s="19" t="s">
        <v>330</v>
      </c>
      <c r="E2" s="24">
        <v>0.46</v>
      </c>
      <c r="F2" s="24"/>
      <c r="G2" s="24"/>
      <c r="H2" s="24"/>
      <c r="I2" s="24">
        <v>0.005</v>
      </c>
      <c r="J2" s="26"/>
      <c r="K2" s="28">
        <f t="shared" ref="K2:K16" si="0">F2*J2</f>
        <v>0</v>
      </c>
      <c r="L2" s="24"/>
      <c r="M2" s="24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30"/>
      <c r="AY2" s="30"/>
      <c r="AZ2" s="30"/>
      <c r="BA2" s="30"/>
      <c r="BB2" s="30"/>
    </row>
    <row r="3" spans="1:54">
      <c r="A3" s="19">
        <v>2</v>
      </c>
      <c r="B3" s="20" t="s">
        <v>109</v>
      </c>
      <c r="C3" s="19" t="s">
        <v>112</v>
      </c>
      <c r="D3" s="19" t="s">
        <v>331</v>
      </c>
      <c r="E3" s="24">
        <v>0.46</v>
      </c>
      <c r="F3" s="24"/>
      <c r="G3" s="24"/>
      <c r="H3" s="24"/>
      <c r="I3" s="24">
        <v>0.005</v>
      </c>
      <c r="J3" s="26"/>
      <c r="K3" s="28">
        <f t="shared" si="0"/>
        <v>0</v>
      </c>
      <c r="L3" s="24"/>
      <c r="M3" s="24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30"/>
      <c r="AY3" s="30"/>
      <c r="AZ3" s="30"/>
      <c r="BA3" s="30"/>
      <c r="BB3" s="30"/>
    </row>
    <row r="4" spans="1:54">
      <c r="A4" s="19">
        <v>3</v>
      </c>
      <c r="B4" s="20" t="s">
        <v>109</v>
      </c>
      <c r="C4" s="19" t="s">
        <v>113</v>
      </c>
      <c r="D4" s="19" t="s">
        <v>331</v>
      </c>
      <c r="E4" s="24">
        <v>0.46</v>
      </c>
      <c r="F4" s="24"/>
      <c r="G4" s="24"/>
      <c r="H4" s="24"/>
      <c r="I4" s="24">
        <v>0.005</v>
      </c>
      <c r="J4" s="26"/>
      <c r="K4" s="28">
        <f t="shared" si="0"/>
        <v>0</v>
      </c>
      <c r="L4" s="24"/>
      <c r="M4" s="24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30"/>
      <c r="AY4" s="30"/>
      <c r="AZ4" s="30"/>
      <c r="BA4" s="30"/>
      <c r="BB4" s="30"/>
    </row>
    <row r="5" spans="1:54">
      <c r="A5" s="19">
        <v>4</v>
      </c>
      <c r="B5" s="20" t="s">
        <v>109</v>
      </c>
      <c r="C5" s="19" t="s">
        <v>115</v>
      </c>
      <c r="D5" s="19" t="s">
        <v>331</v>
      </c>
      <c r="E5" s="24">
        <v>0.45</v>
      </c>
      <c r="F5" s="24"/>
      <c r="G5" s="24"/>
      <c r="H5" s="24"/>
      <c r="I5" s="24">
        <v>0.005</v>
      </c>
      <c r="J5" s="26"/>
      <c r="K5" s="28">
        <f t="shared" si="0"/>
        <v>0</v>
      </c>
      <c r="L5" s="24"/>
      <c r="M5" s="24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30"/>
      <c r="AY5" s="30"/>
      <c r="AZ5" s="30"/>
      <c r="BA5" s="30"/>
      <c r="BB5" s="30"/>
    </row>
    <row r="6" spans="1:54">
      <c r="A6" s="19">
        <v>5</v>
      </c>
      <c r="B6" s="20" t="s">
        <v>109</v>
      </c>
      <c r="C6" s="19" t="s">
        <v>116</v>
      </c>
      <c r="D6" s="19" t="s">
        <v>331</v>
      </c>
      <c r="E6" s="24">
        <v>0.45</v>
      </c>
      <c r="F6" s="24"/>
      <c r="G6" s="24"/>
      <c r="H6" s="24"/>
      <c r="I6" s="24">
        <v>0.005</v>
      </c>
      <c r="J6" s="26"/>
      <c r="K6" s="28">
        <f t="shared" si="0"/>
        <v>0</v>
      </c>
      <c r="L6" s="24"/>
      <c r="M6" s="24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30"/>
      <c r="AY6" s="30"/>
      <c r="AZ6" s="30"/>
      <c r="BA6" s="30"/>
      <c r="BB6" s="30"/>
    </row>
    <row r="7" spans="1:54">
      <c r="A7" s="19">
        <v>6</v>
      </c>
      <c r="B7" s="20" t="s">
        <v>109</v>
      </c>
      <c r="C7" s="20" t="s">
        <v>72</v>
      </c>
      <c r="D7" s="19" t="s">
        <v>330</v>
      </c>
      <c r="E7" s="24">
        <v>0.235</v>
      </c>
      <c r="F7" s="24"/>
      <c r="G7" s="24"/>
      <c r="H7" s="24">
        <v>0.667</v>
      </c>
      <c r="I7" s="24">
        <v>0.07</v>
      </c>
      <c r="J7" s="26"/>
      <c r="K7" s="28">
        <f t="shared" si="0"/>
        <v>0</v>
      </c>
      <c r="L7" s="24"/>
      <c r="M7" s="24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30"/>
      <c r="AY7" s="30"/>
      <c r="AZ7" s="30"/>
      <c r="BA7" s="30"/>
      <c r="BB7" s="30"/>
    </row>
    <row r="8" spans="1:54">
      <c r="A8" s="19">
        <v>7</v>
      </c>
      <c r="B8" s="20" t="s">
        <v>109</v>
      </c>
      <c r="C8" s="20" t="s">
        <v>69</v>
      </c>
      <c r="D8" s="19" t="s">
        <v>330</v>
      </c>
      <c r="E8" s="25">
        <v>0.253</v>
      </c>
      <c r="F8" s="25"/>
      <c r="G8" s="24"/>
      <c r="H8" s="24">
        <v>0.667</v>
      </c>
      <c r="I8" s="24">
        <v>0.01</v>
      </c>
      <c r="J8" s="26"/>
      <c r="K8" s="28">
        <f t="shared" si="0"/>
        <v>0</v>
      </c>
      <c r="L8" s="24"/>
      <c r="M8" s="24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30"/>
      <c r="AY8" s="30"/>
      <c r="AZ8" s="30"/>
      <c r="BA8" s="30"/>
      <c r="BB8" s="30"/>
    </row>
    <row r="9" spans="1:54">
      <c r="A9" s="19">
        <v>8</v>
      </c>
      <c r="B9" s="20" t="s">
        <v>109</v>
      </c>
      <c r="C9" s="20" t="s">
        <v>117</v>
      </c>
      <c r="D9" s="19" t="s">
        <v>331</v>
      </c>
      <c r="E9" s="24">
        <v>0.25</v>
      </c>
      <c r="F9" s="25"/>
      <c r="G9" s="24"/>
      <c r="H9" s="24">
        <v>0.667</v>
      </c>
      <c r="I9" s="24">
        <v>0.005</v>
      </c>
      <c r="J9" s="26"/>
      <c r="K9" s="28">
        <f t="shared" si="0"/>
        <v>0</v>
      </c>
      <c r="L9" s="24"/>
      <c r="M9" s="24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30"/>
      <c r="AY9" s="30"/>
      <c r="AZ9" s="30"/>
      <c r="BA9" s="30"/>
      <c r="BB9" s="30"/>
    </row>
    <row r="10" spans="1:54">
      <c r="A10" s="19">
        <v>9</v>
      </c>
      <c r="B10" s="20" t="s">
        <v>109</v>
      </c>
      <c r="C10" s="20" t="s">
        <v>118</v>
      </c>
      <c r="D10" s="19" t="s">
        <v>331</v>
      </c>
      <c r="E10" s="24">
        <v>0.21</v>
      </c>
      <c r="F10" s="24"/>
      <c r="G10" s="24"/>
      <c r="H10" s="24">
        <v>0.554</v>
      </c>
      <c r="I10" s="24">
        <v>0.005</v>
      </c>
      <c r="J10" s="26"/>
      <c r="K10" s="28">
        <f t="shared" si="0"/>
        <v>0</v>
      </c>
      <c r="L10" s="24"/>
      <c r="M10" s="24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30"/>
      <c r="AY10" s="30"/>
      <c r="AZ10" s="30"/>
      <c r="BA10" s="30"/>
      <c r="BB10" s="30"/>
    </row>
    <row r="11" spans="1:54">
      <c r="A11" s="19">
        <v>10</v>
      </c>
      <c r="B11" s="20" t="s">
        <v>109</v>
      </c>
      <c r="C11" s="20" t="s">
        <v>119</v>
      </c>
      <c r="D11" s="19" t="s">
        <v>330</v>
      </c>
      <c r="E11" s="24">
        <v>0.205</v>
      </c>
      <c r="F11" s="24"/>
      <c r="G11" s="24"/>
      <c r="H11" s="24"/>
      <c r="I11" s="24">
        <v>0.01</v>
      </c>
      <c r="J11" s="26"/>
      <c r="K11" s="28">
        <f t="shared" si="0"/>
        <v>0</v>
      </c>
      <c r="L11" s="24"/>
      <c r="M11" s="24"/>
      <c r="N11" s="26"/>
      <c r="O11" s="26"/>
      <c r="P11" s="26"/>
      <c r="Q11" s="26"/>
      <c r="R11" s="26"/>
      <c r="S11" s="26"/>
      <c r="T11" s="26">
        <v>0.238</v>
      </c>
      <c r="U11" s="26"/>
      <c r="V11" s="26"/>
      <c r="W11" s="26"/>
      <c r="X11" s="26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30"/>
      <c r="AY11" s="30"/>
      <c r="AZ11" s="30"/>
      <c r="BA11" s="30"/>
      <c r="BB11" s="30"/>
    </row>
    <row r="12" spans="1:54">
      <c r="A12" s="19">
        <v>11</v>
      </c>
      <c r="B12" s="20" t="s">
        <v>109</v>
      </c>
      <c r="C12" s="20" t="s">
        <v>120</v>
      </c>
      <c r="D12" s="19" t="s">
        <v>330</v>
      </c>
      <c r="E12" s="24">
        <v>0.21</v>
      </c>
      <c r="F12" s="24"/>
      <c r="G12" s="24"/>
      <c r="H12" s="24"/>
      <c r="I12" s="24">
        <v>0.005</v>
      </c>
      <c r="J12" s="26"/>
      <c r="K12" s="28">
        <f t="shared" si="0"/>
        <v>0</v>
      </c>
      <c r="L12" s="24"/>
      <c r="M12" s="24"/>
      <c r="N12" s="26"/>
      <c r="O12" s="26"/>
      <c r="P12" s="26"/>
      <c r="Q12" s="26"/>
      <c r="R12" s="26"/>
      <c r="S12" s="26"/>
      <c r="T12" s="26">
        <v>0.238</v>
      </c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30"/>
      <c r="AY12" s="30"/>
      <c r="AZ12" s="30"/>
      <c r="BA12" s="30"/>
      <c r="BB12" s="30"/>
    </row>
    <row r="13" spans="1:54">
      <c r="A13" s="19">
        <v>12</v>
      </c>
      <c r="B13" s="20" t="s">
        <v>109</v>
      </c>
      <c r="C13" s="20" t="s">
        <v>121</v>
      </c>
      <c r="D13" s="19" t="s">
        <v>331</v>
      </c>
      <c r="E13" s="25">
        <v>0.205</v>
      </c>
      <c r="F13" s="24"/>
      <c r="G13" s="24"/>
      <c r="H13" s="24"/>
      <c r="I13" s="24">
        <v>0.005</v>
      </c>
      <c r="J13" s="26"/>
      <c r="K13" s="28">
        <f t="shared" si="0"/>
        <v>0</v>
      </c>
      <c r="L13" s="24"/>
      <c r="M13" s="24"/>
      <c r="N13" s="26"/>
      <c r="O13" s="26"/>
      <c r="P13" s="26"/>
      <c r="Q13" s="26"/>
      <c r="R13" s="26"/>
      <c r="S13" s="26"/>
      <c r="T13" s="26">
        <v>0.238</v>
      </c>
      <c r="U13" s="26"/>
      <c r="V13" s="26"/>
      <c r="W13" s="26"/>
      <c r="X13" s="26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30"/>
      <c r="AY13" s="30"/>
      <c r="AZ13" s="30"/>
      <c r="BA13" s="30"/>
      <c r="BB13" s="30"/>
    </row>
    <row r="14" spans="1:54">
      <c r="A14" s="19">
        <v>13</v>
      </c>
      <c r="B14" s="20" t="s">
        <v>109</v>
      </c>
      <c r="C14" s="20" t="s">
        <v>87</v>
      </c>
      <c r="D14" s="20" t="s">
        <v>332</v>
      </c>
      <c r="E14" s="24">
        <v>0.81</v>
      </c>
      <c r="F14" s="24"/>
      <c r="G14" s="24"/>
      <c r="H14" s="24"/>
      <c r="I14" s="24">
        <v>0.005</v>
      </c>
      <c r="J14" s="24"/>
      <c r="K14" s="28">
        <f t="shared" si="0"/>
        <v>0</v>
      </c>
      <c r="L14" s="2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30"/>
      <c r="AY14" s="30"/>
      <c r="AZ14" s="30"/>
      <c r="BA14" s="30"/>
      <c r="BB14" s="30"/>
    </row>
    <row r="15" spans="1:54">
      <c r="A15" s="19">
        <v>14</v>
      </c>
      <c r="B15" s="20" t="s">
        <v>109</v>
      </c>
      <c r="C15" s="20" t="s">
        <v>122</v>
      </c>
      <c r="D15" s="19" t="s">
        <v>330</v>
      </c>
      <c r="E15" s="24">
        <v>0.17</v>
      </c>
      <c r="F15" s="24"/>
      <c r="G15" s="24"/>
      <c r="H15" s="24"/>
      <c r="I15" s="24">
        <v>0.81</v>
      </c>
      <c r="J15" s="24"/>
      <c r="K15" s="28">
        <f t="shared" si="0"/>
        <v>0</v>
      </c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30"/>
      <c r="AY15" s="30"/>
      <c r="AZ15" s="30"/>
      <c r="BA15" s="30"/>
      <c r="BB15" s="30"/>
    </row>
    <row r="16" spans="1:54">
      <c r="A16" s="19">
        <v>15</v>
      </c>
      <c r="B16" s="20" t="s">
        <v>109</v>
      </c>
      <c r="C16" s="20" t="s">
        <v>124</v>
      </c>
      <c r="D16" s="19" t="s">
        <v>330</v>
      </c>
      <c r="E16" s="24">
        <v>0.345</v>
      </c>
      <c r="F16" s="24"/>
      <c r="G16" s="24"/>
      <c r="H16" s="24"/>
      <c r="I16" s="26">
        <v>0.006</v>
      </c>
      <c r="J16" s="24"/>
      <c r="K16" s="28">
        <f t="shared" si="0"/>
        <v>0</v>
      </c>
      <c r="L16" s="24">
        <v>0.173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30"/>
      <c r="AY16" s="30"/>
      <c r="AZ16" s="30"/>
      <c r="BA16" s="30"/>
      <c r="BB16" s="30"/>
    </row>
    <row r="17" spans="1:54">
      <c r="A17" s="19"/>
      <c r="B17" s="20" t="s">
        <v>109</v>
      </c>
      <c r="C17" s="20" t="s">
        <v>123</v>
      </c>
      <c r="D17" s="20" t="s">
        <v>332</v>
      </c>
      <c r="E17" s="24">
        <v>0.22</v>
      </c>
      <c r="F17" s="24"/>
      <c r="G17" s="24"/>
      <c r="H17" s="24"/>
      <c r="I17" s="26">
        <v>0.005</v>
      </c>
      <c r="J17" s="24"/>
      <c r="K17" s="28"/>
      <c r="L17" s="24">
        <v>0.22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30"/>
      <c r="AY17" s="30"/>
      <c r="AZ17" s="30"/>
      <c r="BA17" s="30"/>
      <c r="BB17" s="30"/>
    </row>
    <row r="18" spans="1:54">
      <c r="A18" s="19">
        <v>16</v>
      </c>
      <c r="B18" s="20" t="s">
        <v>125</v>
      </c>
      <c r="C18" s="20" t="s">
        <v>126</v>
      </c>
      <c r="D18" s="19" t="s">
        <v>330</v>
      </c>
      <c r="E18" s="24">
        <v>0.315</v>
      </c>
      <c r="F18" s="24">
        <v>0.045</v>
      </c>
      <c r="G18" s="24"/>
      <c r="H18" s="24"/>
      <c r="I18" s="26">
        <v>0.01</v>
      </c>
      <c r="J18" s="26"/>
      <c r="K18" s="28">
        <f t="shared" ref="K18:K58" si="1">F18*J18</f>
        <v>0</v>
      </c>
      <c r="L18" s="26">
        <v>0.155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30"/>
      <c r="AY18" s="30"/>
      <c r="AZ18" s="30"/>
      <c r="BA18" s="30"/>
      <c r="BB18" s="30"/>
    </row>
    <row r="19" spans="1:54">
      <c r="A19" s="19">
        <v>17</v>
      </c>
      <c r="B19" s="20" t="s">
        <v>125</v>
      </c>
      <c r="C19" s="21" t="s">
        <v>127</v>
      </c>
      <c r="D19" s="19" t="s">
        <v>330</v>
      </c>
      <c r="E19" s="24">
        <v>0.1</v>
      </c>
      <c r="F19" s="24">
        <v>0.45</v>
      </c>
      <c r="G19" s="24"/>
      <c r="H19" s="24"/>
      <c r="I19" s="24">
        <v>0.02</v>
      </c>
      <c r="J19" s="26">
        <v>0.75</v>
      </c>
      <c r="K19" s="28">
        <f t="shared" si="1"/>
        <v>0.3375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30"/>
      <c r="AY19" s="30"/>
      <c r="AZ19" s="30"/>
      <c r="BA19" s="30"/>
      <c r="BB19" s="30"/>
    </row>
    <row r="20" spans="1:54">
      <c r="A20" s="19">
        <v>18</v>
      </c>
      <c r="B20" s="20" t="s">
        <v>125</v>
      </c>
      <c r="C20" s="21" t="s">
        <v>128</v>
      </c>
      <c r="D20" s="19" t="s">
        <v>330</v>
      </c>
      <c r="E20" s="24">
        <v>0.1</v>
      </c>
      <c r="F20" s="24">
        <v>0.48</v>
      </c>
      <c r="G20" s="24"/>
      <c r="H20" s="24"/>
      <c r="I20" s="24">
        <v>0.02</v>
      </c>
      <c r="J20" s="26">
        <v>0.8</v>
      </c>
      <c r="K20" s="28">
        <f t="shared" si="1"/>
        <v>0.384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30"/>
      <c r="AY20" s="30"/>
      <c r="AZ20" s="30"/>
      <c r="BA20" s="30"/>
      <c r="BB20" s="30"/>
    </row>
    <row r="21" spans="1:54">
      <c r="A21" s="19">
        <v>19</v>
      </c>
      <c r="B21" s="20" t="s">
        <v>125</v>
      </c>
      <c r="C21" s="21" t="s">
        <v>129</v>
      </c>
      <c r="D21" s="19" t="s">
        <v>330</v>
      </c>
      <c r="E21" s="24">
        <v>0.1</v>
      </c>
      <c r="F21" s="24">
        <v>0.48</v>
      </c>
      <c r="G21" s="24"/>
      <c r="H21" s="24"/>
      <c r="I21" s="24">
        <v>0.02</v>
      </c>
      <c r="J21" s="26">
        <v>0.8</v>
      </c>
      <c r="K21" s="28">
        <f t="shared" si="1"/>
        <v>0.384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30"/>
      <c r="AY21" s="30"/>
      <c r="AZ21" s="30"/>
      <c r="BA21" s="30"/>
      <c r="BB21" s="30"/>
    </row>
    <row r="22" spans="1:54">
      <c r="A22" s="19">
        <v>20</v>
      </c>
      <c r="B22" s="20" t="s">
        <v>125</v>
      </c>
      <c r="C22" s="21" t="s">
        <v>130</v>
      </c>
      <c r="D22" s="19" t="s">
        <v>330</v>
      </c>
      <c r="E22" s="24">
        <v>0.1</v>
      </c>
      <c r="F22" s="24">
        <v>0.5</v>
      </c>
      <c r="G22" s="24"/>
      <c r="H22" s="24"/>
      <c r="I22" s="24">
        <v>0.02</v>
      </c>
      <c r="J22" s="26">
        <v>0.8</v>
      </c>
      <c r="K22" s="28">
        <f t="shared" si="1"/>
        <v>0.4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30"/>
      <c r="AY22" s="30"/>
      <c r="AZ22" s="30"/>
      <c r="BA22" s="30"/>
      <c r="BB22" s="30"/>
    </row>
    <row r="23" spans="1:54">
      <c r="A23" s="19">
        <v>21</v>
      </c>
      <c r="B23" s="20" t="s">
        <v>125</v>
      </c>
      <c r="C23" s="21" t="s">
        <v>131</v>
      </c>
      <c r="D23" s="19" t="s">
        <v>330</v>
      </c>
      <c r="E23" s="24">
        <v>0.1</v>
      </c>
      <c r="F23" s="24">
        <v>0.5</v>
      </c>
      <c r="G23" s="24"/>
      <c r="H23" s="24"/>
      <c r="I23" s="24">
        <v>0.02</v>
      </c>
      <c r="J23" s="26">
        <v>0.8</v>
      </c>
      <c r="K23" s="28">
        <f t="shared" si="1"/>
        <v>0.4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30"/>
      <c r="AY23" s="30"/>
      <c r="AZ23" s="30"/>
      <c r="BA23" s="30"/>
      <c r="BB23" s="30"/>
    </row>
    <row r="24" spans="1:54">
      <c r="A24" s="19">
        <v>22</v>
      </c>
      <c r="B24" s="20" t="s">
        <v>125</v>
      </c>
      <c r="C24" s="21" t="s">
        <v>52</v>
      </c>
      <c r="D24" s="19" t="s">
        <v>330</v>
      </c>
      <c r="E24" s="26">
        <v>0.08</v>
      </c>
      <c r="F24" s="26">
        <v>0.4</v>
      </c>
      <c r="G24" s="26"/>
      <c r="H24" s="26"/>
      <c r="I24" s="26">
        <v>0.02</v>
      </c>
      <c r="J24" s="26">
        <v>0.48</v>
      </c>
      <c r="K24" s="28">
        <f t="shared" si="1"/>
        <v>0.192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30"/>
      <c r="AY24" s="30"/>
      <c r="AZ24" s="30"/>
      <c r="BA24" s="30"/>
      <c r="BB24" s="30"/>
    </row>
    <row r="25" spans="1:54">
      <c r="A25" s="19">
        <v>23</v>
      </c>
      <c r="B25" s="20" t="s">
        <v>125</v>
      </c>
      <c r="C25" s="21" t="s">
        <v>132</v>
      </c>
      <c r="D25" s="19" t="s">
        <v>331</v>
      </c>
      <c r="E25" s="26">
        <v>0.08</v>
      </c>
      <c r="F25" s="26">
        <v>0.4</v>
      </c>
      <c r="G25" s="26"/>
      <c r="H25" s="26"/>
      <c r="I25" s="26">
        <v>0.005</v>
      </c>
      <c r="J25" s="26">
        <v>0.48</v>
      </c>
      <c r="K25" s="28">
        <f t="shared" si="1"/>
        <v>0.192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30"/>
      <c r="AY25" s="30"/>
      <c r="AZ25" s="30"/>
      <c r="BA25" s="30"/>
      <c r="BB25" s="30"/>
    </row>
    <row r="26" spans="1:54">
      <c r="A26" s="19">
        <v>24</v>
      </c>
      <c r="B26" s="20" t="s">
        <v>125</v>
      </c>
      <c r="C26" s="21" t="s">
        <v>133</v>
      </c>
      <c r="D26" s="19" t="s">
        <v>331</v>
      </c>
      <c r="E26" s="24">
        <v>0.1</v>
      </c>
      <c r="F26" s="24">
        <v>0.45</v>
      </c>
      <c r="G26" s="24"/>
      <c r="H26" s="24"/>
      <c r="I26" s="24">
        <v>0.02</v>
      </c>
      <c r="J26" s="26">
        <v>0.75</v>
      </c>
      <c r="K26" s="28">
        <f t="shared" si="1"/>
        <v>0.3375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30"/>
      <c r="AY26" s="30"/>
      <c r="AZ26" s="30"/>
      <c r="BA26" s="30"/>
      <c r="BB26" s="30"/>
    </row>
    <row r="27" spans="1:54">
      <c r="A27" s="19">
        <v>25</v>
      </c>
      <c r="B27" s="20" t="s">
        <v>125</v>
      </c>
      <c r="C27" s="21" t="s">
        <v>134</v>
      </c>
      <c r="D27" s="19" t="s">
        <v>331</v>
      </c>
      <c r="E27" s="24">
        <v>0.1</v>
      </c>
      <c r="F27" s="24">
        <v>0.5</v>
      </c>
      <c r="G27" s="24"/>
      <c r="H27" s="24"/>
      <c r="I27" s="24">
        <v>0.02</v>
      </c>
      <c r="J27" s="26">
        <v>0.8</v>
      </c>
      <c r="K27" s="28">
        <f t="shared" si="1"/>
        <v>0.4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30"/>
      <c r="AY27" s="30"/>
      <c r="AZ27" s="30"/>
      <c r="BA27" s="30"/>
      <c r="BB27" s="30"/>
    </row>
    <row r="28" spans="1:54">
      <c r="A28" s="19">
        <v>26</v>
      </c>
      <c r="B28" s="20" t="s">
        <v>125</v>
      </c>
      <c r="C28" s="21" t="s">
        <v>135</v>
      </c>
      <c r="D28" s="19" t="s">
        <v>331</v>
      </c>
      <c r="E28" s="26">
        <v>0.15</v>
      </c>
      <c r="F28" s="26">
        <v>0.42</v>
      </c>
      <c r="G28" s="26"/>
      <c r="H28" s="26"/>
      <c r="I28" s="26">
        <v>0.005</v>
      </c>
      <c r="J28" s="26">
        <v>0.75</v>
      </c>
      <c r="K28" s="28">
        <f t="shared" si="1"/>
        <v>0.315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30"/>
      <c r="AY28" s="30"/>
      <c r="AZ28" s="30"/>
      <c r="BA28" s="30"/>
      <c r="BB28" s="30"/>
    </row>
    <row r="29" spans="1:54">
      <c r="A29" s="19">
        <v>27</v>
      </c>
      <c r="B29" s="20" t="s">
        <v>125</v>
      </c>
      <c r="C29" s="21" t="s">
        <v>70</v>
      </c>
      <c r="D29" s="19" t="s">
        <v>331</v>
      </c>
      <c r="E29" s="26">
        <v>0.18</v>
      </c>
      <c r="F29" s="26">
        <v>0.46</v>
      </c>
      <c r="G29" s="26"/>
      <c r="H29" s="26"/>
      <c r="I29" s="26">
        <v>0.005</v>
      </c>
      <c r="J29" s="26">
        <v>0.88</v>
      </c>
      <c r="K29" s="28">
        <f t="shared" si="1"/>
        <v>0.4048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30"/>
      <c r="AY29" s="30"/>
      <c r="AZ29" s="30"/>
      <c r="BA29" s="30"/>
      <c r="BB29" s="30"/>
    </row>
    <row r="30" spans="1:54">
      <c r="A30" s="19">
        <v>28</v>
      </c>
      <c r="B30" s="20" t="s">
        <v>125</v>
      </c>
      <c r="C30" s="21" t="s">
        <v>136</v>
      </c>
      <c r="D30" s="19" t="s">
        <v>330</v>
      </c>
      <c r="E30" s="26">
        <v>0.11</v>
      </c>
      <c r="F30" s="26">
        <v>0.53</v>
      </c>
      <c r="G30" s="26"/>
      <c r="H30" s="26"/>
      <c r="I30" s="26">
        <v>0.01</v>
      </c>
      <c r="J30" s="26">
        <v>1</v>
      </c>
      <c r="K30" s="28">
        <f t="shared" si="1"/>
        <v>0.53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30"/>
      <c r="AY30" s="30"/>
      <c r="AZ30" s="30"/>
      <c r="BA30" s="30"/>
      <c r="BB30" s="30"/>
    </row>
    <row r="31" spans="1:54">
      <c r="A31" s="19">
        <v>29</v>
      </c>
      <c r="B31" s="20" t="s">
        <v>125</v>
      </c>
      <c r="C31" s="21" t="s">
        <v>137</v>
      </c>
      <c r="D31" s="19" t="s">
        <v>330</v>
      </c>
      <c r="E31" s="26">
        <v>0.11</v>
      </c>
      <c r="F31" s="26">
        <v>0.56</v>
      </c>
      <c r="G31" s="26"/>
      <c r="H31" s="26"/>
      <c r="I31" s="26">
        <v>0.005</v>
      </c>
      <c r="J31" s="26">
        <v>1</v>
      </c>
      <c r="K31" s="28">
        <f t="shared" si="1"/>
        <v>0.56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30"/>
      <c r="AY31" s="30"/>
      <c r="AZ31" s="30"/>
      <c r="BA31" s="30"/>
      <c r="BB31" s="30"/>
    </row>
    <row r="32" spans="1:54">
      <c r="A32" s="19">
        <v>30</v>
      </c>
      <c r="B32" s="20" t="s">
        <v>125</v>
      </c>
      <c r="C32" s="21" t="s">
        <v>138</v>
      </c>
      <c r="D32" s="19" t="s">
        <v>330</v>
      </c>
      <c r="E32" s="26">
        <v>0.11</v>
      </c>
      <c r="F32" s="26">
        <v>0.62</v>
      </c>
      <c r="G32" s="26"/>
      <c r="H32" s="26"/>
      <c r="I32" s="26">
        <v>0.005</v>
      </c>
      <c r="J32" s="26">
        <v>1</v>
      </c>
      <c r="K32" s="28">
        <f t="shared" si="1"/>
        <v>0.62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30"/>
      <c r="AY32" s="30"/>
      <c r="AZ32" s="30"/>
      <c r="BA32" s="30"/>
      <c r="BB32" s="30"/>
    </row>
    <row r="33" spans="1:54">
      <c r="A33" s="19">
        <v>31</v>
      </c>
      <c r="B33" s="20" t="s">
        <v>125</v>
      </c>
      <c r="C33" s="21" t="s">
        <v>139</v>
      </c>
      <c r="D33" s="19" t="s">
        <v>330</v>
      </c>
      <c r="E33" s="26">
        <v>0.11</v>
      </c>
      <c r="F33" s="26">
        <v>0.54</v>
      </c>
      <c r="G33" s="26"/>
      <c r="H33" s="26"/>
      <c r="I33" s="26">
        <v>0.005</v>
      </c>
      <c r="J33" s="26">
        <v>1</v>
      </c>
      <c r="K33" s="28">
        <f t="shared" si="1"/>
        <v>0.54</v>
      </c>
      <c r="L33" s="26"/>
      <c r="M33" s="26">
        <v>0.0015</v>
      </c>
      <c r="N33" s="26">
        <v>0.0035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30"/>
      <c r="AY33" s="30"/>
      <c r="AZ33" s="30"/>
      <c r="BA33" s="30"/>
      <c r="BB33" s="30"/>
    </row>
    <row r="34" spans="1:54">
      <c r="A34" s="19">
        <v>32</v>
      </c>
      <c r="B34" s="20" t="s">
        <v>125</v>
      </c>
      <c r="C34" s="21" t="s">
        <v>140</v>
      </c>
      <c r="D34" s="19" t="s">
        <v>330</v>
      </c>
      <c r="E34" s="26">
        <v>0.17</v>
      </c>
      <c r="F34" s="26">
        <v>0.44</v>
      </c>
      <c r="G34" s="26"/>
      <c r="H34" s="26"/>
      <c r="I34" s="26">
        <v>0.005</v>
      </c>
      <c r="J34" s="26">
        <v>0.8</v>
      </c>
      <c r="K34" s="28">
        <f t="shared" si="1"/>
        <v>0.352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30"/>
      <c r="AY34" s="30"/>
      <c r="AZ34" s="30"/>
      <c r="BA34" s="30"/>
      <c r="BB34" s="30"/>
    </row>
    <row r="35" spans="1:54">
      <c r="A35" s="19">
        <v>33</v>
      </c>
      <c r="B35" s="20" t="s">
        <v>125</v>
      </c>
      <c r="C35" s="21" t="s">
        <v>141</v>
      </c>
      <c r="D35" s="19" t="s">
        <v>330</v>
      </c>
      <c r="E35" s="26">
        <v>0.23</v>
      </c>
      <c r="F35" s="26">
        <v>0.44</v>
      </c>
      <c r="G35" s="26"/>
      <c r="H35" s="26"/>
      <c r="I35" s="26">
        <v>0.005</v>
      </c>
      <c r="J35" s="26">
        <v>0.8</v>
      </c>
      <c r="K35" s="28">
        <f t="shared" si="1"/>
        <v>0.352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30"/>
      <c r="AY35" s="30"/>
      <c r="AZ35" s="30"/>
      <c r="BA35" s="30"/>
      <c r="BB35" s="30"/>
    </row>
    <row r="36" spans="1:54">
      <c r="A36" s="19">
        <v>34</v>
      </c>
      <c r="B36" s="20" t="s">
        <v>142</v>
      </c>
      <c r="C36" s="20" t="s">
        <v>143</v>
      </c>
      <c r="D36" s="19" t="s">
        <v>330</v>
      </c>
      <c r="E36" s="26"/>
      <c r="F36" s="26">
        <v>0.52</v>
      </c>
      <c r="G36" s="26">
        <v>0.34</v>
      </c>
      <c r="H36" s="26"/>
      <c r="I36" s="26">
        <v>0.005</v>
      </c>
      <c r="J36" s="26">
        <v>1</v>
      </c>
      <c r="K36" s="28">
        <f t="shared" si="1"/>
        <v>0.52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30"/>
      <c r="AY36" s="30"/>
      <c r="AZ36" s="30"/>
      <c r="BA36" s="30"/>
      <c r="BB36" s="30"/>
    </row>
    <row r="37" spans="1:54">
      <c r="A37" s="19">
        <v>35</v>
      </c>
      <c r="B37" s="20" t="s">
        <v>142</v>
      </c>
      <c r="C37" s="20" t="s">
        <v>144</v>
      </c>
      <c r="D37" s="19" t="s">
        <v>330</v>
      </c>
      <c r="E37" s="26"/>
      <c r="F37" s="26">
        <v>0.52</v>
      </c>
      <c r="G37" s="26">
        <v>0.34</v>
      </c>
      <c r="H37" s="26"/>
      <c r="I37" s="26">
        <v>0.005</v>
      </c>
      <c r="J37" s="26">
        <v>1</v>
      </c>
      <c r="K37" s="28">
        <f t="shared" si="1"/>
        <v>0.52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30"/>
      <c r="AY37" s="30"/>
      <c r="AZ37" s="30"/>
      <c r="BA37" s="30"/>
      <c r="BB37" s="30"/>
    </row>
    <row r="38" spans="1:54">
      <c r="A38" s="19">
        <v>36</v>
      </c>
      <c r="B38" s="20" t="s">
        <v>145</v>
      </c>
      <c r="C38" s="20" t="s">
        <v>146</v>
      </c>
      <c r="D38" s="19" t="s">
        <v>330</v>
      </c>
      <c r="E38" s="26">
        <v>0.135</v>
      </c>
      <c r="F38" s="26"/>
      <c r="G38" s="26">
        <v>0.445</v>
      </c>
      <c r="H38" s="26"/>
      <c r="I38" s="26">
        <v>0.005</v>
      </c>
      <c r="J38" s="26"/>
      <c r="K38" s="28">
        <f t="shared" si="1"/>
        <v>0</v>
      </c>
      <c r="L38" s="26">
        <v>0.135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30"/>
      <c r="AY38" s="30"/>
      <c r="AZ38" s="30"/>
      <c r="BA38" s="30"/>
      <c r="BB38" s="30"/>
    </row>
    <row r="39" spans="1:54">
      <c r="A39" s="19">
        <v>37</v>
      </c>
      <c r="B39" s="20" t="s">
        <v>147</v>
      </c>
      <c r="C39" s="20" t="s">
        <v>54</v>
      </c>
      <c r="D39" s="19" t="s">
        <v>330</v>
      </c>
      <c r="E39" s="26"/>
      <c r="F39" s="26">
        <v>0.24</v>
      </c>
      <c r="G39" s="26"/>
      <c r="H39" s="26"/>
      <c r="I39" s="26">
        <v>0.07</v>
      </c>
      <c r="J39" s="26">
        <v>0.15</v>
      </c>
      <c r="K39" s="28">
        <f t="shared" si="1"/>
        <v>0.036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30"/>
      <c r="AY39" s="30"/>
      <c r="AZ39" s="30"/>
      <c r="BA39" s="30"/>
      <c r="BB39" s="30"/>
    </row>
    <row r="40" spans="1:54">
      <c r="A40" s="19">
        <v>38</v>
      </c>
      <c r="B40" s="20" t="s">
        <v>147</v>
      </c>
      <c r="C40" s="20" t="s">
        <v>53</v>
      </c>
      <c r="D40" s="19" t="s">
        <v>330</v>
      </c>
      <c r="E40" s="26"/>
      <c r="F40" s="26">
        <v>0.14</v>
      </c>
      <c r="G40" s="26"/>
      <c r="H40" s="26"/>
      <c r="I40" s="26">
        <v>0.35</v>
      </c>
      <c r="J40" s="26">
        <v>0.1</v>
      </c>
      <c r="K40" s="28">
        <f t="shared" si="1"/>
        <v>0.014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30"/>
      <c r="AY40" s="30"/>
      <c r="AZ40" s="30"/>
      <c r="BA40" s="30"/>
      <c r="BB40" s="30"/>
    </row>
    <row r="41" spans="1:54">
      <c r="A41" s="19">
        <v>39</v>
      </c>
      <c r="B41" s="20" t="s">
        <v>147</v>
      </c>
      <c r="C41" s="20" t="s">
        <v>148</v>
      </c>
      <c r="D41" s="19" t="s">
        <v>330</v>
      </c>
      <c r="E41" s="26"/>
      <c r="F41" s="26">
        <v>0.12</v>
      </c>
      <c r="G41" s="26"/>
      <c r="H41" s="26"/>
      <c r="I41" s="26">
        <v>0.1</v>
      </c>
      <c r="J41" s="26">
        <v>0.8</v>
      </c>
      <c r="K41" s="28">
        <f t="shared" si="1"/>
        <v>0.096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30"/>
      <c r="AY41" s="30"/>
      <c r="AZ41" s="30"/>
      <c r="BA41" s="30"/>
      <c r="BB41" s="30"/>
    </row>
    <row r="42" spans="1:54">
      <c r="A42" s="19">
        <v>40</v>
      </c>
      <c r="B42" s="20" t="s">
        <v>147</v>
      </c>
      <c r="C42" s="20" t="s">
        <v>149</v>
      </c>
      <c r="D42" s="19" t="s">
        <v>330</v>
      </c>
      <c r="E42" s="26"/>
      <c r="F42" s="26">
        <v>0.32</v>
      </c>
      <c r="G42" s="26"/>
      <c r="H42" s="26"/>
      <c r="I42" s="26">
        <v>0.07</v>
      </c>
      <c r="J42" s="26">
        <v>0</v>
      </c>
      <c r="K42" s="28">
        <f t="shared" si="1"/>
        <v>0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30"/>
      <c r="AY42" s="30"/>
      <c r="AZ42" s="30"/>
      <c r="BA42" s="30"/>
      <c r="BB42" s="30"/>
    </row>
    <row r="43" spans="1:54">
      <c r="A43" s="19">
        <v>41</v>
      </c>
      <c r="B43" s="20" t="s">
        <v>147</v>
      </c>
      <c r="C43" s="20" t="s">
        <v>93</v>
      </c>
      <c r="D43" s="20" t="s">
        <v>332</v>
      </c>
      <c r="E43" s="26"/>
      <c r="F43" s="26">
        <v>0.21</v>
      </c>
      <c r="G43" s="26"/>
      <c r="H43" s="26"/>
      <c r="I43" s="26">
        <v>0.65</v>
      </c>
      <c r="J43" s="26">
        <v>0.8</v>
      </c>
      <c r="K43" s="28">
        <f t="shared" si="1"/>
        <v>0.168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30"/>
      <c r="AY43" s="30"/>
      <c r="AZ43" s="30"/>
      <c r="BA43" s="30"/>
      <c r="BB43" s="30"/>
    </row>
    <row r="44" spans="1:54">
      <c r="A44" s="19">
        <v>42</v>
      </c>
      <c r="B44" s="20" t="s">
        <v>150</v>
      </c>
      <c r="C44" s="20" t="s">
        <v>94</v>
      </c>
      <c r="D44" s="19" t="s">
        <v>330</v>
      </c>
      <c r="E44" s="26"/>
      <c r="F44" s="26"/>
      <c r="G44" s="26">
        <v>0.6</v>
      </c>
      <c r="H44" s="26">
        <v>0.477</v>
      </c>
      <c r="I44" s="26">
        <v>0.01</v>
      </c>
      <c r="J44" s="26"/>
      <c r="K44" s="28">
        <f t="shared" si="1"/>
        <v>0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30"/>
      <c r="AY44" s="30"/>
      <c r="AZ44" s="30"/>
      <c r="BA44" s="30"/>
      <c r="BB44" s="30"/>
    </row>
    <row r="45" spans="1:54">
      <c r="A45" s="19">
        <v>43</v>
      </c>
      <c r="B45" s="20" t="s">
        <v>150</v>
      </c>
      <c r="C45" s="20" t="s">
        <v>151</v>
      </c>
      <c r="D45" s="19" t="s">
        <v>330</v>
      </c>
      <c r="E45" s="26"/>
      <c r="F45" s="26"/>
      <c r="G45" s="26">
        <v>0.6</v>
      </c>
      <c r="H45" s="26">
        <v>0.477</v>
      </c>
      <c r="I45" s="26">
        <v>0.01</v>
      </c>
      <c r="J45" s="26"/>
      <c r="K45" s="28">
        <f t="shared" si="1"/>
        <v>0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30"/>
      <c r="AY45" s="30"/>
      <c r="AZ45" s="30"/>
      <c r="BA45" s="30"/>
      <c r="BB45" s="30"/>
    </row>
    <row r="46" spans="1:54">
      <c r="A46" s="19">
        <v>44</v>
      </c>
      <c r="B46" s="20" t="s">
        <v>150</v>
      </c>
      <c r="C46" s="20" t="s">
        <v>152</v>
      </c>
      <c r="D46" s="19" t="s">
        <v>330</v>
      </c>
      <c r="E46" s="26"/>
      <c r="F46" s="26"/>
      <c r="G46" s="26">
        <v>0.61</v>
      </c>
      <c r="H46" s="26">
        <v>0.477</v>
      </c>
      <c r="I46" s="26">
        <v>0.005</v>
      </c>
      <c r="J46" s="26"/>
      <c r="K46" s="28">
        <f t="shared" si="1"/>
        <v>0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30"/>
      <c r="AY46" s="30"/>
      <c r="AZ46" s="30"/>
      <c r="BA46" s="30"/>
      <c r="BB46" s="30"/>
    </row>
    <row r="47" spans="1:54">
      <c r="A47" s="19">
        <v>45</v>
      </c>
      <c r="B47" s="20" t="s">
        <v>150</v>
      </c>
      <c r="C47" s="20" t="s">
        <v>153</v>
      </c>
      <c r="D47" s="19" t="s">
        <v>330</v>
      </c>
      <c r="E47" s="26"/>
      <c r="F47" s="26"/>
      <c r="G47" s="26">
        <v>0.61</v>
      </c>
      <c r="H47" s="26">
        <v>0.477</v>
      </c>
      <c r="I47" s="26">
        <v>0.005</v>
      </c>
      <c r="J47" s="26"/>
      <c r="K47" s="28">
        <f t="shared" si="1"/>
        <v>0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30"/>
      <c r="AY47" s="30"/>
      <c r="AZ47" s="30"/>
      <c r="BA47" s="30"/>
      <c r="BB47" s="30"/>
    </row>
    <row r="48" spans="1:54">
      <c r="A48" s="19">
        <v>46</v>
      </c>
      <c r="B48" s="20" t="s">
        <v>150</v>
      </c>
      <c r="C48" s="20" t="s">
        <v>154</v>
      </c>
      <c r="D48" s="19" t="s">
        <v>331</v>
      </c>
      <c r="E48" s="26"/>
      <c r="F48" s="26"/>
      <c r="G48" s="26">
        <v>0.6</v>
      </c>
      <c r="H48" s="26">
        <v>0.477</v>
      </c>
      <c r="I48" s="26">
        <v>0.005</v>
      </c>
      <c r="J48" s="26"/>
      <c r="K48" s="28">
        <f t="shared" si="1"/>
        <v>0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30"/>
      <c r="AY48" s="30"/>
      <c r="AZ48" s="30"/>
      <c r="BA48" s="30"/>
      <c r="BB48" s="30"/>
    </row>
    <row r="49" spans="1:54">
      <c r="A49" s="19">
        <v>47</v>
      </c>
      <c r="B49" s="20" t="s">
        <v>150</v>
      </c>
      <c r="C49" s="20" t="s">
        <v>155</v>
      </c>
      <c r="D49" s="19" t="s">
        <v>331</v>
      </c>
      <c r="E49" s="26"/>
      <c r="F49" s="26"/>
      <c r="G49" s="26">
        <v>0.61</v>
      </c>
      <c r="H49" s="26">
        <v>0.477</v>
      </c>
      <c r="I49" s="26">
        <v>0.005</v>
      </c>
      <c r="J49" s="26"/>
      <c r="K49" s="28">
        <f t="shared" si="1"/>
        <v>0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30"/>
      <c r="AY49" s="30"/>
      <c r="AZ49" s="30"/>
      <c r="BA49" s="30"/>
      <c r="BB49" s="30"/>
    </row>
    <row r="50" spans="1:54">
      <c r="A50" s="19">
        <v>48</v>
      </c>
      <c r="B50" s="20" t="s">
        <v>150</v>
      </c>
      <c r="C50" s="20" t="s">
        <v>156</v>
      </c>
      <c r="D50" s="19" t="s">
        <v>331</v>
      </c>
      <c r="E50" s="26"/>
      <c r="F50" s="26"/>
      <c r="G50" s="26">
        <v>0.5</v>
      </c>
      <c r="H50" s="26">
        <v>0.01</v>
      </c>
      <c r="I50" s="26">
        <v>0.005</v>
      </c>
      <c r="J50" s="26"/>
      <c r="K50" s="28">
        <f t="shared" si="1"/>
        <v>0</v>
      </c>
      <c r="L50" s="26"/>
      <c r="M50" s="26"/>
      <c r="N50" s="26"/>
      <c r="O50" s="26"/>
      <c r="P50" s="26"/>
      <c r="Q50" s="26"/>
      <c r="R50" s="26"/>
      <c r="S50" s="26"/>
      <c r="T50" s="26">
        <v>0.184</v>
      </c>
      <c r="U50" s="26"/>
      <c r="V50" s="26"/>
      <c r="W50" s="26"/>
      <c r="X50" s="26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30"/>
      <c r="AY50" s="30"/>
      <c r="AZ50" s="30"/>
      <c r="BA50" s="30"/>
      <c r="BB50" s="30"/>
    </row>
    <row r="51" spans="1:54">
      <c r="A51" s="19">
        <v>49</v>
      </c>
      <c r="B51" s="20" t="s">
        <v>150</v>
      </c>
      <c r="C51" s="20" t="s">
        <v>157</v>
      </c>
      <c r="D51" s="19" t="s">
        <v>331</v>
      </c>
      <c r="E51" s="26"/>
      <c r="F51" s="26"/>
      <c r="G51" s="26">
        <v>0.52</v>
      </c>
      <c r="H51" s="26">
        <v>0.01</v>
      </c>
      <c r="I51" s="26">
        <v>0.005</v>
      </c>
      <c r="J51" s="26"/>
      <c r="K51" s="28">
        <f t="shared" si="1"/>
        <v>0</v>
      </c>
      <c r="L51" s="26"/>
      <c r="M51" s="26"/>
      <c r="N51" s="26"/>
      <c r="O51" s="26"/>
      <c r="P51" s="26"/>
      <c r="Q51" s="26"/>
      <c r="R51" s="26"/>
      <c r="S51" s="26"/>
      <c r="T51" s="26">
        <v>0.184</v>
      </c>
      <c r="U51" s="26"/>
      <c r="V51" s="26"/>
      <c r="W51" s="26"/>
      <c r="X51" s="26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30"/>
      <c r="AY51" s="30"/>
      <c r="AZ51" s="30"/>
      <c r="BA51" s="30"/>
      <c r="BB51" s="30"/>
    </row>
    <row r="52" spans="1:54">
      <c r="A52" s="19">
        <v>50</v>
      </c>
      <c r="B52" s="20" t="s">
        <v>150</v>
      </c>
      <c r="C52" s="20" t="s">
        <v>158</v>
      </c>
      <c r="D52" s="19" t="s">
        <v>330</v>
      </c>
      <c r="E52" s="26"/>
      <c r="F52" s="26"/>
      <c r="G52" s="26">
        <v>0.52</v>
      </c>
      <c r="H52" s="26">
        <v>0.01</v>
      </c>
      <c r="I52" s="26">
        <v>0.005</v>
      </c>
      <c r="J52" s="26"/>
      <c r="K52" s="28">
        <f t="shared" si="1"/>
        <v>0</v>
      </c>
      <c r="L52" s="26"/>
      <c r="M52" s="26"/>
      <c r="N52" s="26"/>
      <c r="O52" s="26"/>
      <c r="P52" s="26"/>
      <c r="Q52" s="26"/>
      <c r="R52" s="26"/>
      <c r="S52" s="26"/>
      <c r="T52" s="26">
        <v>0.184</v>
      </c>
      <c r="U52" s="26"/>
      <c r="V52" s="26"/>
      <c r="W52" s="26"/>
      <c r="X52" s="26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30"/>
      <c r="AY52" s="30"/>
      <c r="AZ52" s="30"/>
      <c r="BA52" s="30"/>
      <c r="BB52" s="30"/>
    </row>
    <row r="53" spans="1:54">
      <c r="A53" s="19">
        <v>51</v>
      </c>
      <c r="B53" s="20" t="s">
        <v>150</v>
      </c>
      <c r="C53" s="20" t="s">
        <v>159</v>
      </c>
      <c r="D53" s="19" t="s">
        <v>330</v>
      </c>
      <c r="E53" s="26"/>
      <c r="F53" s="26"/>
      <c r="G53" s="26">
        <v>0.52</v>
      </c>
      <c r="H53" s="26">
        <v>0.02</v>
      </c>
      <c r="I53" s="26">
        <v>0.005</v>
      </c>
      <c r="J53" s="26"/>
      <c r="K53" s="28">
        <f t="shared" si="1"/>
        <v>0</v>
      </c>
      <c r="L53" s="26"/>
      <c r="M53" s="26"/>
      <c r="N53" s="26"/>
      <c r="O53" s="26"/>
      <c r="P53" s="26"/>
      <c r="Q53" s="26"/>
      <c r="R53" s="26"/>
      <c r="S53" s="26"/>
      <c r="T53" s="26">
        <v>0.184</v>
      </c>
      <c r="U53" s="26"/>
      <c r="V53" s="26"/>
      <c r="W53" s="26"/>
      <c r="X53" s="26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30"/>
      <c r="AY53" s="30"/>
      <c r="AZ53" s="30"/>
      <c r="BA53" s="30"/>
      <c r="BB53" s="30"/>
    </row>
    <row r="54" spans="1:54">
      <c r="A54" s="19">
        <v>52</v>
      </c>
      <c r="B54" s="20" t="s">
        <v>150</v>
      </c>
      <c r="C54" s="20" t="s">
        <v>160</v>
      </c>
      <c r="D54" s="19" t="s">
        <v>330</v>
      </c>
      <c r="E54" s="26"/>
      <c r="F54" s="26"/>
      <c r="G54" s="26">
        <v>0.5</v>
      </c>
      <c r="H54" s="26">
        <v>0.032</v>
      </c>
      <c r="I54" s="26">
        <v>0.005</v>
      </c>
      <c r="J54" s="26"/>
      <c r="K54" s="28">
        <f t="shared" si="1"/>
        <v>0</v>
      </c>
      <c r="L54" s="26"/>
      <c r="M54" s="26"/>
      <c r="N54" s="26"/>
      <c r="O54" s="26"/>
      <c r="P54" s="26"/>
      <c r="Q54" s="26"/>
      <c r="R54" s="26"/>
      <c r="S54" s="26"/>
      <c r="T54" s="26">
        <v>0.184</v>
      </c>
      <c r="U54" s="26"/>
      <c r="V54" s="26"/>
      <c r="W54" s="26"/>
      <c r="X54" s="26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30"/>
      <c r="AY54" s="30"/>
      <c r="AZ54" s="30"/>
      <c r="BA54" s="30"/>
      <c r="BB54" s="30"/>
    </row>
    <row r="55" spans="1:54">
      <c r="A55" s="19">
        <v>53</v>
      </c>
      <c r="B55" s="20" t="s">
        <v>161</v>
      </c>
      <c r="C55" s="20" t="s">
        <v>89</v>
      </c>
      <c r="D55" s="20" t="s">
        <v>332</v>
      </c>
      <c r="E55" s="26"/>
      <c r="F55" s="26"/>
      <c r="G55" s="26"/>
      <c r="H55" s="26"/>
      <c r="I55" s="26">
        <v>0.005</v>
      </c>
      <c r="J55" s="26"/>
      <c r="K55" s="28">
        <f t="shared" si="1"/>
        <v>0</v>
      </c>
      <c r="L55" s="26"/>
      <c r="M55" s="26"/>
      <c r="N55" s="26"/>
      <c r="O55" s="26"/>
      <c r="P55" s="26"/>
      <c r="Q55" s="26"/>
      <c r="R55" s="26"/>
      <c r="S55" s="26"/>
      <c r="T55" s="26">
        <v>0.327</v>
      </c>
      <c r="U55" s="26"/>
      <c r="V55" s="26"/>
      <c r="W55" s="26"/>
      <c r="X55" s="26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30"/>
      <c r="AY55" s="30"/>
      <c r="AZ55" s="30"/>
      <c r="BA55" s="30"/>
      <c r="BB55" s="30"/>
    </row>
    <row r="56" spans="1:54">
      <c r="A56" s="19">
        <v>54</v>
      </c>
      <c r="B56" s="20" t="s">
        <v>161</v>
      </c>
      <c r="C56" s="20" t="s">
        <v>162</v>
      </c>
      <c r="D56" s="19" t="s">
        <v>330</v>
      </c>
      <c r="E56" s="26"/>
      <c r="F56" s="26"/>
      <c r="G56" s="26"/>
      <c r="H56" s="26"/>
      <c r="I56" s="26">
        <v>0.005</v>
      </c>
      <c r="J56" s="26"/>
      <c r="K56" s="28">
        <f t="shared" si="1"/>
        <v>0</v>
      </c>
      <c r="L56" s="26"/>
      <c r="M56" s="26"/>
      <c r="N56" s="26"/>
      <c r="O56" s="26"/>
      <c r="P56" s="26"/>
      <c r="Q56" s="26"/>
      <c r="R56" s="26"/>
      <c r="S56" s="26">
        <v>0.06</v>
      </c>
      <c r="T56" s="26"/>
      <c r="U56" s="26"/>
      <c r="V56" s="26"/>
      <c r="W56" s="26"/>
      <c r="X56" s="26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30"/>
      <c r="AY56" s="30"/>
      <c r="AZ56" s="30"/>
      <c r="BA56" s="30"/>
      <c r="BB56" s="30"/>
    </row>
    <row r="57" spans="1:54">
      <c r="A57" s="19">
        <v>55</v>
      </c>
      <c r="B57" s="20" t="s">
        <v>161</v>
      </c>
      <c r="C57" s="20" t="s">
        <v>163</v>
      </c>
      <c r="D57" s="19" t="s">
        <v>330</v>
      </c>
      <c r="E57" s="26"/>
      <c r="F57" s="26"/>
      <c r="G57" s="26"/>
      <c r="H57" s="26"/>
      <c r="I57" s="26">
        <v>0.005</v>
      </c>
      <c r="J57" s="26"/>
      <c r="K57" s="28">
        <f t="shared" si="1"/>
        <v>0</v>
      </c>
      <c r="L57" s="26"/>
      <c r="M57" s="26"/>
      <c r="N57" s="26"/>
      <c r="O57" s="26"/>
      <c r="P57" s="26"/>
      <c r="Q57" s="26"/>
      <c r="R57" s="26"/>
      <c r="S57" s="26">
        <v>0.17</v>
      </c>
      <c r="T57" s="26">
        <v>0.23</v>
      </c>
      <c r="U57" s="26"/>
      <c r="V57" s="26"/>
      <c r="W57" s="26"/>
      <c r="X57" s="26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30"/>
      <c r="AY57" s="30"/>
      <c r="AZ57" s="30"/>
      <c r="BA57" s="30"/>
      <c r="BB57" s="30"/>
    </row>
    <row r="58" spans="1:54">
      <c r="A58" s="19">
        <v>56</v>
      </c>
      <c r="B58" s="20" t="s">
        <v>161</v>
      </c>
      <c r="C58" s="20" t="s">
        <v>164</v>
      </c>
      <c r="D58" s="19" t="s">
        <v>330</v>
      </c>
      <c r="E58" s="26"/>
      <c r="F58" s="26"/>
      <c r="G58" s="26"/>
      <c r="H58" s="26"/>
      <c r="I58" s="26">
        <v>0.005</v>
      </c>
      <c r="J58" s="26"/>
      <c r="K58" s="28">
        <f t="shared" si="1"/>
        <v>0</v>
      </c>
      <c r="L58" s="26"/>
      <c r="M58" s="26"/>
      <c r="N58" s="26"/>
      <c r="O58" s="26"/>
      <c r="P58" s="26"/>
      <c r="Q58" s="26"/>
      <c r="R58" s="26"/>
      <c r="S58" s="26">
        <v>0.2</v>
      </c>
      <c r="T58" s="26">
        <v>0.26</v>
      </c>
      <c r="U58" s="26"/>
      <c r="V58" s="26"/>
      <c r="W58" s="26"/>
      <c r="X58" s="26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30"/>
      <c r="AY58" s="30"/>
      <c r="AZ58" s="30"/>
      <c r="BA58" s="30"/>
      <c r="BB58" s="30"/>
    </row>
    <row r="59" spans="1:54">
      <c r="A59" s="19"/>
      <c r="B59" s="20" t="s">
        <v>161</v>
      </c>
      <c r="C59" s="20" t="s">
        <v>165</v>
      </c>
      <c r="D59" s="19" t="s">
        <v>330</v>
      </c>
      <c r="E59" s="26"/>
      <c r="F59" s="26"/>
      <c r="G59" s="26"/>
      <c r="H59" s="26"/>
      <c r="I59" s="26">
        <v>0.005</v>
      </c>
      <c r="J59" s="26"/>
      <c r="K59" s="28"/>
      <c r="L59" s="26"/>
      <c r="M59" s="26"/>
      <c r="N59" s="26"/>
      <c r="O59" s="26"/>
      <c r="P59" s="26"/>
      <c r="Q59" s="26"/>
      <c r="R59" s="26"/>
      <c r="S59" s="26">
        <v>0.1</v>
      </c>
      <c r="T59" s="26">
        <v>0.13</v>
      </c>
      <c r="U59" s="26"/>
      <c r="V59" s="26"/>
      <c r="W59" s="26"/>
      <c r="X59" s="26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30"/>
      <c r="AY59" s="30"/>
      <c r="AZ59" s="30"/>
      <c r="BA59" s="30"/>
      <c r="BB59" s="30"/>
    </row>
    <row r="60" spans="1:54">
      <c r="A60" s="19">
        <v>57</v>
      </c>
      <c r="B60" s="20" t="s">
        <v>161</v>
      </c>
      <c r="C60" s="20" t="s">
        <v>166</v>
      </c>
      <c r="D60" s="19" t="s">
        <v>330</v>
      </c>
      <c r="E60" s="26"/>
      <c r="F60" s="26"/>
      <c r="G60" s="26"/>
      <c r="H60" s="26"/>
      <c r="I60" s="26">
        <v>0.005</v>
      </c>
      <c r="J60" s="26"/>
      <c r="K60" s="28">
        <f t="shared" ref="K60:K80" si="2">F60*J60</f>
        <v>0</v>
      </c>
      <c r="L60" s="26"/>
      <c r="M60" s="26"/>
      <c r="N60" s="26"/>
      <c r="O60" s="26"/>
      <c r="P60" s="26"/>
      <c r="Q60" s="26"/>
      <c r="R60" s="26"/>
      <c r="S60" s="26">
        <v>0.083</v>
      </c>
      <c r="T60" s="26">
        <v>0.11</v>
      </c>
      <c r="U60" s="26"/>
      <c r="V60" s="26"/>
      <c r="W60" s="26"/>
      <c r="X60" s="26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30"/>
      <c r="AY60" s="30"/>
      <c r="AZ60" s="30"/>
      <c r="BA60" s="30"/>
      <c r="BB60" s="30"/>
    </row>
    <row r="61" spans="1:54">
      <c r="A61" s="19">
        <v>58</v>
      </c>
      <c r="B61" s="20" t="s">
        <v>161</v>
      </c>
      <c r="C61" s="20" t="s">
        <v>167</v>
      </c>
      <c r="D61" s="19" t="s">
        <v>330</v>
      </c>
      <c r="E61" s="26"/>
      <c r="F61" s="26"/>
      <c r="G61" s="26"/>
      <c r="H61" s="26"/>
      <c r="I61" s="26">
        <v>0.005</v>
      </c>
      <c r="J61" s="26"/>
      <c r="K61" s="28">
        <f t="shared" si="2"/>
        <v>0</v>
      </c>
      <c r="L61" s="26"/>
      <c r="M61" s="26"/>
      <c r="N61" s="26"/>
      <c r="O61" s="26"/>
      <c r="P61" s="26"/>
      <c r="Q61" s="26"/>
      <c r="R61" s="26"/>
      <c r="S61" s="26">
        <v>0.48</v>
      </c>
      <c r="T61" s="26"/>
      <c r="U61" s="26"/>
      <c r="V61" s="26"/>
      <c r="W61" s="26"/>
      <c r="X61" s="26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30"/>
      <c r="AY61" s="30"/>
      <c r="AZ61" s="30"/>
      <c r="BA61" s="30"/>
      <c r="BB61" s="30"/>
    </row>
    <row r="62" spans="1:54">
      <c r="A62" s="19">
        <v>59</v>
      </c>
      <c r="B62" s="20" t="s">
        <v>161</v>
      </c>
      <c r="C62" s="20" t="s">
        <v>168</v>
      </c>
      <c r="D62" s="19" t="s">
        <v>330</v>
      </c>
      <c r="E62" s="26"/>
      <c r="F62" s="26"/>
      <c r="G62" s="26"/>
      <c r="H62" s="26"/>
      <c r="I62" s="26">
        <v>0.005</v>
      </c>
      <c r="J62" s="26"/>
      <c r="K62" s="28">
        <f t="shared" si="2"/>
        <v>0</v>
      </c>
      <c r="L62" s="26"/>
      <c r="M62" s="26"/>
      <c r="N62" s="26"/>
      <c r="O62" s="26"/>
      <c r="P62" s="26"/>
      <c r="Q62" s="26"/>
      <c r="R62" s="26"/>
      <c r="S62" s="26">
        <v>0.51</v>
      </c>
      <c r="T62" s="26"/>
      <c r="U62" s="26"/>
      <c r="V62" s="26"/>
      <c r="W62" s="26"/>
      <c r="X62" s="26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30"/>
      <c r="AY62" s="30"/>
      <c r="AZ62" s="30"/>
      <c r="BA62" s="30"/>
      <c r="BB62" s="30"/>
    </row>
    <row r="63" spans="1:54">
      <c r="A63" s="19">
        <v>60</v>
      </c>
      <c r="B63" s="20" t="s">
        <v>161</v>
      </c>
      <c r="C63" s="20" t="s">
        <v>169</v>
      </c>
      <c r="D63" s="19" t="s">
        <v>330</v>
      </c>
      <c r="E63" s="26"/>
      <c r="F63" s="26"/>
      <c r="G63" s="26"/>
      <c r="H63" s="26"/>
      <c r="I63" s="26">
        <v>0.005</v>
      </c>
      <c r="J63" s="26"/>
      <c r="K63" s="28">
        <f t="shared" si="2"/>
        <v>0</v>
      </c>
      <c r="L63" s="26"/>
      <c r="M63" s="26"/>
      <c r="N63" s="26"/>
      <c r="O63" s="26"/>
      <c r="P63" s="26"/>
      <c r="Q63" s="26"/>
      <c r="R63" s="26"/>
      <c r="S63" s="26"/>
      <c r="T63" s="26"/>
      <c r="U63" s="26">
        <v>0.1</v>
      </c>
      <c r="V63" s="26"/>
      <c r="W63" s="26"/>
      <c r="X63" s="26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30"/>
      <c r="AY63" s="30"/>
      <c r="AZ63" s="30"/>
      <c r="BA63" s="30"/>
      <c r="BB63" s="30"/>
    </row>
    <row r="64" spans="1:54">
      <c r="A64" s="19">
        <v>61</v>
      </c>
      <c r="B64" s="20" t="s">
        <v>170</v>
      </c>
      <c r="C64" s="22" t="s">
        <v>171</v>
      </c>
      <c r="D64" s="19" t="s">
        <v>330</v>
      </c>
      <c r="E64" s="26"/>
      <c r="F64" s="26"/>
      <c r="G64" s="26"/>
      <c r="H64" s="26"/>
      <c r="I64" s="26">
        <v>0.005</v>
      </c>
      <c r="J64" s="26"/>
      <c r="K64" s="28">
        <f t="shared" si="2"/>
        <v>0</v>
      </c>
      <c r="L64" s="26"/>
      <c r="M64" s="26"/>
      <c r="N64" s="26">
        <v>0.15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30"/>
      <c r="AY64" s="30"/>
      <c r="AZ64" s="30"/>
      <c r="BA64" s="30"/>
      <c r="BB64" s="30"/>
    </row>
    <row r="65" spans="1:54">
      <c r="A65" s="19">
        <v>62</v>
      </c>
      <c r="B65" s="20" t="s">
        <v>170</v>
      </c>
      <c r="C65" s="22" t="s">
        <v>172</v>
      </c>
      <c r="D65" s="19" t="s">
        <v>330</v>
      </c>
      <c r="E65" s="26"/>
      <c r="F65" s="26"/>
      <c r="G65" s="26"/>
      <c r="H65" s="26"/>
      <c r="I65" s="26">
        <v>0.005</v>
      </c>
      <c r="J65" s="26"/>
      <c r="K65" s="28">
        <f t="shared" si="2"/>
        <v>0</v>
      </c>
      <c r="L65" s="26"/>
      <c r="M65" s="26"/>
      <c r="N65" s="26"/>
      <c r="O65" s="26">
        <v>0.13</v>
      </c>
      <c r="P65" s="26"/>
      <c r="Q65" s="26"/>
      <c r="R65" s="26"/>
      <c r="S65" s="26"/>
      <c r="T65" s="26"/>
      <c r="U65" s="26"/>
      <c r="V65" s="26"/>
      <c r="W65" s="26"/>
      <c r="X65" s="26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30"/>
      <c r="AY65" s="30"/>
      <c r="AZ65" s="30"/>
      <c r="BA65" s="30"/>
      <c r="BB65" s="30"/>
    </row>
    <row r="66" spans="1:54">
      <c r="A66" s="19">
        <v>63</v>
      </c>
      <c r="B66" s="20" t="s">
        <v>170</v>
      </c>
      <c r="C66" s="22" t="s">
        <v>173</v>
      </c>
      <c r="D66" s="19" t="s">
        <v>330</v>
      </c>
      <c r="E66" s="26"/>
      <c r="F66" s="26"/>
      <c r="G66" s="26"/>
      <c r="H66" s="26"/>
      <c r="I66" s="26">
        <v>0.005</v>
      </c>
      <c r="J66" s="26"/>
      <c r="K66" s="28">
        <f t="shared" si="2"/>
        <v>0</v>
      </c>
      <c r="L66" s="26"/>
      <c r="M66" s="26"/>
      <c r="N66" s="26"/>
      <c r="O66" s="26"/>
      <c r="P66" s="26"/>
      <c r="Q66" s="26">
        <v>0.12</v>
      </c>
      <c r="R66" s="26"/>
      <c r="S66" s="26"/>
      <c r="T66" s="26"/>
      <c r="U66" s="26"/>
      <c r="V66" s="26"/>
      <c r="W66" s="26"/>
      <c r="X66" s="26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30"/>
      <c r="AY66" s="30"/>
      <c r="AZ66" s="30"/>
      <c r="BA66" s="30"/>
      <c r="BB66" s="30"/>
    </row>
    <row r="67" spans="1:54">
      <c r="A67" s="19">
        <v>64</v>
      </c>
      <c r="B67" s="20" t="s">
        <v>170</v>
      </c>
      <c r="C67" s="22" t="s">
        <v>174</v>
      </c>
      <c r="D67" s="19" t="s">
        <v>330</v>
      </c>
      <c r="E67" s="26"/>
      <c r="F67" s="26"/>
      <c r="G67" s="26"/>
      <c r="H67" s="26"/>
      <c r="I67" s="26">
        <v>0.005</v>
      </c>
      <c r="J67" s="26"/>
      <c r="K67" s="28">
        <f t="shared" si="2"/>
        <v>0</v>
      </c>
      <c r="L67" s="26"/>
      <c r="M67" s="26"/>
      <c r="N67" s="26"/>
      <c r="O67" s="26"/>
      <c r="P67" s="26">
        <v>0.15</v>
      </c>
      <c r="Q67" s="26"/>
      <c r="R67" s="26"/>
      <c r="S67" s="26"/>
      <c r="T67" s="26"/>
      <c r="U67" s="26"/>
      <c r="V67" s="26"/>
      <c r="W67" s="26"/>
      <c r="X67" s="26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30"/>
      <c r="AY67" s="30"/>
      <c r="AZ67" s="30"/>
      <c r="BA67" s="30"/>
      <c r="BB67" s="30"/>
    </row>
    <row r="68" spans="1:54">
      <c r="A68" s="19">
        <v>65</v>
      </c>
      <c r="B68" s="20" t="s">
        <v>170</v>
      </c>
      <c r="C68" s="22" t="s">
        <v>175</v>
      </c>
      <c r="D68" s="19" t="s">
        <v>330</v>
      </c>
      <c r="E68" s="26"/>
      <c r="F68" s="26"/>
      <c r="G68" s="26"/>
      <c r="H68" s="26"/>
      <c r="I68" s="26">
        <v>0.005</v>
      </c>
      <c r="J68" s="26"/>
      <c r="K68" s="28">
        <f t="shared" si="2"/>
        <v>0</v>
      </c>
      <c r="L68" s="26"/>
      <c r="M68" s="26"/>
      <c r="N68" s="26"/>
      <c r="O68" s="26"/>
      <c r="P68" s="26"/>
      <c r="Q68" s="26"/>
      <c r="R68" s="26">
        <v>0.54</v>
      </c>
      <c r="S68" s="26"/>
      <c r="T68" s="26"/>
      <c r="U68" s="26"/>
      <c r="V68" s="26"/>
      <c r="W68" s="26"/>
      <c r="X68" s="26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30"/>
      <c r="AY68" s="30"/>
      <c r="AZ68" s="30"/>
      <c r="BA68" s="30"/>
      <c r="BB68" s="30"/>
    </row>
    <row r="69" spans="1:54">
      <c r="A69" s="19">
        <v>66</v>
      </c>
      <c r="B69" s="20" t="s">
        <v>170</v>
      </c>
      <c r="C69" s="32" t="s">
        <v>176</v>
      </c>
      <c r="D69" s="19" t="s">
        <v>330</v>
      </c>
      <c r="E69" s="26"/>
      <c r="F69" s="26"/>
      <c r="G69" s="26"/>
      <c r="H69" s="26"/>
      <c r="I69" s="26">
        <v>0.01</v>
      </c>
      <c r="J69" s="26"/>
      <c r="K69" s="28">
        <f t="shared" si="2"/>
        <v>0</v>
      </c>
      <c r="L69" s="26"/>
      <c r="M69" s="26"/>
      <c r="N69" s="38">
        <v>0.34</v>
      </c>
      <c r="O69" s="39"/>
      <c r="P69" s="39"/>
      <c r="Q69" s="39"/>
      <c r="R69" s="39"/>
      <c r="S69" s="39"/>
      <c r="T69" s="38">
        <f>32/(65+96+18)</f>
        <v>0.17877094972067</v>
      </c>
      <c r="U69" s="41"/>
      <c r="V69" s="26"/>
      <c r="W69" s="26"/>
      <c r="X69" s="26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30"/>
      <c r="AY69" s="30"/>
      <c r="AZ69" s="30"/>
      <c r="BA69" s="30"/>
      <c r="BB69" s="30"/>
    </row>
    <row r="70" spans="1:54">
      <c r="A70" s="19">
        <v>67</v>
      </c>
      <c r="B70" s="20" t="s">
        <v>170</v>
      </c>
      <c r="C70" s="22" t="s">
        <v>177</v>
      </c>
      <c r="D70" s="19" t="s">
        <v>330</v>
      </c>
      <c r="E70" s="26"/>
      <c r="F70" s="26"/>
      <c r="G70" s="26"/>
      <c r="H70" s="26"/>
      <c r="I70" s="26">
        <v>0.01</v>
      </c>
      <c r="J70" s="26"/>
      <c r="K70" s="28">
        <f t="shared" si="2"/>
        <v>0</v>
      </c>
      <c r="L70" s="26"/>
      <c r="M70" s="26"/>
      <c r="N70" s="38">
        <v>0.22</v>
      </c>
      <c r="O70" s="39"/>
      <c r="P70" s="39"/>
      <c r="Q70" s="39"/>
      <c r="R70" s="39"/>
      <c r="S70" s="39"/>
      <c r="T70" s="38">
        <f>32/(65+96+18*7)</f>
        <v>0.111498257839721</v>
      </c>
      <c r="U70" s="41"/>
      <c r="V70" s="26"/>
      <c r="W70" s="26"/>
      <c r="X70" s="26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30"/>
      <c r="AY70" s="30"/>
      <c r="AZ70" s="30"/>
      <c r="BA70" s="30"/>
      <c r="BB70" s="30"/>
    </row>
    <row r="71" spans="1:54">
      <c r="A71" s="19">
        <v>68</v>
      </c>
      <c r="B71" s="20" t="s">
        <v>170</v>
      </c>
      <c r="C71" s="22" t="s">
        <v>178</v>
      </c>
      <c r="D71" s="19" t="s">
        <v>330</v>
      </c>
      <c r="E71" s="26"/>
      <c r="F71" s="26"/>
      <c r="G71" s="26"/>
      <c r="H71" s="26"/>
      <c r="I71" s="26">
        <v>0.01</v>
      </c>
      <c r="J71" s="26"/>
      <c r="K71" s="28">
        <f t="shared" si="2"/>
        <v>0</v>
      </c>
      <c r="L71" s="26"/>
      <c r="M71" s="40">
        <v>0.11</v>
      </c>
      <c r="N71" s="39"/>
      <c r="O71" s="39"/>
      <c r="P71" s="39"/>
      <c r="Q71" s="39"/>
      <c r="R71" s="39"/>
      <c r="S71" s="39"/>
      <c r="T71" s="39"/>
      <c r="U71" s="41"/>
      <c r="V71" s="26"/>
      <c r="W71" s="26"/>
      <c r="X71" s="26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30"/>
      <c r="AY71" s="30"/>
      <c r="AZ71" s="30"/>
      <c r="BA71" s="30"/>
      <c r="BB71" s="30"/>
    </row>
    <row r="72" spans="1:54">
      <c r="A72" s="19">
        <v>69</v>
      </c>
      <c r="B72" s="20" t="s">
        <v>170</v>
      </c>
      <c r="C72" s="22" t="s">
        <v>179</v>
      </c>
      <c r="D72" s="19" t="s">
        <v>330</v>
      </c>
      <c r="E72" s="26"/>
      <c r="F72" s="26"/>
      <c r="G72" s="26"/>
      <c r="H72" s="26"/>
      <c r="I72" s="26">
        <v>0.01</v>
      </c>
      <c r="J72" s="26"/>
      <c r="K72" s="28">
        <f t="shared" si="2"/>
        <v>0</v>
      </c>
      <c r="L72" s="26"/>
      <c r="M72" s="40">
        <v>0.17</v>
      </c>
      <c r="N72" s="39"/>
      <c r="O72" s="39"/>
      <c r="P72" s="39"/>
      <c r="Q72" s="39"/>
      <c r="R72" s="39"/>
      <c r="S72" s="39"/>
      <c r="T72" s="39"/>
      <c r="U72" s="41"/>
      <c r="V72" s="26"/>
      <c r="W72" s="26"/>
      <c r="X72" s="26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30"/>
      <c r="AY72" s="30"/>
      <c r="AZ72" s="30"/>
      <c r="BA72" s="30"/>
      <c r="BB72" s="30"/>
    </row>
    <row r="73" spans="1:54">
      <c r="A73" s="19">
        <v>70</v>
      </c>
      <c r="B73" s="20" t="s">
        <v>170</v>
      </c>
      <c r="C73" s="22" t="s">
        <v>180</v>
      </c>
      <c r="D73" s="19" t="s">
        <v>330</v>
      </c>
      <c r="E73" s="26"/>
      <c r="F73" s="26"/>
      <c r="G73" s="26"/>
      <c r="H73" s="26"/>
      <c r="I73" s="26">
        <v>0.01</v>
      </c>
      <c r="J73" s="26"/>
      <c r="K73" s="28">
        <f t="shared" si="2"/>
        <v>0</v>
      </c>
      <c r="L73" s="26"/>
      <c r="M73" s="40">
        <v>0.21</v>
      </c>
      <c r="N73" s="39"/>
      <c r="O73" s="39"/>
      <c r="P73" s="39"/>
      <c r="Q73" s="39"/>
      <c r="R73" s="39"/>
      <c r="S73" s="39"/>
      <c r="T73" s="39"/>
      <c r="U73" s="41"/>
      <c r="V73" s="26"/>
      <c r="W73" s="26"/>
      <c r="X73" s="26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30"/>
      <c r="AY73" s="30"/>
      <c r="AZ73" s="30"/>
      <c r="BA73" s="30"/>
      <c r="BB73" s="30"/>
    </row>
    <row r="74" spans="1:54">
      <c r="A74" s="19">
        <v>71</v>
      </c>
      <c r="B74" s="20" t="s">
        <v>170</v>
      </c>
      <c r="C74" s="22" t="s">
        <v>181</v>
      </c>
      <c r="D74" s="19" t="s">
        <v>330</v>
      </c>
      <c r="E74" s="26"/>
      <c r="F74" s="26"/>
      <c r="G74" s="26"/>
      <c r="H74" s="26"/>
      <c r="I74" s="26">
        <v>0.01</v>
      </c>
      <c r="J74" s="26"/>
      <c r="K74" s="28">
        <f t="shared" si="2"/>
        <v>0</v>
      </c>
      <c r="L74" s="26"/>
      <c r="M74" s="26"/>
      <c r="N74" s="39"/>
      <c r="O74" s="39"/>
      <c r="P74" s="38">
        <v>0.256</v>
      </c>
      <c r="Q74" s="38"/>
      <c r="R74" s="38"/>
      <c r="S74" s="38"/>
      <c r="T74" s="38">
        <f>32/(64+96+18*5)</f>
        <v>0.128</v>
      </c>
      <c r="U74" s="41"/>
      <c r="V74" s="26"/>
      <c r="W74" s="26"/>
      <c r="X74" s="26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30"/>
      <c r="AY74" s="30"/>
      <c r="AZ74" s="30"/>
      <c r="BA74" s="30"/>
      <c r="BB74" s="30"/>
    </row>
    <row r="75" spans="1:54">
      <c r="A75" s="19">
        <v>72</v>
      </c>
      <c r="B75" s="20" t="s">
        <v>170</v>
      </c>
      <c r="C75" s="32" t="s">
        <v>182</v>
      </c>
      <c r="D75" s="19" t="s">
        <v>330</v>
      </c>
      <c r="E75" s="26"/>
      <c r="F75" s="26"/>
      <c r="G75" s="26"/>
      <c r="H75" s="26"/>
      <c r="I75" s="26">
        <v>0.01</v>
      </c>
      <c r="J75" s="26"/>
      <c r="K75" s="28">
        <f t="shared" si="2"/>
        <v>0</v>
      </c>
      <c r="L75" s="26"/>
      <c r="M75" s="26"/>
      <c r="N75" s="26"/>
      <c r="O75" s="26">
        <v>0.32</v>
      </c>
      <c r="P75" s="26"/>
      <c r="Q75" s="26"/>
      <c r="R75" s="26"/>
      <c r="S75" s="26"/>
      <c r="T75" s="38">
        <f>32/(55+96+18)</f>
        <v>0.189349112426035</v>
      </c>
      <c r="U75" s="26"/>
      <c r="V75" s="26"/>
      <c r="W75" s="26"/>
      <c r="X75" s="26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30"/>
      <c r="AY75" s="30"/>
      <c r="AZ75" s="30"/>
      <c r="BA75" s="30"/>
      <c r="BB75" s="30"/>
    </row>
    <row r="76" spans="1:54">
      <c r="A76" s="19">
        <v>73</v>
      </c>
      <c r="B76" s="20" t="s">
        <v>183</v>
      </c>
      <c r="C76" s="19" t="s">
        <v>184</v>
      </c>
      <c r="D76" s="19" t="s">
        <v>330</v>
      </c>
      <c r="E76" s="26"/>
      <c r="F76" s="26"/>
      <c r="G76" s="26"/>
      <c r="H76" s="26"/>
      <c r="I76" s="26">
        <v>0.07</v>
      </c>
      <c r="J76" s="26"/>
      <c r="K76" s="28">
        <f t="shared" si="2"/>
        <v>0</v>
      </c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30"/>
      <c r="AY76" s="30"/>
      <c r="AZ76" s="30"/>
      <c r="BA76" s="30"/>
      <c r="BB76" s="30"/>
    </row>
    <row r="77" spans="1:54">
      <c r="A77" s="19">
        <v>74</v>
      </c>
      <c r="B77" s="20" t="s">
        <v>183</v>
      </c>
      <c r="C77" s="19" t="s">
        <v>185</v>
      </c>
      <c r="D77" s="19" t="s">
        <v>330</v>
      </c>
      <c r="E77" s="26"/>
      <c r="F77" s="26"/>
      <c r="G77" s="26"/>
      <c r="H77" s="26"/>
      <c r="I77" s="26">
        <v>0.01</v>
      </c>
      <c r="J77" s="26"/>
      <c r="K77" s="28">
        <f t="shared" si="2"/>
        <v>0</v>
      </c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30"/>
      <c r="AY77" s="30"/>
      <c r="AZ77" s="30"/>
      <c r="BA77" s="30"/>
      <c r="BB77" s="30"/>
    </row>
    <row r="78" spans="1:54">
      <c r="A78" s="19">
        <v>75</v>
      </c>
      <c r="B78" s="20" t="s">
        <v>183</v>
      </c>
      <c r="C78" s="19" t="s">
        <v>186</v>
      </c>
      <c r="D78" s="19" t="s">
        <v>330</v>
      </c>
      <c r="E78" s="26"/>
      <c r="F78" s="26"/>
      <c r="G78" s="26"/>
      <c r="H78" s="26"/>
      <c r="I78" s="26">
        <v>0.01</v>
      </c>
      <c r="J78" s="26"/>
      <c r="K78" s="28">
        <f t="shared" si="2"/>
        <v>0</v>
      </c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30"/>
      <c r="AY78" s="30"/>
      <c r="AZ78" s="30"/>
      <c r="BA78" s="30"/>
      <c r="BB78" s="30"/>
    </row>
    <row r="79" spans="1:54">
      <c r="A79" s="19">
        <v>76</v>
      </c>
      <c r="B79" s="20" t="s">
        <v>183</v>
      </c>
      <c r="C79" s="19" t="s">
        <v>187</v>
      </c>
      <c r="D79" s="19" t="s">
        <v>330</v>
      </c>
      <c r="E79" s="26"/>
      <c r="F79" s="26"/>
      <c r="G79" s="26"/>
      <c r="H79" s="26"/>
      <c r="I79" s="26">
        <v>0.01</v>
      </c>
      <c r="J79" s="26"/>
      <c r="K79" s="28">
        <f t="shared" si="2"/>
        <v>0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30"/>
      <c r="AY79" s="30"/>
      <c r="AZ79" s="30"/>
      <c r="BA79" s="30"/>
      <c r="BB79" s="30"/>
    </row>
    <row r="80" spans="1:54">
      <c r="A80" s="19">
        <v>77</v>
      </c>
      <c r="B80" s="20" t="s">
        <v>183</v>
      </c>
      <c r="C80" s="19" t="s">
        <v>188</v>
      </c>
      <c r="D80" s="19" t="s">
        <v>332</v>
      </c>
      <c r="E80" s="26"/>
      <c r="F80" s="26"/>
      <c r="G80" s="26"/>
      <c r="H80" s="26"/>
      <c r="I80" s="26">
        <v>0.001</v>
      </c>
      <c r="J80" s="26"/>
      <c r="K80" s="28">
        <f t="shared" si="2"/>
        <v>0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30"/>
      <c r="AY80" s="30"/>
      <c r="AZ80" s="30"/>
      <c r="BA80" s="30"/>
      <c r="BB80" s="30"/>
    </row>
    <row r="81" spans="1:54">
      <c r="A81" s="19">
        <v>78</v>
      </c>
      <c r="B81" s="20" t="s">
        <v>183</v>
      </c>
      <c r="C81" s="19" t="s">
        <v>189</v>
      </c>
      <c r="D81" s="19" t="s">
        <v>330</v>
      </c>
      <c r="E81" s="26"/>
      <c r="F81" s="26"/>
      <c r="G81" s="26"/>
      <c r="H81" s="26"/>
      <c r="I81" s="26">
        <v>0.16</v>
      </c>
      <c r="J81" s="26"/>
      <c r="K81" s="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30"/>
      <c r="AY81" s="30"/>
      <c r="AZ81" s="30"/>
      <c r="BA81" s="30"/>
      <c r="BB81" s="30"/>
    </row>
    <row r="82" spans="1:54">
      <c r="A82" s="19">
        <v>79</v>
      </c>
      <c r="B82" s="20" t="s">
        <v>190</v>
      </c>
      <c r="C82" s="33" t="s">
        <v>95</v>
      </c>
      <c r="D82" s="19" t="s">
        <v>332</v>
      </c>
      <c r="E82" s="26"/>
      <c r="F82" s="26"/>
      <c r="G82" s="26"/>
      <c r="H82" s="26"/>
      <c r="I82" s="26"/>
      <c r="J82" s="26"/>
      <c r="K82" s="28">
        <f t="shared" ref="K82:K102" si="3">F82*J82</f>
        <v>0</v>
      </c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30"/>
      <c r="AY82" s="30"/>
      <c r="AZ82" s="30"/>
      <c r="BA82" s="30"/>
      <c r="BB82" s="30"/>
    </row>
    <row r="83" spans="1:54">
      <c r="A83" s="19">
        <v>80</v>
      </c>
      <c r="B83" s="20" t="s">
        <v>190</v>
      </c>
      <c r="C83" s="33" t="s">
        <v>96</v>
      </c>
      <c r="D83" s="19" t="s">
        <v>330</v>
      </c>
      <c r="E83" s="26"/>
      <c r="F83" s="26"/>
      <c r="G83" s="26"/>
      <c r="H83" s="26"/>
      <c r="I83" s="26"/>
      <c r="J83" s="26"/>
      <c r="K83" s="28">
        <f t="shared" si="3"/>
        <v>0</v>
      </c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30"/>
      <c r="AY83" s="30"/>
      <c r="AZ83" s="30"/>
      <c r="BA83" s="30"/>
      <c r="BB83" s="30"/>
    </row>
    <row r="84" spans="1:54">
      <c r="A84" s="19">
        <v>81</v>
      </c>
      <c r="B84" s="20" t="s">
        <v>190</v>
      </c>
      <c r="C84" s="33" t="s">
        <v>191</v>
      </c>
      <c r="D84" s="19" t="s">
        <v>330</v>
      </c>
      <c r="E84" s="26"/>
      <c r="F84" s="26"/>
      <c r="G84" s="26"/>
      <c r="H84" s="26"/>
      <c r="I84" s="26"/>
      <c r="J84" s="26"/>
      <c r="K84" s="28">
        <f t="shared" si="3"/>
        <v>0</v>
      </c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30"/>
      <c r="AY84" s="30"/>
      <c r="AZ84" s="30"/>
      <c r="BA84" s="30"/>
      <c r="BB84" s="30"/>
    </row>
    <row r="85" spans="1:54">
      <c r="A85" s="19">
        <v>82</v>
      </c>
      <c r="B85" s="20" t="s">
        <v>190</v>
      </c>
      <c r="C85" s="33" t="s">
        <v>192</v>
      </c>
      <c r="D85" s="19" t="s">
        <v>330</v>
      </c>
      <c r="E85" s="26"/>
      <c r="F85" s="26"/>
      <c r="G85" s="26"/>
      <c r="H85" s="26"/>
      <c r="I85" s="26"/>
      <c r="J85" s="26"/>
      <c r="K85" s="28">
        <f t="shared" si="3"/>
        <v>0</v>
      </c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30"/>
      <c r="AY85" s="30"/>
      <c r="AZ85" s="30"/>
      <c r="BA85" s="30"/>
      <c r="BB85" s="30"/>
    </row>
    <row r="86" spans="1:54">
      <c r="A86" s="19">
        <v>83</v>
      </c>
      <c r="B86" s="20" t="s">
        <v>190</v>
      </c>
      <c r="C86" s="33" t="s">
        <v>196</v>
      </c>
      <c r="D86" s="19" t="s">
        <v>330</v>
      </c>
      <c r="E86" s="26"/>
      <c r="F86" s="26"/>
      <c r="G86" s="26"/>
      <c r="H86" s="26"/>
      <c r="I86" s="26"/>
      <c r="J86" s="26"/>
      <c r="K86" s="28">
        <f t="shared" si="3"/>
        <v>0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30"/>
      <c r="AY86" s="30"/>
      <c r="AZ86" s="30"/>
      <c r="BA86" s="30"/>
      <c r="BB86" s="30"/>
    </row>
    <row r="87" spans="1:54">
      <c r="A87" s="19">
        <v>84</v>
      </c>
      <c r="B87" s="20" t="s">
        <v>190</v>
      </c>
      <c r="C87" s="34" t="s">
        <v>193</v>
      </c>
      <c r="D87" s="34" t="s">
        <v>332</v>
      </c>
      <c r="E87" s="26"/>
      <c r="F87" s="26"/>
      <c r="G87" s="26"/>
      <c r="H87" s="26"/>
      <c r="I87" s="26"/>
      <c r="J87" s="26"/>
      <c r="K87" s="28">
        <f t="shared" si="3"/>
        <v>0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30"/>
      <c r="AY87" s="30"/>
      <c r="AZ87" s="30"/>
      <c r="BA87" s="30"/>
      <c r="BB87" s="30"/>
    </row>
    <row r="88" spans="1:54">
      <c r="A88" s="19">
        <v>85</v>
      </c>
      <c r="B88" s="20" t="s">
        <v>190</v>
      </c>
      <c r="C88" s="34" t="s">
        <v>194</v>
      </c>
      <c r="D88" s="19" t="s">
        <v>330</v>
      </c>
      <c r="E88" s="26"/>
      <c r="F88" s="26"/>
      <c r="G88" s="26"/>
      <c r="H88" s="26"/>
      <c r="I88" s="26"/>
      <c r="J88" s="26"/>
      <c r="K88" s="28">
        <f t="shared" si="3"/>
        <v>0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30"/>
      <c r="AY88" s="30"/>
      <c r="AZ88" s="30"/>
      <c r="BA88" s="30"/>
      <c r="BB88" s="30"/>
    </row>
    <row r="89" spans="1:54">
      <c r="A89" s="19">
        <v>86</v>
      </c>
      <c r="B89" s="20" t="s">
        <v>190</v>
      </c>
      <c r="C89" s="34" t="s">
        <v>195</v>
      </c>
      <c r="D89" s="19" t="s">
        <v>332</v>
      </c>
      <c r="E89" s="26"/>
      <c r="F89" s="26"/>
      <c r="G89" s="26"/>
      <c r="H89" s="26"/>
      <c r="I89" s="26"/>
      <c r="J89" s="26"/>
      <c r="K89" s="28">
        <f t="shared" si="3"/>
        <v>0</v>
      </c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30"/>
      <c r="AY89" s="30"/>
      <c r="AZ89" s="30"/>
      <c r="BA89" s="30"/>
      <c r="BB89" s="30"/>
    </row>
    <row r="90" spans="1:54">
      <c r="A90" s="19">
        <v>87</v>
      </c>
      <c r="B90" s="20" t="s">
        <v>197</v>
      </c>
      <c r="C90" s="20" t="s">
        <v>198</v>
      </c>
      <c r="D90" s="19" t="s">
        <v>330</v>
      </c>
      <c r="E90" s="26"/>
      <c r="F90" s="26"/>
      <c r="G90" s="26"/>
      <c r="H90" s="26"/>
      <c r="I90" s="26">
        <v>0.15</v>
      </c>
      <c r="J90" s="26"/>
      <c r="K90" s="28">
        <f t="shared" si="3"/>
        <v>0</v>
      </c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>
        <v>0.65</v>
      </c>
      <c r="W90" s="26">
        <v>0.3</v>
      </c>
      <c r="X90" s="26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30"/>
      <c r="AY90" s="30"/>
      <c r="AZ90" s="30"/>
      <c r="BA90" s="30"/>
      <c r="BB90" s="30"/>
    </row>
    <row r="91" spans="1:54">
      <c r="A91" s="19">
        <v>88</v>
      </c>
      <c r="B91" s="20" t="s">
        <v>197</v>
      </c>
      <c r="C91" s="20" t="s">
        <v>199</v>
      </c>
      <c r="D91" s="19" t="s">
        <v>330</v>
      </c>
      <c r="E91" s="26"/>
      <c r="F91" s="26"/>
      <c r="G91" s="26">
        <v>0.1</v>
      </c>
      <c r="H91" s="26"/>
      <c r="I91" s="26">
        <v>0.02</v>
      </c>
      <c r="J91" s="26"/>
      <c r="K91" s="28">
        <f t="shared" si="3"/>
        <v>0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>
        <v>0.6</v>
      </c>
      <c r="W91" s="26">
        <v>0.3</v>
      </c>
      <c r="X91" s="26">
        <v>0.32</v>
      </c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30"/>
      <c r="AY91" s="30"/>
      <c r="AZ91" s="30"/>
      <c r="BA91" s="30"/>
      <c r="BB91" s="30"/>
    </row>
    <row r="92" spans="1:54">
      <c r="A92" s="19">
        <v>89</v>
      </c>
      <c r="B92" s="20" t="s">
        <v>197</v>
      </c>
      <c r="C92" s="20" t="s">
        <v>200</v>
      </c>
      <c r="D92" s="19" t="s">
        <v>330</v>
      </c>
      <c r="E92" s="26"/>
      <c r="F92" s="26"/>
      <c r="G92" s="26">
        <v>0.1</v>
      </c>
      <c r="H92" s="26"/>
      <c r="I92" s="26">
        <v>0.02</v>
      </c>
      <c r="J92" s="26"/>
      <c r="K92" s="28">
        <f t="shared" si="3"/>
        <v>0</v>
      </c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>
        <v>0.6</v>
      </c>
      <c r="W92" s="26">
        <v>0.5</v>
      </c>
      <c r="X92" s="26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30"/>
      <c r="AY92" s="30"/>
      <c r="AZ92" s="30"/>
      <c r="BA92" s="30"/>
      <c r="BB92" s="30"/>
    </row>
    <row r="93" spans="1:54">
      <c r="A93" s="19">
        <v>90</v>
      </c>
      <c r="B93" s="20" t="s">
        <v>197</v>
      </c>
      <c r="C93" s="20" t="s">
        <v>201</v>
      </c>
      <c r="D93" s="19" t="s">
        <v>330</v>
      </c>
      <c r="E93" s="26">
        <v>0.1</v>
      </c>
      <c r="F93" s="26"/>
      <c r="G93" s="26"/>
      <c r="H93" s="26"/>
      <c r="I93" s="26">
        <v>0.02</v>
      </c>
      <c r="J93" s="26"/>
      <c r="K93" s="28">
        <f t="shared" si="3"/>
        <v>0</v>
      </c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>
        <v>0.2</v>
      </c>
      <c r="W93" s="26"/>
      <c r="X93" s="26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30"/>
      <c r="AY93" s="30"/>
      <c r="AZ93" s="30"/>
      <c r="BA93" s="30"/>
      <c r="BB93" s="30"/>
    </row>
    <row r="94" spans="1:54">
      <c r="A94" s="19">
        <v>91</v>
      </c>
      <c r="B94" s="20" t="s">
        <v>197</v>
      </c>
      <c r="C94" s="20" t="s">
        <v>202</v>
      </c>
      <c r="D94" s="20" t="s">
        <v>333</v>
      </c>
      <c r="E94" s="26"/>
      <c r="F94" s="26"/>
      <c r="G94" s="26"/>
      <c r="H94" s="26"/>
      <c r="I94" s="26">
        <v>0.01</v>
      </c>
      <c r="J94" s="26"/>
      <c r="K94" s="28">
        <f t="shared" si="3"/>
        <v>0</v>
      </c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30"/>
      <c r="AY94" s="30"/>
      <c r="AZ94" s="30"/>
      <c r="BA94" s="30"/>
      <c r="BB94" s="30"/>
    </row>
    <row r="95" spans="1:54">
      <c r="A95" s="19">
        <v>92</v>
      </c>
      <c r="B95" s="20" t="s">
        <v>197</v>
      </c>
      <c r="C95" s="20" t="s">
        <v>203</v>
      </c>
      <c r="D95" s="19" t="s">
        <v>330</v>
      </c>
      <c r="E95" s="26"/>
      <c r="F95" s="26"/>
      <c r="G95" s="26"/>
      <c r="H95" s="26"/>
      <c r="I95" s="26"/>
      <c r="J95" s="26"/>
      <c r="K95" s="28">
        <f t="shared" si="3"/>
        <v>0</v>
      </c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0">
        <v>1000</v>
      </c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30"/>
      <c r="AY95" s="30"/>
      <c r="AZ95" s="30"/>
      <c r="BA95" s="30"/>
      <c r="BB95" s="30"/>
    </row>
    <row r="96" spans="1:54">
      <c r="A96" s="19">
        <v>93</v>
      </c>
      <c r="B96" s="20" t="s">
        <v>197</v>
      </c>
      <c r="C96" s="20" t="s">
        <v>204</v>
      </c>
      <c r="D96" s="19" t="s">
        <v>330</v>
      </c>
      <c r="E96" s="26"/>
      <c r="F96" s="26"/>
      <c r="G96" s="26"/>
      <c r="H96" s="26"/>
      <c r="I96" s="26"/>
      <c r="J96" s="26"/>
      <c r="K96" s="28">
        <f t="shared" si="3"/>
        <v>0</v>
      </c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30"/>
      <c r="AY96" s="30"/>
      <c r="AZ96" s="30"/>
      <c r="BA96" s="30"/>
      <c r="BB96" s="30"/>
    </row>
    <row r="97" spans="1:54">
      <c r="A97" s="19">
        <v>94</v>
      </c>
      <c r="B97" s="20" t="s">
        <v>197</v>
      </c>
      <c r="C97" s="20" t="s">
        <v>205</v>
      </c>
      <c r="D97" s="19" t="s">
        <v>332</v>
      </c>
      <c r="E97" s="26"/>
      <c r="F97" s="26"/>
      <c r="G97" s="26"/>
      <c r="H97" s="26"/>
      <c r="I97" s="26"/>
      <c r="J97" s="26"/>
      <c r="K97" s="28">
        <f t="shared" si="3"/>
        <v>0</v>
      </c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30"/>
      <c r="AY97" s="30"/>
      <c r="AZ97" s="30"/>
      <c r="BA97" s="30"/>
      <c r="BB97" s="30"/>
    </row>
    <row r="98" spans="1:54">
      <c r="A98" s="19">
        <v>95</v>
      </c>
      <c r="B98" s="20" t="s">
        <v>197</v>
      </c>
      <c r="C98" s="20" t="s">
        <v>206</v>
      </c>
      <c r="D98" s="19" t="s">
        <v>330</v>
      </c>
      <c r="E98" s="26"/>
      <c r="F98" s="26"/>
      <c r="G98" s="26"/>
      <c r="H98" s="26"/>
      <c r="I98" s="26">
        <v>0</v>
      </c>
      <c r="J98" s="26"/>
      <c r="K98" s="28">
        <f t="shared" si="3"/>
        <v>0</v>
      </c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30"/>
      <c r="AY98" s="30"/>
      <c r="AZ98" s="30"/>
      <c r="BA98" s="30"/>
      <c r="BB98" s="30"/>
    </row>
    <row r="99" spans="1:54">
      <c r="A99" s="19">
        <v>96</v>
      </c>
      <c r="B99" s="20" t="s">
        <v>197</v>
      </c>
      <c r="C99" s="20" t="s">
        <v>207</v>
      </c>
      <c r="D99" s="19" t="s">
        <v>332</v>
      </c>
      <c r="E99" s="26"/>
      <c r="F99" s="26"/>
      <c r="G99" s="26"/>
      <c r="H99" s="26"/>
      <c r="I99" s="26"/>
      <c r="J99" s="26"/>
      <c r="K99" s="28">
        <f t="shared" si="3"/>
        <v>0</v>
      </c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30"/>
      <c r="AY99" s="30"/>
      <c r="AZ99" s="30"/>
      <c r="BA99" s="30"/>
      <c r="BB99" s="30"/>
    </row>
    <row r="100" spans="1:54">
      <c r="A100" s="19">
        <v>97</v>
      </c>
      <c r="B100" s="20" t="s">
        <v>197</v>
      </c>
      <c r="C100" s="20" t="s">
        <v>208</v>
      </c>
      <c r="D100" s="19" t="s">
        <v>330</v>
      </c>
      <c r="E100" s="26"/>
      <c r="F100" s="26"/>
      <c r="G100" s="26"/>
      <c r="H100" s="26"/>
      <c r="I100" s="26"/>
      <c r="J100" s="26"/>
      <c r="K100" s="28">
        <f t="shared" si="3"/>
        <v>0</v>
      </c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30"/>
      <c r="AY100" s="30"/>
      <c r="AZ100" s="30"/>
      <c r="BA100" s="30"/>
      <c r="BB100" s="30"/>
    </row>
    <row r="101" spans="1:54">
      <c r="A101" s="19">
        <v>98</v>
      </c>
      <c r="B101" s="20" t="s">
        <v>197</v>
      </c>
      <c r="C101" s="20" t="s">
        <v>209</v>
      </c>
      <c r="D101" s="19" t="s">
        <v>332</v>
      </c>
      <c r="E101" s="26"/>
      <c r="F101" s="26"/>
      <c r="G101" s="26"/>
      <c r="H101" s="26"/>
      <c r="I101" s="26"/>
      <c r="J101" s="26"/>
      <c r="K101" s="28">
        <f t="shared" si="3"/>
        <v>0</v>
      </c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30"/>
      <c r="AY101" s="30"/>
      <c r="AZ101" s="30"/>
      <c r="BA101" s="30"/>
      <c r="BB101" s="30"/>
    </row>
    <row r="102" spans="1:54">
      <c r="A102" s="19">
        <v>99</v>
      </c>
      <c r="B102" s="20" t="s">
        <v>197</v>
      </c>
      <c r="C102" s="20" t="s">
        <v>210</v>
      </c>
      <c r="D102" s="19" t="s">
        <v>330</v>
      </c>
      <c r="E102" s="26"/>
      <c r="F102" s="26"/>
      <c r="G102" s="26"/>
      <c r="H102" s="26"/>
      <c r="I102" s="26"/>
      <c r="J102" s="26"/>
      <c r="K102" s="28">
        <f t="shared" si="3"/>
        <v>0</v>
      </c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30"/>
      <c r="AY102" s="30"/>
      <c r="AZ102" s="30"/>
      <c r="BA102" s="30"/>
      <c r="BB102" s="30"/>
    </row>
    <row r="103" spans="1:54">
      <c r="A103" s="19">
        <v>100</v>
      </c>
      <c r="B103" s="20" t="s">
        <v>197</v>
      </c>
      <c r="C103" s="20" t="s">
        <v>211</v>
      </c>
      <c r="D103" s="19" t="s">
        <v>332</v>
      </c>
      <c r="E103" s="26"/>
      <c r="F103" s="26"/>
      <c r="G103" s="26"/>
      <c r="H103" s="26"/>
      <c r="I103" s="26"/>
      <c r="J103" s="26"/>
      <c r="K103" s="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30"/>
      <c r="AY103" s="30"/>
      <c r="AZ103" s="30"/>
      <c r="BA103" s="30"/>
      <c r="BB103" s="30"/>
    </row>
    <row r="104" spans="1:54">
      <c r="A104" s="19">
        <v>101</v>
      </c>
      <c r="B104" s="20" t="s">
        <v>197</v>
      </c>
      <c r="C104" s="20" t="s">
        <v>212</v>
      </c>
      <c r="D104" s="19" t="s">
        <v>330</v>
      </c>
      <c r="E104" s="26"/>
      <c r="F104" s="26"/>
      <c r="G104" s="26"/>
      <c r="H104" s="26"/>
      <c r="I104" s="26"/>
      <c r="J104" s="26"/>
      <c r="K104" s="28">
        <f t="shared" ref="K104:K106" si="4">F104*J104</f>
        <v>0</v>
      </c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30"/>
      <c r="AY104" s="30"/>
      <c r="AZ104" s="30"/>
      <c r="BA104" s="30"/>
      <c r="BB104" s="30"/>
    </row>
    <row r="105" spans="1:54">
      <c r="A105" s="19">
        <v>102</v>
      </c>
      <c r="B105" s="20" t="s">
        <v>197</v>
      </c>
      <c r="C105" s="20" t="s">
        <v>213</v>
      </c>
      <c r="D105" s="19" t="s">
        <v>332</v>
      </c>
      <c r="E105" s="26"/>
      <c r="F105" s="26"/>
      <c r="G105" s="26"/>
      <c r="H105" s="26"/>
      <c r="I105" s="26"/>
      <c r="J105" s="26"/>
      <c r="K105" s="28">
        <f t="shared" si="4"/>
        <v>0</v>
      </c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30"/>
      <c r="AY105" s="30"/>
      <c r="AZ105" s="30"/>
      <c r="BA105" s="30"/>
      <c r="BB105" s="30"/>
    </row>
    <row r="106" spans="1:54">
      <c r="A106" s="19">
        <v>103</v>
      </c>
      <c r="B106" s="20" t="s">
        <v>197</v>
      </c>
      <c r="C106" s="35" t="s">
        <v>214</v>
      </c>
      <c r="D106" s="19" t="s">
        <v>330</v>
      </c>
      <c r="E106" s="26"/>
      <c r="F106" s="26"/>
      <c r="G106" s="26"/>
      <c r="H106" s="26"/>
      <c r="I106" s="26"/>
      <c r="J106" s="26"/>
      <c r="K106" s="28">
        <f t="shared" si="4"/>
        <v>0</v>
      </c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30"/>
      <c r="AY106" s="30"/>
      <c r="AZ106" s="30"/>
      <c r="BA106" s="30"/>
      <c r="BB106" s="30"/>
    </row>
    <row r="107" spans="1:54">
      <c r="A107" s="19">
        <v>104</v>
      </c>
      <c r="B107" s="20" t="s">
        <v>197</v>
      </c>
      <c r="C107" s="35" t="s">
        <v>215</v>
      </c>
      <c r="D107" s="19" t="s">
        <v>332</v>
      </c>
      <c r="E107" s="26"/>
      <c r="F107" s="26"/>
      <c r="G107" s="26"/>
      <c r="H107" s="26"/>
      <c r="I107" s="26"/>
      <c r="J107" s="26"/>
      <c r="K107" s="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30"/>
      <c r="AY107" s="30"/>
      <c r="AZ107" s="30"/>
      <c r="BA107" s="30"/>
      <c r="BB107" s="30"/>
    </row>
    <row r="108" spans="1:54">
      <c r="A108" s="19">
        <v>105</v>
      </c>
      <c r="B108" s="20" t="s">
        <v>197</v>
      </c>
      <c r="C108" s="35" t="s">
        <v>216</v>
      </c>
      <c r="D108" s="19" t="s">
        <v>330</v>
      </c>
      <c r="E108" s="26"/>
      <c r="F108" s="26"/>
      <c r="G108" s="26"/>
      <c r="H108" s="26"/>
      <c r="I108" s="26"/>
      <c r="J108" s="26"/>
      <c r="K108" s="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30"/>
      <c r="AY108" s="30"/>
      <c r="AZ108" s="30"/>
      <c r="BA108" s="30"/>
      <c r="BB108" s="30"/>
    </row>
    <row r="109" spans="1:54">
      <c r="A109" s="19">
        <v>106</v>
      </c>
      <c r="B109" s="20" t="s">
        <v>197</v>
      </c>
      <c r="C109" s="35" t="s">
        <v>217</v>
      </c>
      <c r="D109" s="19" t="s">
        <v>332</v>
      </c>
      <c r="E109" s="26"/>
      <c r="F109" s="26"/>
      <c r="G109" s="26"/>
      <c r="H109" s="26"/>
      <c r="I109" s="26"/>
      <c r="J109" s="26"/>
      <c r="K109" s="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30"/>
      <c r="AY109" s="30"/>
      <c r="AZ109" s="30"/>
      <c r="BA109" s="30"/>
      <c r="BB109" s="30"/>
    </row>
    <row r="110" spans="1:54">
      <c r="A110" s="19">
        <v>107</v>
      </c>
      <c r="B110" s="20" t="s">
        <v>230</v>
      </c>
      <c r="C110" s="35" t="s">
        <v>231</v>
      </c>
      <c r="D110" s="35"/>
      <c r="E110" s="26"/>
      <c r="F110" s="26"/>
      <c r="G110" s="26"/>
      <c r="H110" s="26"/>
      <c r="I110" s="26"/>
      <c r="J110" s="26"/>
      <c r="K110" s="28">
        <f t="shared" ref="K110:K173" si="5">F110*J110</f>
        <v>0</v>
      </c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30"/>
      <c r="AY110" s="30"/>
      <c r="AZ110" s="30"/>
      <c r="BA110" s="30"/>
      <c r="BB110" s="30"/>
    </row>
    <row r="111" spans="1:54">
      <c r="A111" s="19">
        <v>108</v>
      </c>
      <c r="B111" s="20" t="s">
        <v>230</v>
      </c>
      <c r="C111" s="35" t="s">
        <v>232</v>
      </c>
      <c r="D111" s="35"/>
      <c r="E111" s="26"/>
      <c r="F111" s="26"/>
      <c r="G111" s="26"/>
      <c r="H111" s="26"/>
      <c r="I111" s="26"/>
      <c r="J111" s="26"/>
      <c r="K111" s="28">
        <f t="shared" si="5"/>
        <v>0</v>
      </c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30"/>
      <c r="AY111" s="30"/>
      <c r="AZ111" s="30"/>
      <c r="BA111" s="30"/>
      <c r="BB111" s="30"/>
    </row>
    <row r="112" spans="1:54">
      <c r="A112" s="19">
        <v>109</v>
      </c>
      <c r="B112" s="20" t="s">
        <v>219</v>
      </c>
      <c r="C112" s="20" t="s">
        <v>225</v>
      </c>
      <c r="D112" s="19" t="s">
        <v>330</v>
      </c>
      <c r="E112" s="26"/>
      <c r="F112" s="26"/>
      <c r="G112" s="26"/>
      <c r="H112" s="26"/>
      <c r="I112" s="26"/>
      <c r="J112" s="26"/>
      <c r="K112" s="28">
        <f t="shared" si="5"/>
        <v>0</v>
      </c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30"/>
      <c r="AY112" s="30"/>
      <c r="AZ112" s="30"/>
      <c r="BA112" s="30"/>
      <c r="BB112" s="30"/>
    </row>
    <row r="113" spans="1:54">
      <c r="A113" s="19">
        <v>110</v>
      </c>
      <c r="B113" s="20" t="s">
        <v>219</v>
      </c>
      <c r="C113" s="20" t="s">
        <v>226</v>
      </c>
      <c r="D113" s="19" t="s">
        <v>330</v>
      </c>
      <c r="E113" s="26"/>
      <c r="F113" s="26"/>
      <c r="G113" s="26"/>
      <c r="H113" s="26"/>
      <c r="I113" s="26"/>
      <c r="J113" s="26"/>
      <c r="K113" s="28">
        <f t="shared" si="5"/>
        <v>0</v>
      </c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30"/>
      <c r="AY113" s="30"/>
      <c r="AZ113" s="30"/>
      <c r="BA113" s="30"/>
      <c r="BB113" s="30"/>
    </row>
    <row r="114" spans="1:54">
      <c r="A114" s="19">
        <v>111</v>
      </c>
      <c r="B114" s="20" t="s">
        <v>219</v>
      </c>
      <c r="C114" s="20" t="s">
        <v>221</v>
      </c>
      <c r="D114" s="19" t="s">
        <v>330</v>
      </c>
      <c r="E114" s="26"/>
      <c r="F114" s="26"/>
      <c r="G114" s="26"/>
      <c r="H114" s="26"/>
      <c r="I114" s="26"/>
      <c r="J114" s="26"/>
      <c r="K114" s="28">
        <f t="shared" si="5"/>
        <v>0</v>
      </c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30"/>
      <c r="AY114" s="30"/>
      <c r="AZ114" s="30"/>
      <c r="BA114" s="30"/>
      <c r="BB114" s="30"/>
    </row>
    <row r="115" spans="1:54">
      <c r="A115" s="19">
        <v>112</v>
      </c>
      <c r="B115" s="20" t="s">
        <v>219</v>
      </c>
      <c r="C115" s="20" t="s">
        <v>222</v>
      </c>
      <c r="D115" s="19" t="s">
        <v>330</v>
      </c>
      <c r="E115" s="26"/>
      <c r="F115" s="26"/>
      <c r="G115" s="26"/>
      <c r="H115" s="26"/>
      <c r="I115" s="26"/>
      <c r="J115" s="26"/>
      <c r="K115" s="28">
        <f t="shared" si="5"/>
        <v>0</v>
      </c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30"/>
      <c r="AY115" s="30"/>
      <c r="AZ115" s="30"/>
      <c r="BA115" s="30"/>
      <c r="BB115" s="30"/>
    </row>
    <row r="116" spans="1:54">
      <c r="A116" s="19">
        <v>113</v>
      </c>
      <c r="B116" s="20" t="s">
        <v>219</v>
      </c>
      <c r="C116" s="20" t="s">
        <v>223</v>
      </c>
      <c r="D116" s="19" t="s">
        <v>330</v>
      </c>
      <c r="E116" s="26"/>
      <c r="F116" s="26"/>
      <c r="G116" s="26"/>
      <c r="H116" s="26"/>
      <c r="I116" s="26"/>
      <c r="J116" s="26"/>
      <c r="K116" s="28">
        <f t="shared" si="5"/>
        <v>0</v>
      </c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30"/>
      <c r="AY116" s="30"/>
      <c r="AZ116" s="30"/>
      <c r="BA116" s="30"/>
      <c r="BB116" s="30"/>
    </row>
    <row r="117" spans="1:54">
      <c r="A117" s="19">
        <v>114</v>
      </c>
      <c r="B117" s="20" t="s">
        <v>219</v>
      </c>
      <c r="C117" s="20" t="s">
        <v>224</v>
      </c>
      <c r="D117" s="19" t="s">
        <v>330</v>
      </c>
      <c r="E117" s="26"/>
      <c r="F117" s="26"/>
      <c r="G117" s="26"/>
      <c r="H117" s="26"/>
      <c r="I117" s="26"/>
      <c r="J117" s="26"/>
      <c r="K117" s="28">
        <f t="shared" si="5"/>
        <v>0</v>
      </c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30"/>
      <c r="AY117" s="30"/>
      <c r="AZ117" s="30"/>
      <c r="BA117" s="30"/>
      <c r="BB117" s="30"/>
    </row>
    <row r="118" spans="1:54">
      <c r="A118" s="19">
        <v>115</v>
      </c>
      <c r="B118" s="20" t="s">
        <v>219</v>
      </c>
      <c r="C118" s="20" t="s">
        <v>227</v>
      </c>
      <c r="D118" s="19" t="s">
        <v>330</v>
      </c>
      <c r="E118" s="26"/>
      <c r="F118" s="26"/>
      <c r="G118" s="26"/>
      <c r="H118" s="26"/>
      <c r="I118" s="26"/>
      <c r="J118" s="26"/>
      <c r="K118" s="28">
        <f t="shared" si="5"/>
        <v>0</v>
      </c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30"/>
      <c r="AY118" s="30"/>
      <c r="AZ118" s="30"/>
      <c r="BA118" s="30"/>
      <c r="BB118" s="30"/>
    </row>
    <row r="119" spans="1:54">
      <c r="A119" s="19">
        <v>116</v>
      </c>
      <c r="B119" s="20" t="s">
        <v>161</v>
      </c>
      <c r="C119" s="20" t="s">
        <v>228</v>
      </c>
      <c r="D119" s="20"/>
      <c r="E119" s="26"/>
      <c r="F119" s="26"/>
      <c r="G119" s="26"/>
      <c r="H119" s="26"/>
      <c r="I119" s="26">
        <v>0.39</v>
      </c>
      <c r="J119" s="26"/>
      <c r="K119" s="28">
        <f t="shared" si="5"/>
        <v>0</v>
      </c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30"/>
      <c r="AY119" s="30"/>
      <c r="AZ119" s="30"/>
      <c r="BA119" s="30"/>
      <c r="BB119" s="30"/>
    </row>
    <row r="120" spans="1:54">
      <c r="A120" s="19">
        <v>117</v>
      </c>
      <c r="B120" s="20" t="s">
        <v>161</v>
      </c>
      <c r="C120" s="20" t="s">
        <v>229</v>
      </c>
      <c r="D120" s="20"/>
      <c r="E120" s="26"/>
      <c r="F120" s="26"/>
      <c r="G120" s="26"/>
      <c r="H120" s="26"/>
      <c r="I120" s="26">
        <v>0.39</v>
      </c>
      <c r="J120" s="26"/>
      <c r="K120" s="28">
        <f t="shared" si="5"/>
        <v>0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30"/>
      <c r="AY120" s="30"/>
      <c r="AZ120" s="30"/>
      <c r="BA120" s="30"/>
      <c r="BB120" s="30"/>
    </row>
    <row r="121" spans="1:54">
      <c r="A121" s="19">
        <v>118</v>
      </c>
      <c r="B121" s="20" t="s">
        <v>197</v>
      </c>
      <c r="C121" s="33" t="s">
        <v>218</v>
      </c>
      <c r="D121" s="19" t="s">
        <v>330</v>
      </c>
      <c r="E121" s="26"/>
      <c r="F121" s="26"/>
      <c r="G121" s="26"/>
      <c r="H121" s="26"/>
      <c r="I121" s="26"/>
      <c r="J121" s="26"/>
      <c r="K121" s="28">
        <f t="shared" si="5"/>
        <v>0</v>
      </c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30"/>
      <c r="AY121" s="30"/>
      <c r="AZ121" s="30"/>
      <c r="BA121" s="30"/>
      <c r="BB121" s="30"/>
    </row>
    <row r="122" spans="1:54">
      <c r="A122" s="19">
        <v>119</v>
      </c>
      <c r="B122" s="20" t="s">
        <v>197</v>
      </c>
      <c r="C122" s="20" t="s">
        <v>233</v>
      </c>
      <c r="D122" s="19" t="s">
        <v>330</v>
      </c>
      <c r="E122" s="26"/>
      <c r="F122" s="26"/>
      <c r="G122" s="26"/>
      <c r="H122" s="26"/>
      <c r="I122" s="26"/>
      <c r="J122" s="26"/>
      <c r="K122" s="28">
        <f t="shared" si="5"/>
        <v>0</v>
      </c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30"/>
      <c r="AY122" s="30"/>
      <c r="AZ122" s="30"/>
      <c r="BA122" s="30"/>
      <c r="BB122" s="30"/>
    </row>
    <row r="123" spans="1:54">
      <c r="A123" s="19">
        <v>120</v>
      </c>
      <c r="B123" s="20" t="s">
        <v>219</v>
      </c>
      <c r="C123" s="20" t="s">
        <v>220</v>
      </c>
      <c r="D123" s="19" t="s">
        <v>330</v>
      </c>
      <c r="E123" s="26"/>
      <c r="F123" s="26"/>
      <c r="G123" s="26"/>
      <c r="H123" s="26"/>
      <c r="I123" s="26"/>
      <c r="J123" s="26"/>
      <c r="K123" s="28">
        <f t="shared" si="5"/>
        <v>0</v>
      </c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30"/>
      <c r="AY123" s="30"/>
      <c r="AZ123" s="30"/>
      <c r="BA123" s="30"/>
      <c r="BB123" s="30"/>
    </row>
    <row r="124" spans="1:54">
      <c r="A124" s="19">
        <v>121</v>
      </c>
      <c r="B124" s="20" t="s">
        <v>161</v>
      </c>
      <c r="C124" s="20" t="s">
        <v>234</v>
      </c>
      <c r="D124" s="20" t="s">
        <v>333</v>
      </c>
      <c r="E124" s="26"/>
      <c r="F124" s="26"/>
      <c r="G124" s="26"/>
      <c r="H124" s="26"/>
      <c r="I124" s="26"/>
      <c r="J124" s="26"/>
      <c r="K124" s="28">
        <f t="shared" si="5"/>
        <v>0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0"/>
      <c r="Z124" s="26">
        <v>0.27</v>
      </c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30"/>
      <c r="AY124" s="30"/>
      <c r="AZ124" s="30"/>
      <c r="BA124" s="30"/>
      <c r="BB124" s="30"/>
    </row>
    <row r="125" spans="1:54">
      <c r="A125" s="19">
        <v>122</v>
      </c>
      <c r="B125" s="20" t="s">
        <v>170</v>
      </c>
      <c r="C125" s="20" t="s">
        <v>235</v>
      </c>
      <c r="D125" s="20" t="s">
        <v>333</v>
      </c>
      <c r="E125" s="26"/>
      <c r="F125" s="26"/>
      <c r="G125" s="26"/>
      <c r="H125" s="26"/>
      <c r="I125" s="26">
        <v>0.002</v>
      </c>
      <c r="J125" s="26"/>
      <c r="K125" s="28">
        <f t="shared" si="5"/>
        <v>0</v>
      </c>
      <c r="L125" s="26"/>
      <c r="M125" s="26"/>
      <c r="N125" s="26">
        <v>0.3</v>
      </c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30"/>
      <c r="AY125" s="30"/>
      <c r="AZ125" s="30"/>
      <c r="BA125" s="30"/>
      <c r="BB125" s="30"/>
    </row>
    <row r="126" spans="1:54">
      <c r="A126" s="19">
        <v>123</v>
      </c>
      <c r="B126" s="20" t="s">
        <v>109</v>
      </c>
      <c r="C126" s="20" t="s">
        <v>334</v>
      </c>
      <c r="D126" s="20" t="s">
        <v>333</v>
      </c>
      <c r="E126" s="26">
        <v>0.46</v>
      </c>
      <c r="F126" s="26"/>
      <c r="G126" s="26"/>
      <c r="H126" s="26"/>
      <c r="I126" s="26">
        <v>0.005</v>
      </c>
      <c r="J126" s="26"/>
      <c r="K126" s="28">
        <f t="shared" si="5"/>
        <v>0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30"/>
      <c r="AY126" s="30"/>
      <c r="AZ126" s="30"/>
      <c r="BA126" s="30"/>
      <c r="BB126" s="30"/>
    </row>
    <row r="127" spans="1:54">
      <c r="A127" s="19">
        <v>124</v>
      </c>
      <c r="B127" s="20" t="s">
        <v>197</v>
      </c>
      <c r="C127" s="33" t="s">
        <v>236</v>
      </c>
      <c r="D127" s="19" t="s">
        <v>330</v>
      </c>
      <c r="E127" s="36"/>
      <c r="F127" s="36"/>
      <c r="G127" s="36"/>
      <c r="H127" s="36"/>
      <c r="I127" s="26">
        <v>0.005</v>
      </c>
      <c r="J127" s="26"/>
      <c r="K127" s="28">
        <f t="shared" si="5"/>
        <v>0</v>
      </c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30"/>
      <c r="AY127" s="30"/>
      <c r="AZ127" s="30"/>
      <c r="BA127" s="30"/>
      <c r="BB127" s="30"/>
    </row>
    <row r="128" customFormat="1" spans="1:54">
      <c r="A128" s="19">
        <v>125</v>
      </c>
      <c r="B128" s="3"/>
      <c r="C128" s="19"/>
      <c r="D128" s="19"/>
      <c r="E128" s="37"/>
      <c r="F128" s="37"/>
      <c r="G128" s="37"/>
      <c r="H128" s="37"/>
      <c r="I128" s="23"/>
      <c r="J128" s="23"/>
      <c r="K128" s="28">
        <f t="shared" si="5"/>
        <v>0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3"/>
      <c r="AY128" s="3"/>
      <c r="AZ128" s="3"/>
      <c r="BA128" s="3"/>
      <c r="BB128" s="3"/>
    </row>
    <row r="129" spans="1:54">
      <c r="A129" s="19">
        <v>126</v>
      </c>
      <c r="B129" s="3"/>
      <c r="C129" s="19"/>
      <c r="D129" s="19"/>
      <c r="E129" s="37"/>
      <c r="F129" s="37"/>
      <c r="G129" s="37"/>
      <c r="H129" s="37"/>
      <c r="I129" s="23"/>
      <c r="J129" s="23"/>
      <c r="K129" s="28">
        <f t="shared" si="5"/>
        <v>0</v>
      </c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3"/>
      <c r="AY129" s="3"/>
      <c r="AZ129" s="3"/>
      <c r="BA129" s="3"/>
      <c r="BB129" s="3"/>
    </row>
    <row r="130" spans="1:54">
      <c r="A130" s="19">
        <v>127</v>
      </c>
      <c r="B130" s="3"/>
      <c r="C130" s="19"/>
      <c r="D130" s="19"/>
      <c r="E130" s="37"/>
      <c r="F130" s="37"/>
      <c r="G130" s="37"/>
      <c r="H130" s="37"/>
      <c r="I130" s="23"/>
      <c r="J130" s="23"/>
      <c r="K130" s="28">
        <f t="shared" si="5"/>
        <v>0</v>
      </c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3"/>
      <c r="AY130" s="3"/>
      <c r="AZ130" s="3"/>
      <c r="BA130" s="3"/>
      <c r="BB130" s="3"/>
    </row>
    <row r="131" spans="1:54">
      <c r="A131" s="19">
        <v>128</v>
      </c>
      <c r="B131" s="3"/>
      <c r="C131" s="19"/>
      <c r="D131" s="19"/>
      <c r="E131" s="37"/>
      <c r="F131" s="37"/>
      <c r="G131" s="37"/>
      <c r="H131" s="37"/>
      <c r="I131" s="23"/>
      <c r="J131" s="23"/>
      <c r="K131" s="28">
        <f t="shared" si="5"/>
        <v>0</v>
      </c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3"/>
      <c r="AY131" s="3"/>
      <c r="AZ131" s="3"/>
      <c r="BA131" s="3"/>
      <c r="BB131" s="3"/>
    </row>
    <row r="132" spans="1:54">
      <c r="A132" s="19">
        <v>129</v>
      </c>
      <c r="B132" s="3"/>
      <c r="C132" s="19"/>
      <c r="D132" s="19"/>
      <c r="E132" s="37"/>
      <c r="F132" s="37"/>
      <c r="G132" s="37"/>
      <c r="H132" s="37"/>
      <c r="I132" s="23"/>
      <c r="J132" s="23"/>
      <c r="K132" s="28">
        <f t="shared" si="5"/>
        <v>0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3"/>
      <c r="AY132" s="3"/>
      <c r="AZ132" s="3"/>
      <c r="BA132" s="3"/>
      <c r="BB132" s="3"/>
    </row>
    <row r="133" spans="1:54">
      <c r="A133" s="19">
        <v>130</v>
      </c>
      <c r="B133" s="3"/>
      <c r="C133" s="19"/>
      <c r="D133" s="19"/>
      <c r="E133" s="37"/>
      <c r="F133" s="37"/>
      <c r="G133" s="37"/>
      <c r="H133" s="37"/>
      <c r="I133" s="23"/>
      <c r="J133" s="23"/>
      <c r="K133" s="28">
        <f t="shared" si="5"/>
        <v>0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3"/>
      <c r="AY133" s="3"/>
      <c r="AZ133" s="3"/>
      <c r="BA133" s="3"/>
      <c r="BB133" s="3"/>
    </row>
    <row r="134" spans="1:54">
      <c r="A134" s="19">
        <v>131</v>
      </c>
      <c r="B134" s="3"/>
      <c r="C134" s="19"/>
      <c r="D134" s="19"/>
      <c r="E134" s="37"/>
      <c r="F134" s="37"/>
      <c r="G134" s="37"/>
      <c r="H134" s="37"/>
      <c r="I134" s="23"/>
      <c r="J134" s="23"/>
      <c r="K134" s="28">
        <f t="shared" si="5"/>
        <v>0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3"/>
      <c r="AY134" s="3"/>
      <c r="AZ134" s="3"/>
      <c r="BA134" s="3"/>
      <c r="BB134" s="3"/>
    </row>
    <row r="135" spans="1:54">
      <c r="A135" s="19">
        <v>132</v>
      </c>
      <c r="B135" s="3"/>
      <c r="C135" s="19"/>
      <c r="D135" s="19"/>
      <c r="E135" s="37"/>
      <c r="F135" s="37"/>
      <c r="G135" s="37"/>
      <c r="H135" s="37"/>
      <c r="I135" s="23"/>
      <c r="J135" s="23"/>
      <c r="K135" s="28">
        <f t="shared" si="5"/>
        <v>0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3"/>
      <c r="AY135" s="3"/>
      <c r="AZ135" s="3"/>
      <c r="BA135" s="3"/>
      <c r="BB135" s="3"/>
    </row>
    <row r="136" spans="1:54">
      <c r="A136" s="19">
        <v>133</v>
      </c>
      <c r="B136" s="3"/>
      <c r="C136" s="19"/>
      <c r="D136" s="19"/>
      <c r="E136" s="37"/>
      <c r="F136" s="37"/>
      <c r="G136" s="37"/>
      <c r="H136" s="37"/>
      <c r="I136" s="23"/>
      <c r="J136" s="23"/>
      <c r="K136" s="28">
        <f t="shared" si="5"/>
        <v>0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3"/>
      <c r="AY136" s="3"/>
      <c r="AZ136" s="3"/>
      <c r="BA136" s="3"/>
      <c r="BB136" s="3"/>
    </row>
    <row r="137" spans="1:54">
      <c r="A137" s="19">
        <v>134</v>
      </c>
      <c r="B137" s="3"/>
      <c r="C137" s="19"/>
      <c r="D137" s="19"/>
      <c r="E137" s="37"/>
      <c r="F137" s="37"/>
      <c r="G137" s="37"/>
      <c r="H137" s="37"/>
      <c r="I137" s="23"/>
      <c r="J137" s="23"/>
      <c r="K137" s="28">
        <f t="shared" si="5"/>
        <v>0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3"/>
      <c r="AY137" s="3"/>
      <c r="AZ137" s="3"/>
      <c r="BA137" s="3"/>
      <c r="BB137" s="3"/>
    </row>
    <row r="138" spans="1:54">
      <c r="A138" s="19">
        <v>135</v>
      </c>
      <c r="B138" s="3"/>
      <c r="C138" s="19"/>
      <c r="D138" s="19"/>
      <c r="E138" s="37"/>
      <c r="F138" s="37"/>
      <c r="G138" s="37"/>
      <c r="H138" s="37"/>
      <c r="I138" s="23"/>
      <c r="J138" s="23"/>
      <c r="K138" s="28">
        <f t="shared" si="5"/>
        <v>0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3"/>
      <c r="AY138" s="3"/>
      <c r="AZ138" s="3"/>
      <c r="BA138" s="3"/>
      <c r="BB138" s="3"/>
    </row>
    <row r="139" spans="1:54">
      <c r="A139" s="19">
        <v>136</v>
      </c>
      <c r="B139" s="3"/>
      <c r="C139" s="19"/>
      <c r="D139" s="19"/>
      <c r="E139" s="37"/>
      <c r="F139" s="37"/>
      <c r="G139" s="37"/>
      <c r="H139" s="37"/>
      <c r="I139" s="23"/>
      <c r="J139" s="23"/>
      <c r="K139" s="28">
        <f t="shared" si="5"/>
        <v>0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3"/>
      <c r="AY139" s="3"/>
      <c r="AZ139" s="3"/>
      <c r="BA139" s="3"/>
      <c r="BB139" s="3"/>
    </row>
    <row r="140" spans="1:54">
      <c r="A140" s="19">
        <v>137</v>
      </c>
      <c r="B140" s="3"/>
      <c r="C140" s="19"/>
      <c r="D140" s="19"/>
      <c r="E140" s="37"/>
      <c r="F140" s="37"/>
      <c r="G140" s="37"/>
      <c r="H140" s="37"/>
      <c r="I140" s="23"/>
      <c r="J140" s="23"/>
      <c r="K140" s="28">
        <f t="shared" si="5"/>
        <v>0</v>
      </c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3"/>
      <c r="AY140" s="3"/>
      <c r="AZ140" s="3"/>
      <c r="BA140" s="3"/>
      <c r="BB140" s="3"/>
    </row>
    <row r="141" spans="1:54">
      <c r="A141" s="19">
        <v>138</v>
      </c>
      <c r="B141" s="3"/>
      <c r="C141" s="19"/>
      <c r="D141" s="19"/>
      <c r="E141" s="37"/>
      <c r="F141" s="37"/>
      <c r="G141" s="37"/>
      <c r="H141" s="37"/>
      <c r="I141" s="23"/>
      <c r="J141" s="23"/>
      <c r="K141" s="28">
        <f t="shared" si="5"/>
        <v>0</v>
      </c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3"/>
      <c r="AY141" s="3"/>
      <c r="AZ141" s="3"/>
      <c r="BA141" s="3"/>
      <c r="BB141" s="3"/>
    </row>
    <row r="142" spans="1:54">
      <c r="A142" s="19">
        <v>139</v>
      </c>
      <c r="B142" s="3"/>
      <c r="C142" s="19"/>
      <c r="D142" s="19"/>
      <c r="E142" s="37"/>
      <c r="F142" s="37"/>
      <c r="G142" s="37"/>
      <c r="H142" s="37"/>
      <c r="I142" s="23"/>
      <c r="J142" s="23"/>
      <c r="K142" s="28">
        <f t="shared" si="5"/>
        <v>0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3"/>
      <c r="AY142" s="3"/>
      <c r="AZ142" s="3"/>
      <c r="BA142" s="3"/>
      <c r="BB142" s="3"/>
    </row>
    <row r="143" spans="1:54">
      <c r="A143" s="19">
        <v>140</v>
      </c>
      <c r="B143" s="3"/>
      <c r="C143" s="19"/>
      <c r="D143" s="19"/>
      <c r="E143" s="37"/>
      <c r="F143" s="37"/>
      <c r="G143" s="37"/>
      <c r="H143" s="37"/>
      <c r="I143" s="23"/>
      <c r="J143" s="23"/>
      <c r="K143" s="28">
        <f t="shared" si="5"/>
        <v>0</v>
      </c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3"/>
      <c r="AY143" s="3"/>
      <c r="AZ143" s="3"/>
      <c r="BA143" s="3"/>
      <c r="BB143" s="3"/>
    </row>
    <row r="144" spans="1:54">
      <c r="A144" s="19">
        <v>141</v>
      </c>
      <c r="B144" s="3"/>
      <c r="C144" s="19"/>
      <c r="D144" s="19"/>
      <c r="E144" s="37"/>
      <c r="F144" s="37"/>
      <c r="G144" s="37"/>
      <c r="H144" s="37"/>
      <c r="I144" s="23"/>
      <c r="J144" s="23"/>
      <c r="K144" s="28">
        <f t="shared" si="5"/>
        <v>0</v>
      </c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3"/>
      <c r="AY144" s="3"/>
      <c r="AZ144" s="3"/>
      <c r="BA144" s="3"/>
      <c r="BB144" s="3"/>
    </row>
    <row r="145" spans="1:54">
      <c r="A145" s="19">
        <v>137</v>
      </c>
      <c r="B145" s="3"/>
      <c r="C145" s="19"/>
      <c r="D145" s="19"/>
      <c r="E145" s="37"/>
      <c r="F145" s="37"/>
      <c r="G145" s="37"/>
      <c r="H145" s="37"/>
      <c r="I145" s="23"/>
      <c r="J145" s="23"/>
      <c r="K145" s="28">
        <f t="shared" si="5"/>
        <v>0</v>
      </c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3"/>
      <c r="AY145" s="3"/>
      <c r="AZ145" s="3"/>
      <c r="BA145" s="3"/>
      <c r="BB145" s="3"/>
    </row>
    <row r="146" spans="1:54">
      <c r="A146" s="19">
        <v>138</v>
      </c>
      <c r="B146" s="3"/>
      <c r="C146" s="19"/>
      <c r="D146" s="19"/>
      <c r="E146" s="37"/>
      <c r="F146" s="37"/>
      <c r="G146" s="37"/>
      <c r="H146" s="37"/>
      <c r="I146" s="23"/>
      <c r="J146" s="23"/>
      <c r="K146" s="28">
        <f t="shared" si="5"/>
        <v>0</v>
      </c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3"/>
      <c r="AY146" s="3"/>
      <c r="AZ146" s="3"/>
      <c r="BA146" s="3"/>
      <c r="BB146" s="3"/>
    </row>
    <row r="147" spans="1:54">
      <c r="A147" s="19">
        <v>139</v>
      </c>
      <c r="B147" s="3"/>
      <c r="C147" s="19"/>
      <c r="D147" s="19"/>
      <c r="E147" s="37"/>
      <c r="F147" s="37"/>
      <c r="G147" s="37"/>
      <c r="H147" s="37"/>
      <c r="I147" s="23"/>
      <c r="J147" s="23"/>
      <c r="K147" s="28">
        <f t="shared" si="5"/>
        <v>0</v>
      </c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3"/>
      <c r="AY147" s="3"/>
      <c r="AZ147" s="3"/>
      <c r="BA147" s="3"/>
      <c r="BB147" s="3"/>
    </row>
    <row r="148" spans="1:54">
      <c r="A148" s="19">
        <v>140</v>
      </c>
      <c r="B148" s="3"/>
      <c r="C148" s="19"/>
      <c r="D148" s="19"/>
      <c r="E148" s="37"/>
      <c r="F148" s="37"/>
      <c r="G148" s="37"/>
      <c r="H148" s="37"/>
      <c r="I148" s="23"/>
      <c r="J148" s="23"/>
      <c r="K148" s="28">
        <f t="shared" si="5"/>
        <v>0</v>
      </c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3"/>
      <c r="AY148" s="3"/>
      <c r="AZ148" s="3"/>
      <c r="BA148" s="3"/>
      <c r="BB148" s="3"/>
    </row>
    <row r="149" spans="1:54">
      <c r="A149" s="19">
        <v>141</v>
      </c>
      <c r="B149" s="3"/>
      <c r="C149" s="19"/>
      <c r="D149" s="19"/>
      <c r="E149" s="37"/>
      <c r="F149" s="37"/>
      <c r="G149" s="37"/>
      <c r="H149" s="37"/>
      <c r="I149" s="23"/>
      <c r="J149" s="23"/>
      <c r="K149" s="28">
        <f t="shared" si="5"/>
        <v>0</v>
      </c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3"/>
      <c r="AY149" s="3"/>
      <c r="AZ149" s="3"/>
      <c r="BA149" s="3"/>
      <c r="BB149" s="3"/>
    </row>
    <row r="150" spans="1:54">
      <c r="A150" s="19">
        <v>142</v>
      </c>
      <c r="B150" s="3"/>
      <c r="C150" s="19"/>
      <c r="D150" s="19"/>
      <c r="E150" s="37"/>
      <c r="F150" s="37"/>
      <c r="G150" s="37"/>
      <c r="H150" s="37"/>
      <c r="I150" s="23"/>
      <c r="J150" s="23"/>
      <c r="K150" s="28">
        <f t="shared" si="5"/>
        <v>0</v>
      </c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3"/>
      <c r="AY150" s="3"/>
      <c r="AZ150" s="3"/>
      <c r="BA150" s="3"/>
      <c r="BB150" s="3"/>
    </row>
    <row r="151" spans="1:54">
      <c r="A151" s="19">
        <v>143</v>
      </c>
      <c r="B151" s="3"/>
      <c r="C151" s="19"/>
      <c r="D151" s="19"/>
      <c r="E151" s="37"/>
      <c r="F151" s="37"/>
      <c r="G151" s="37"/>
      <c r="H151" s="37"/>
      <c r="I151" s="23"/>
      <c r="J151" s="23"/>
      <c r="K151" s="28">
        <f t="shared" si="5"/>
        <v>0</v>
      </c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3"/>
      <c r="AY151" s="3"/>
      <c r="AZ151" s="3"/>
      <c r="BA151" s="3"/>
      <c r="BB151" s="3"/>
    </row>
    <row r="152" spans="1:54">
      <c r="A152" s="19">
        <v>144</v>
      </c>
      <c r="B152" s="3"/>
      <c r="C152" s="19"/>
      <c r="D152" s="19"/>
      <c r="E152" s="37"/>
      <c r="F152" s="37"/>
      <c r="G152" s="37"/>
      <c r="H152" s="37"/>
      <c r="I152" s="23"/>
      <c r="J152" s="23"/>
      <c r="K152" s="28">
        <f t="shared" si="5"/>
        <v>0</v>
      </c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3"/>
      <c r="AY152" s="3"/>
      <c r="AZ152" s="3"/>
      <c r="BA152" s="3"/>
      <c r="BB152" s="3"/>
    </row>
    <row r="153" spans="1:54">
      <c r="A153" s="19">
        <v>145</v>
      </c>
      <c r="B153" s="3"/>
      <c r="C153" s="19"/>
      <c r="D153" s="19"/>
      <c r="E153" s="37"/>
      <c r="F153" s="37"/>
      <c r="G153" s="37"/>
      <c r="H153" s="37"/>
      <c r="I153" s="23"/>
      <c r="J153" s="23"/>
      <c r="K153" s="28">
        <f t="shared" si="5"/>
        <v>0</v>
      </c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3"/>
      <c r="AY153" s="3"/>
      <c r="AZ153" s="3"/>
      <c r="BA153" s="3"/>
      <c r="BB153" s="3"/>
    </row>
    <row r="154" spans="1:54">
      <c r="A154" s="19">
        <v>146</v>
      </c>
      <c r="B154" s="3"/>
      <c r="C154" s="19"/>
      <c r="D154" s="19"/>
      <c r="E154" s="37"/>
      <c r="F154" s="37"/>
      <c r="G154" s="37"/>
      <c r="H154" s="37"/>
      <c r="I154" s="23"/>
      <c r="J154" s="23"/>
      <c r="K154" s="28">
        <f t="shared" si="5"/>
        <v>0</v>
      </c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3"/>
      <c r="AY154" s="3"/>
      <c r="AZ154" s="3"/>
      <c r="BA154" s="3"/>
      <c r="BB154" s="3"/>
    </row>
    <row r="155" spans="1:54">
      <c r="A155" s="19">
        <v>147</v>
      </c>
      <c r="B155" s="3"/>
      <c r="C155" s="19"/>
      <c r="D155" s="19"/>
      <c r="E155" s="37"/>
      <c r="F155" s="37"/>
      <c r="G155" s="37"/>
      <c r="H155" s="37"/>
      <c r="I155" s="23"/>
      <c r="J155" s="23"/>
      <c r="K155" s="28">
        <f t="shared" si="5"/>
        <v>0</v>
      </c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3"/>
      <c r="AY155" s="3"/>
      <c r="AZ155" s="3"/>
      <c r="BA155" s="3"/>
      <c r="BB155" s="3"/>
    </row>
    <row r="156" spans="1:54">
      <c r="A156" s="19">
        <v>146</v>
      </c>
      <c r="B156" s="3"/>
      <c r="C156" s="19"/>
      <c r="D156" s="19"/>
      <c r="E156" s="37"/>
      <c r="F156" s="37"/>
      <c r="G156" s="37"/>
      <c r="H156" s="37"/>
      <c r="I156" s="23"/>
      <c r="J156" s="23"/>
      <c r="K156" s="28">
        <f t="shared" si="5"/>
        <v>0</v>
      </c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3"/>
      <c r="AY156" s="3"/>
      <c r="AZ156" s="3"/>
      <c r="BA156" s="3"/>
      <c r="BB156" s="3"/>
    </row>
    <row r="157" spans="1:54">
      <c r="A157" s="19">
        <v>147</v>
      </c>
      <c r="B157" s="3"/>
      <c r="C157" s="19"/>
      <c r="D157" s="19"/>
      <c r="E157" s="37"/>
      <c r="F157" s="37"/>
      <c r="G157" s="37"/>
      <c r="H157" s="37"/>
      <c r="I157" s="23"/>
      <c r="J157" s="23"/>
      <c r="K157" s="28">
        <f t="shared" si="5"/>
        <v>0</v>
      </c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3"/>
      <c r="AY157" s="3"/>
      <c r="AZ157" s="3"/>
      <c r="BA157" s="3"/>
      <c r="BB157" s="3"/>
    </row>
    <row r="158" spans="1:54">
      <c r="A158" s="19">
        <v>148</v>
      </c>
      <c r="B158" s="3"/>
      <c r="C158" s="19"/>
      <c r="D158" s="19"/>
      <c r="E158" s="37"/>
      <c r="F158" s="37"/>
      <c r="G158" s="37"/>
      <c r="H158" s="37"/>
      <c r="I158" s="23"/>
      <c r="J158" s="23"/>
      <c r="K158" s="28">
        <f t="shared" si="5"/>
        <v>0</v>
      </c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3"/>
      <c r="AY158" s="3"/>
      <c r="AZ158" s="3"/>
      <c r="BA158" s="3"/>
      <c r="BB158" s="3"/>
    </row>
    <row r="159" spans="1:54">
      <c r="A159" s="19">
        <v>149</v>
      </c>
      <c r="B159" s="3"/>
      <c r="C159" s="19"/>
      <c r="D159" s="19"/>
      <c r="E159" s="37"/>
      <c r="F159" s="37"/>
      <c r="G159" s="37"/>
      <c r="H159" s="37"/>
      <c r="I159" s="23"/>
      <c r="J159" s="23"/>
      <c r="K159" s="28">
        <f t="shared" si="5"/>
        <v>0</v>
      </c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3"/>
      <c r="AY159" s="3"/>
      <c r="AZ159" s="3"/>
      <c r="BA159" s="3"/>
      <c r="BB159" s="3"/>
    </row>
    <row r="160" spans="1:54">
      <c r="A160" s="19">
        <v>150</v>
      </c>
      <c r="B160" s="3"/>
      <c r="C160" s="19"/>
      <c r="D160" s="19"/>
      <c r="E160" s="37"/>
      <c r="F160" s="37"/>
      <c r="G160" s="37"/>
      <c r="H160" s="37"/>
      <c r="I160" s="23"/>
      <c r="J160" s="23"/>
      <c r="K160" s="28">
        <f t="shared" si="5"/>
        <v>0</v>
      </c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3"/>
      <c r="AY160" s="3"/>
      <c r="AZ160" s="3"/>
      <c r="BA160" s="3"/>
      <c r="BB160" s="3"/>
    </row>
    <row r="161" spans="1:54">
      <c r="A161" s="19">
        <v>151</v>
      </c>
      <c r="B161" s="3"/>
      <c r="C161" s="19"/>
      <c r="D161" s="19"/>
      <c r="E161" s="37"/>
      <c r="F161" s="37"/>
      <c r="G161" s="37"/>
      <c r="H161" s="37"/>
      <c r="I161" s="23"/>
      <c r="J161" s="23"/>
      <c r="K161" s="28">
        <f t="shared" si="5"/>
        <v>0</v>
      </c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3"/>
      <c r="AY161" s="3"/>
      <c r="AZ161" s="3"/>
      <c r="BA161" s="3"/>
      <c r="BB161" s="3"/>
    </row>
    <row r="162" spans="1:54">
      <c r="A162" s="19">
        <v>152</v>
      </c>
      <c r="B162" s="3"/>
      <c r="C162" s="19"/>
      <c r="D162" s="19"/>
      <c r="E162" s="37"/>
      <c r="F162" s="37"/>
      <c r="G162" s="37"/>
      <c r="H162" s="37"/>
      <c r="I162" s="23"/>
      <c r="J162" s="23"/>
      <c r="K162" s="28">
        <f t="shared" si="5"/>
        <v>0</v>
      </c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3"/>
      <c r="AY162" s="3"/>
      <c r="AZ162" s="3"/>
      <c r="BA162" s="3"/>
      <c r="BB162" s="3"/>
    </row>
    <row r="163" spans="1:54">
      <c r="A163" s="19">
        <v>153</v>
      </c>
      <c r="B163" s="3"/>
      <c r="C163" s="19"/>
      <c r="D163" s="19"/>
      <c r="E163" s="37"/>
      <c r="F163" s="37"/>
      <c r="G163" s="37"/>
      <c r="H163" s="37"/>
      <c r="I163" s="23"/>
      <c r="J163" s="23"/>
      <c r="K163" s="28">
        <f t="shared" si="5"/>
        <v>0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3"/>
      <c r="AY163" s="3"/>
      <c r="AZ163" s="3"/>
      <c r="BA163" s="3"/>
      <c r="BB163" s="3"/>
    </row>
    <row r="164" spans="1:54">
      <c r="A164" s="19">
        <v>154</v>
      </c>
      <c r="B164" s="3"/>
      <c r="C164" s="19"/>
      <c r="D164" s="19"/>
      <c r="E164" s="37"/>
      <c r="F164" s="37"/>
      <c r="G164" s="37"/>
      <c r="H164" s="37"/>
      <c r="I164" s="23"/>
      <c r="J164" s="23"/>
      <c r="K164" s="28">
        <f t="shared" si="5"/>
        <v>0</v>
      </c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3"/>
      <c r="AY164" s="3"/>
      <c r="AZ164" s="3"/>
      <c r="BA164" s="3"/>
      <c r="BB164" s="3"/>
    </row>
    <row r="165" spans="1:54">
      <c r="A165" s="19">
        <v>155</v>
      </c>
      <c r="B165" s="3"/>
      <c r="C165" s="19"/>
      <c r="D165" s="19"/>
      <c r="E165" s="37"/>
      <c r="F165" s="37"/>
      <c r="G165" s="37"/>
      <c r="H165" s="37"/>
      <c r="I165" s="23"/>
      <c r="J165" s="23"/>
      <c r="K165" s="28">
        <f t="shared" si="5"/>
        <v>0</v>
      </c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3"/>
      <c r="AY165" s="3"/>
      <c r="AZ165" s="3"/>
      <c r="BA165" s="3"/>
      <c r="BB165" s="3"/>
    </row>
    <row r="166" spans="1:54">
      <c r="A166" s="19">
        <v>156</v>
      </c>
      <c r="B166" s="3"/>
      <c r="C166" s="19"/>
      <c r="D166" s="19"/>
      <c r="E166" s="37"/>
      <c r="F166" s="37"/>
      <c r="G166" s="37"/>
      <c r="H166" s="37"/>
      <c r="I166" s="23"/>
      <c r="J166" s="23"/>
      <c r="K166" s="28">
        <f t="shared" si="5"/>
        <v>0</v>
      </c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3"/>
      <c r="AY166" s="3"/>
      <c r="AZ166" s="3"/>
      <c r="BA166" s="3"/>
      <c r="BB166" s="3"/>
    </row>
    <row r="167" spans="1:54">
      <c r="A167" s="19">
        <v>157</v>
      </c>
      <c r="B167" s="3"/>
      <c r="C167" s="19"/>
      <c r="D167" s="19"/>
      <c r="E167" s="37"/>
      <c r="F167" s="37"/>
      <c r="G167" s="37"/>
      <c r="H167" s="37"/>
      <c r="I167" s="23"/>
      <c r="J167" s="23"/>
      <c r="K167" s="28">
        <f t="shared" si="5"/>
        <v>0</v>
      </c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3"/>
      <c r="AY167" s="3"/>
      <c r="AZ167" s="3"/>
      <c r="BA167" s="3"/>
      <c r="BB167" s="3"/>
    </row>
    <row r="168" spans="1:54">
      <c r="A168" s="19">
        <v>158</v>
      </c>
      <c r="B168" s="3"/>
      <c r="C168" s="19"/>
      <c r="D168" s="19"/>
      <c r="E168" s="37"/>
      <c r="F168" s="37"/>
      <c r="G168" s="37"/>
      <c r="H168" s="37"/>
      <c r="I168" s="23"/>
      <c r="J168" s="23"/>
      <c r="K168" s="28">
        <f t="shared" si="5"/>
        <v>0</v>
      </c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3"/>
      <c r="AY168" s="3"/>
      <c r="AZ168" s="3"/>
      <c r="BA168" s="3"/>
      <c r="BB168" s="3"/>
    </row>
    <row r="169" spans="1:54">
      <c r="A169" s="19">
        <v>159</v>
      </c>
      <c r="B169" s="3"/>
      <c r="C169" s="19"/>
      <c r="D169" s="19"/>
      <c r="E169" s="37"/>
      <c r="F169" s="37"/>
      <c r="G169" s="37"/>
      <c r="H169" s="37"/>
      <c r="I169" s="23"/>
      <c r="J169" s="23"/>
      <c r="K169" s="28">
        <f t="shared" si="5"/>
        <v>0</v>
      </c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3"/>
      <c r="AY169" s="3"/>
      <c r="AZ169" s="3"/>
      <c r="BA169" s="3"/>
      <c r="BB169" s="3"/>
    </row>
    <row r="170" spans="1:54">
      <c r="A170" s="19">
        <v>160</v>
      </c>
      <c r="B170" s="3"/>
      <c r="C170" s="19"/>
      <c r="D170" s="19"/>
      <c r="E170" s="37"/>
      <c r="F170" s="37"/>
      <c r="G170" s="37"/>
      <c r="H170" s="37"/>
      <c r="I170" s="23"/>
      <c r="J170" s="23"/>
      <c r="K170" s="28">
        <f t="shared" si="5"/>
        <v>0</v>
      </c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3"/>
      <c r="AY170" s="3"/>
      <c r="AZ170" s="3"/>
      <c r="BA170" s="3"/>
      <c r="BB170" s="3"/>
    </row>
    <row r="171" spans="1:54">
      <c r="A171" s="19">
        <v>161</v>
      </c>
      <c r="B171" s="3"/>
      <c r="C171" s="19"/>
      <c r="D171" s="19"/>
      <c r="E171" s="37"/>
      <c r="F171" s="37"/>
      <c r="G171" s="37"/>
      <c r="H171" s="37"/>
      <c r="I171" s="23"/>
      <c r="J171" s="23"/>
      <c r="K171" s="28">
        <f t="shared" si="5"/>
        <v>0</v>
      </c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3"/>
      <c r="AY171" s="3"/>
      <c r="AZ171" s="3"/>
      <c r="BA171" s="3"/>
      <c r="BB171" s="3"/>
    </row>
    <row r="172" spans="1:54">
      <c r="A172" s="19">
        <v>162</v>
      </c>
      <c r="B172" s="3"/>
      <c r="C172" s="19"/>
      <c r="D172" s="19"/>
      <c r="E172" s="37"/>
      <c r="F172" s="37"/>
      <c r="G172" s="37"/>
      <c r="H172" s="37"/>
      <c r="I172" s="23"/>
      <c r="J172" s="23"/>
      <c r="K172" s="28">
        <f t="shared" si="5"/>
        <v>0</v>
      </c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3"/>
      <c r="AY172" s="3"/>
      <c r="AZ172" s="3"/>
      <c r="BA172" s="3"/>
      <c r="BB172" s="3"/>
    </row>
    <row r="173" spans="1:54">
      <c r="A173" s="19">
        <v>163</v>
      </c>
      <c r="B173" s="3"/>
      <c r="C173" s="19"/>
      <c r="D173" s="19"/>
      <c r="E173" s="37"/>
      <c r="F173" s="37"/>
      <c r="G173" s="37"/>
      <c r="H173" s="37"/>
      <c r="I173" s="23"/>
      <c r="J173" s="23"/>
      <c r="K173" s="28">
        <f t="shared" si="5"/>
        <v>0</v>
      </c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3"/>
      <c r="AY173" s="3"/>
      <c r="AZ173" s="3"/>
      <c r="BA173" s="3"/>
      <c r="BB173" s="3"/>
    </row>
    <row r="174" spans="1:54">
      <c r="A174" s="19">
        <v>164</v>
      </c>
      <c r="B174" s="3"/>
      <c r="C174" s="19"/>
      <c r="D174" s="19"/>
      <c r="E174" s="37"/>
      <c r="F174" s="37"/>
      <c r="G174" s="37"/>
      <c r="H174" s="37"/>
      <c r="I174" s="23"/>
      <c r="J174" s="23"/>
      <c r="K174" s="28">
        <f t="shared" ref="K174:K210" si="6">F174*J174</f>
        <v>0</v>
      </c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3"/>
      <c r="AY174" s="3"/>
      <c r="AZ174" s="3"/>
      <c r="BA174" s="3"/>
      <c r="BB174" s="3"/>
    </row>
    <row r="175" spans="1:54">
      <c r="A175" s="19">
        <v>165</v>
      </c>
      <c r="B175" s="3"/>
      <c r="C175" s="19"/>
      <c r="D175" s="19"/>
      <c r="E175" s="37"/>
      <c r="F175" s="37"/>
      <c r="G175" s="37"/>
      <c r="H175" s="37"/>
      <c r="I175" s="23"/>
      <c r="J175" s="23"/>
      <c r="K175" s="28">
        <f t="shared" si="6"/>
        <v>0</v>
      </c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3"/>
      <c r="AY175" s="3"/>
      <c r="AZ175" s="3"/>
      <c r="BA175" s="3"/>
      <c r="BB175" s="3"/>
    </row>
    <row r="176" spans="1:54">
      <c r="A176" s="19">
        <v>166</v>
      </c>
      <c r="B176" s="3"/>
      <c r="C176" s="19"/>
      <c r="D176" s="19"/>
      <c r="E176" s="37"/>
      <c r="F176" s="37"/>
      <c r="G176" s="37"/>
      <c r="H176" s="37"/>
      <c r="I176" s="23"/>
      <c r="J176" s="23"/>
      <c r="K176" s="28">
        <f t="shared" si="6"/>
        <v>0</v>
      </c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3"/>
      <c r="AY176" s="3"/>
      <c r="AZ176" s="3"/>
      <c r="BA176" s="3"/>
      <c r="BB176" s="3"/>
    </row>
    <row r="177" spans="1:54">
      <c r="A177" s="19">
        <v>167</v>
      </c>
      <c r="B177" s="3"/>
      <c r="C177" s="19"/>
      <c r="D177" s="19"/>
      <c r="E177" s="37"/>
      <c r="F177" s="37"/>
      <c r="G177" s="37"/>
      <c r="H177" s="37"/>
      <c r="I177" s="23"/>
      <c r="J177" s="23"/>
      <c r="K177" s="28">
        <f t="shared" si="6"/>
        <v>0</v>
      </c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3"/>
      <c r="AY177" s="3"/>
      <c r="AZ177" s="3"/>
      <c r="BA177" s="3"/>
      <c r="BB177" s="3"/>
    </row>
    <row r="178" spans="1:54">
      <c r="A178" s="19">
        <v>168</v>
      </c>
      <c r="B178" s="3"/>
      <c r="C178" s="19"/>
      <c r="D178" s="19"/>
      <c r="E178" s="37"/>
      <c r="F178" s="37"/>
      <c r="G178" s="37"/>
      <c r="H178" s="37"/>
      <c r="I178" s="23"/>
      <c r="J178" s="23"/>
      <c r="K178" s="28">
        <f t="shared" si="6"/>
        <v>0</v>
      </c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3"/>
      <c r="AY178" s="3"/>
      <c r="AZ178" s="3"/>
      <c r="BA178" s="3"/>
      <c r="BB178" s="3"/>
    </row>
    <row r="179" spans="1:54">
      <c r="A179" s="19">
        <v>169</v>
      </c>
      <c r="B179" s="3"/>
      <c r="C179" s="19"/>
      <c r="D179" s="19"/>
      <c r="E179" s="37"/>
      <c r="F179" s="37"/>
      <c r="G179" s="37"/>
      <c r="H179" s="37"/>
      <c r="I179" s="23"/>
      <c r="J179" s="23"/>
      <c r="K179" s="28">
        <f t="shared" si="6"/>
        <v>0</v>
      </c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3"/>
      <c r="AY179" s="3"/>
      <c r="AZ179" s="3"/>
      <c r="BA179" s="3"/>
      <c r="BB179" s="3"/>
    </row>
    <row r="180" spans="1:54">
      <c r="A180" s="19">
        <v>170</v>
      </c>
      <c r="B180" s="3"/>
      <c r="C180" s="19"/>
      <c r="D180" s="19"/>
      <c r="E180" s="37"/>
      <c r="F180" s="37"/>
      <c r="G180" s="37"/>
      <c r="H180" s="37"/>
      <c r="I180" s="23"/>
      <c r="J180" s="23"/>
      <c r="K180" s="28">
        <f t="shared" si="6"/>
        <v>0</v>
      </c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3"/>
      <c r="AY180" s="3"/>
      <c r="AZ180" s="3"/>
      <c r="BA180" s="3"/>
      <c r="BB180" s="3"/>
    </row>
    <row r="181" spans="1:54">
      <c r="A181" s="19">
        <v>171</v>
      </c>
      <c r="B181" s="3"/>
      <c r="C181" s="19"/>
      <c r="D181" s="19"/>
      <c r="E181" s="37"/>
      <c r="F181" s="37"/>
      <c r="G181" s="37"/>
      <c r="H181" s="37"/>
      <c r="I181" s="23"/>
      <c r="J181" s="23"/>
      <c r="K181" s="28">
        <f t="shared" si="6"/>
        <v>0</v>
      </c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3"/>
      <c r="AY181" s="3"/>
      <c r="AZ181" s="3"/>
      <c r="BA181" s="3"/>
      <c r="BB181" s="3"/>
    </row>
    <row r="182" spans="1:54">
      <c r="A182" s="19">
        <v>172</v>
      </c>
      <c r="B182" s="3"/>
      <c r="C182" s="19"/>
      <c r="D182" s="19"/>
      <c r="E182" s="37"/>
      <c r="F182" s="37"/>
      <c r="G182" s="37"/>
      <c r="H182" s="37"/>
      <c r="I182" s="23"/>
      <c r="J182" s="23"/>
      <c r="K182" s="28">
        <f t="shared" si="6"/>
        <v>0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3"/>
      <c r="AY182" s="3"/>
      <c r="AZ182" s="3"/>
      <c r="BA182" s="3"/>
      <c r="BB182" s="3"/>
    </row>
    <row r="183" spans="1:54">
      <c r="A183" s="19">
        <v>173</v>
      </c>
      <c r="B183" s="3"/>
      <c r="C183" s="19"/>
      <c r="D183" s="19"/>
      <c r="E183" s="37"/>
      <c r="F183" s="37"/>
      <c r="G183" s="37"/>
      <c r="H183" s="37"/>
      <c r="I183" s="23"/>
      <c r="J183" s="23"/>
      <c r="K183" s="28">
        <f t="shared" si="6"/>
        <v>0</v>
      </c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3"/>
      <c r="AY183" s="3"/>
      <c r="AZ183" s="3"/>
      <c r="BA183" s="3"/>
      <c r="BB183" s="3"/>
    </row>
    <row r="184" spans="1:54">
      <c r="A184" s="19">
        <v>174</v>
      </c>
      <c r="B184" s="3"/>
      <c r="C184" s="19"/>
      <c r="D184" s="19"/>
      <c r="E184" s="37"/>
      <c r="F184" s="37"/>
      <c r="G184" s="37"/>
      <c r="H184" s="37"/>
      <c r="I184" s="23"/>
      <c r="J184" s="23"/>
      <c r="K184" s="28">
        <f t="shared" si="6"/>
        <v>0</v>
      </c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3"/>
      <c r="AY184" s="3"/>
      <c r="AZ184" s="3"/>
      <c r="BA184" s="3"/>
      <c r="BB184" s="3"/>
    </row>
    <row r="185" spans="1:54">
      <c r="A185" s="19">
        <v>175</v>
      </c>
      <c r="B185" s="3"/>
      <c r="C185" s="19"/>
      <c r="D185" s="19"/>
      <c r="E185" s="37"/>
      <c r="F185" s="37"/>
      <c r="G185" s="37"/>
      <c r="H185" s="37"/>
      <c r="I185" s="23"/>
      <c r="J185" s="23"/>
      <c r="K185" s="28">
        <f t="shared" si="6"/>
        <v>0</v>
      </c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3"/>
      <c r="AY185" s="3"/>
      <c r="AZ185" s="3"/>
      <c r="BA185" s="3"/>
      <c r="BB185" s="3"/>
    </row>
    <row r="186" spans="1:54">
      <c r="A186" s="19">
        <v>176</v>
      </c>
      <c r="B186" s="3"/>
      <c r="C186" s="19"/>
      <c r="D186" s="19"/>
      <c r="E186" s="37"/>
      <c r="F186" s="37"/>
      <c r="G186" s="37"/>
      <c r="H186" s="37"/>
      <c r="I186" s="23"/>
      <c r="J186" s="23"/>
      <c r="K186" s="28">
        <f t="shared" si="6"/>
        <v>0</v>
      </c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3"/>
      <c r="AY186" s="3"/>
      <c r="AZ186" s="3"/>
      <c r="BA186" s="3"/>
      <c r="BB186" s="3"/>
    </row>
    <row r="187" spans="1:54">
      <c r="A187" s="19">
        <v>177</v>
      </c>
      <c r="B187" s="3"/>
      <c r="C187" s="19"/>
      <c r="D187" s="19"/>
      <c r="E187" s="37"/>
      <c r="F187" s="37"/>
      <c r="G187" s="37"/>
      <c r="H187" s="37"/>
      <c r="I187" s="23"/>
      <c r="J187" s="23"/>
      <c r="K187" s="28">
        <f t="shared" si="6"/>
        <v>0</v>
      </c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3"/>
      <c r="AY187" s="3"/>
      <c r="AZ187" s="3"/>
      <c r="BA187" s="3"/>
      <c r="BB187" s="3"/>
    </row>
    <row r="188" spans="1:54">
      <c r="A188" s="19">
        <v>178</v>
      </c>
      <c r="B188" s="3"/>
      <c r="C188" s="19"/>
      <c r="D188" s="19"/>
      <c r="E188" s="37"/>
      <c r="F188" s="37"/>
      <c r="G188" s="37"/>
      <c r="H188" s="37"/>
      <c r="I188" s="23"/>
      <c r="J188" s="23"/>
      <c r="K188" s="28">
        <f t="shared" si="6"/>
        <v>0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3"/>
      <c r="AY188" s="3"/>
      <c r="AZ188" s="3"/>
      <c r="BA188" s="3"/>
      <c r="BB188" s="3"/>
    </row>
    <row r="189" spans="1:54">
      <c r="A189" s="19">
        <v>179</v>
      </c>
      <c r="B189" s="3"/>
      <c r="C189" s="19"/>
      <c r="D189" s="19"/>
      <c r="E189" s="37"/>
      <c r="F189" s="37"/>
      <c r="G189" s="37"/>
      <c r="H189" s="37"/>
      <c r="I189" s="23"/>
      <c r="J189" s="23"/>
      <c r="K189" s="28">
        <f t="shared" si="6"/>
        <v>0</v>
      </c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3"/>
      <c r="AY189" s="3"/>
      <c r="AZ189" s="3"/>
      <c r="BA189" s="3"/>
      <c r="BB189" s="3"/>
    </row>
    <row r="190" spans="1:54">
      <c r="A190" s="19">
        <v>180</v>
      </c>
      <c r="B190" s="3"/>
      <c r="C190" s="19"/>
      <c r="D190" s="19"/>
      <c r="E190" s="37"/>
      <c r="F190" s="37"/>
      <c r="G190" s="37"/>
      <c r="H190" s="37"/>
      <c r="I190" s="23"/>
      <c r="J190" s="23"/>
      <c r="K190" s="28">
        <f t="shared" si="6"/>
        <v>0</v>
      </c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3"/>
      <c r="AY190" s="3"/>
      <c r="AZ190" s="3"/>
      <c r="BA190" s="3"/>
      <c r="BB190" s="3"/>
    </row>
    <row r="191" spans="1:54">
      <c r="A191" s="19">
        <v>181</v>
      </c>
      <c r="B191" s="3"/>
      <c r="C191" s="19"/>
      <c r="D191" s="19"/>
      <c r="E191" s="37"/>
      <c r="F191" s="37"/>
      <c r="G191" s="37"/>
      <c r="H191" s="37"/>
      <c r="I191" s="23"/>
      <c r="J191" s="23"/>
      <c r="K191" s="28">
        <f t="shared" si="6"/>
        <v>0</v>
      </c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3"/>
      <c r="AY191" s="3"/>
      <c r="AZ191" s="3"/>
      <c r="BA191" s="3"/>
      <c r="BB191" s="3"/>
    </row>
    <row r="192" spans="1:54">
      <c r="A192" s="19">
        <v>182</v>
      </c>
      <c r="B192" s="3"/>
      <c r="C192" s="19"/>
      <c r="D192" s="19"/>
      <c r="E192" s="37"/>
      <c r="F192" s="37"/>
      <c r="G192" s="37"/>
      <c r="H192" s="37"/>
      <c r="I192" s="23"/>
      <c r="J192" s="23"/>
      <c r="K192" s="28">
        <f t="shared" si="6"/>
        <v>0</v>
      </c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3"/>
      <c r="AY192" s="3"/>
      <c r="AZ192" s="3"/>
      <c r="BA192" s="3"/>
      <c r="BB192" s="3"/>
    </row>
    <row r="193" spans="1:54">
      <c r="A193" s="19">
        <v>183</v>
      </c>
      <c r="B193" s="3"/>
      <c r="C193" s="19"/>
      <c r="D193" s="19"/>
      <c r="E193" s="37"/>
      <c r="F193" s="37"/>
      <c r="G193" s="37"/>
      <c r="H193" s="37"/>
      <c r="I193" s="23"/>
      <c r="J193" s="23"/>
      <c r="K193" s="28">
        <f t="shared" si="6"/>
        <v>0</v>
      </c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3"/>
      <c r="AY193" s="3"/>
      <c r="AZ193" s="3"/>
      <c r="BA193" s="3"/>
      <c r="BB193" s="3"/>
    </row>
    <row r="194" spans="1:54">
      <c r="A194" s="19">
        <v>184</v>
      </c>
      <c r="B194" s="3"/>
      <c r="C194" s="19"/>
      <c r="D194" s="19"/>
      <c r="E194" s="37"/>
      <c r="F194" s="37"/>
      <c r="G194" s="37"/>
      <c r="H194" s="37"/>
      <c r="I194" s="23"/>
      <c r="J194" s="23"/>
      <c r="K194" s="28">
        <f t="shared" si="6"/>
        <v>0</v>
      </c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3"/>
      <c r="AY194" s="3"/>
      <c r="AZ194" s="3"/>
      <c r="BA194" s="3"/>
      <c r="BB194" s="3"/>
    </row>
    <row r="195" spans="1:54">
      <c r="A195" s="19">
        <v>185</v>
      </c>
      <c r="B195" s="3"/>
      <c r="C195" s="19"/>
      <c r="D195" s="19"/>
      <c r="E195" s="37"/>
      <c r="F195" s="37"/>
      <c r="G195" s="37"/>
      <c r="H195" s="37"/>
      <c r="I195" s="23"/>
      <c r="J195" s="23"/>
      <c r="K195" s="28">
        <f t="shared" si="6"/>
        <v>0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3"/>
      <c r="AY195" s="3"/>
      <c r="AZ195" s="3"/>
      <c r="BA195" s="3"/>
      <c r="BB195" s="3"/>
    </row>
    <row r="196" spans="1:54">
      <c r="A196" s="19">
        <v>186</v>
      </c>
      <c r="B196" s="3"/>
      <c r="C196" s="19"/>
      <c r="D196" s="19"/>
      <c r="E196" s="37"/>
      <c r="F196" s="37"/>
      <c r="G196" s="37"/>
      <c r="H196" s="37"/>
      <c r="I196" s="23"/>
      <c r="J196" s="23"/>
      <c r="K196" s="28">
        <f t="shared" si="6"/>
        <v>0</v>
      </c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3"/>
      <c r="AY196" s="3"/>
      <c r="AZ196" s="3"/>
      <c r="BA196" s="3"/>
      <c r="BB196" s="3"/>
    </row>
    <row r="197" spans="1:54">
      <c r="A197" s="19">
        <v>187</v>
      </c>
      <c r="B197" s="3"/>
      <c r="C197" s="19"/>
      <c r="D197" s="19"/>
      <c r="E197" s="37"/>
      <c r="F197" s="37"/>
      <c r="G197" s="37"/>
      <c r="H197" s="37"/>
      <c r="I197" s="23"/>
      <c r="J197" s="23"/>
      <c r="K197" s="28">
        <f t="shared" si="6"/>
        <v>0</v>
      </c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3"/>
      <c r="AY197" s="3"/>
      <c r="AZ197" s="3"/>
      <c r="BA197" s="3"/>
      <c r="BB197" s="3"/>
    </row>
    <row r="198" spans="1:54">
      <c r="A198" s="19">
        <v>188</v>
      </c>
      <c r="B198" s="3"/>
      <c r="C198" s="19"/>
      <c r="D198" s="19"/>
      <c r="E198" s="37"/>
      <c r="F198" s="37"/>
      <c r="G198" s="37"/>
      <c r="H198" s="37"/>
      <c r="I198" s="23"/>
      <c r="J198" s="23"/>
      <c r="K198" s="28">
        <f t="shared" si="6"/>
        <v>0</v>
      </c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3"/>
      <c r="AY198" s="3"/>
      <c r="AZ198" s="3"/>
      <c r="BA198" s="3"/>
      <c r="BB198" s="3"/>
    </row>
    <row r="199" spans="1:54">
      <c r="A199" s="19">
        <v>189</v>
      </c>
      <c r="B199" s="3"/>
      <c r="C199" s="19"/>
      <c r="D199" s="19"/>
      <c r="E199" s="37"/>
      <c r="F199" s="37"/>
      <c r="G199" s="37"/>
      <c r="H199" s="37"/>
      <c r="I199" s="23"/>
      <c r="J199" s="23"/>
      <c r="K199" s="28">
        <f t="shared" si="6"/>
        <v>0</v>
      </c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3"/>
      <c r="AY199" s="3"/>
      <c r="AZ199" s="3"/>
      <c r="BA199" s="3"/>
      <c r="BB199" s="3"/>
    </row>
    <row r="200" spans="1:54">
      <c r="A200" s="19">
        <v>190</v>
      </c>
      <c r="B200" s="3"/>
      <c r="C200" s="19"/>
      <c r="D200" s="19"/>
      <c r="E200" s="37"/>
      <c r="F200" s="37"/>
      <c r="G200" s="37"/>
      <c r="H200" s="37"/>
      <c r="I200" s="23"/>
      <c r="J200" s="23"/>
      <c r="K200" s="28">
        <f t="shared" si="6"/>
        <v>0</v>
      </c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3"/>
      <c r="AY200" s="3"/>
      <c r="AZ200" s="3"/>
      <c r="BA200" s="3"/>
      <c r="BB200" s="3"/>
    </row>
    <row r="201" spans="1:54">
      <c r="A201" s="19">
        <v>191</v>
      </c>
      <c r="B201" s="3"/>
      <c r="C201" s="19"/>
      <c r="D201" s="19"/>
      <c r="E201" s="37"/>
      <c r="F201" s="37"/>
      <c r="G201" s="37"/>
      <c r="H201" s="37"/>
      <c r="I201" s="23"/>
      <c r="J201" s="23"/>
      <c r="K201" s="28">
        <f t="shared" si="6"/>
        <v>0</v>
      </c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3"/>
      <c r="AY201" s="3"/>
      <c r="AZ201" s="3"/>
      <c r="BA201" s="3"/>
      <c r="BB201" s="3"/>
    </row>
    <row r="202" spans="1:54">
      <c r="A202" s="19">
        <v>192</v>
      </c>
      <c r="B202" s="3"/>
      <c r="C202" s="19"/>
      <c r="D202" s="19"/>
      <c r="E202" s="37"/>
      <c r="F202" s="37"/>
      <c r="G202" s="37"/>
      <c r="H202" s="37"/>
      <c r="I202" s="23"/>
      <c r="J202" s="23"/>
      <c r="K202" s="28">
        <f t="shared" si="6"/>
        <v>0</v>
      </c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3"/>
      <c r="AY202" s="3"/>
      <c r="AZ202" s="3"/>
      <c r="BA202" s="3"/>
      <c r="BB202" s="3"/>
    </row>
    <row r="203" spans="1:54">
      <c r="A203" s="19">
        <v>193</v>
      </c>
      <c r="B203" s="3"/>
      <c r="C203" s="19"/>
      <c r="D203" s="19"/>
      <c r="E203" s="37"/>
      <c r="F203" s="37"/>
      <c r="G203" s="37"/>
      <c r="H203" s="37"/>
      <c r="I203" s="23"/>
      <c r="J203" s="23"/>
      <c r="K203" s="28">
        <f t="shared" si="6"/>
        <v>0</v>
      </c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3"/>
      <c r="AY203" s="3"/>
      <c r="AZ203" s="3"/>
      <c r="BA203" s="3"/>
      <c r="BB203" s="3"/>
    </row>
    <row r="204" spans="1:54">
      <c r="A204" s="19">
        <v>194</v>
      </c>
      <c r="B204" s="3"/>
      <c r="C204" s="19"/>
      <c r="D204" s="19"/>
      <c r="E204" s="37"/>
      <c r="F204" s="37"/>
      <c r="G204" s="37"/>
      <c r="H204" s="37"/>
      <c r="I204" s="23"/>
      <c r="J204" s="23"/>
      <c r="K204" s="28">
        <f t="shared" si="6"/>
        <v>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3"/>
      <c r="AY204" s="3"/>
      <c r="AZ204" s="3"/>
      <c r="BA204" s="3"/>
      <c r="BB204" s="3"/>
    </row>
    <row r="205" spans="1:54">
      <c r="A205" s="19">
        <v>195</v>
      </c>
      <c r="B205" s="3"/>
      <c r="C205" s="19"/>
      <c r="D205" s="19"/>
      <c r="E205" s="37"/>
      <c r="F205" s="37"/>
      <c r="G205" s="37"/>
      <c r="H205" s="37"/>
      <c r="I205" s="23"/>
      <c r="J205" s="23"/>
      <c r="K205" s="28">
        <f t="shared" si="6"/>
        <v>0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3"/>
      <c r="AY205" s="3"/>
      <c r="AZ205" s="3"/>
      <c r="BA205" s="3"/>
      <c r="BB205" s="3"/>
    </row>
    <row r="206" spans="1:54">
      <c r="A206" s="19">
        <v>196</v>
      </c>
      <c r="B206" s="3"/>
      <c r="C206" s="19"/>
      <c r="D206" s="19"/>
      <c r="E206" s="37"/>
      <c r="F206" s="37"/>
      <c r="G206" s="37"/>
      <c r="H206" s="37"/>
      <c r="I206" s="23"/>
      <c r="J206" s="23"/>
      <c r="K206" s="28">
        <f t="shared" si="6"/>
        <v>0</v>
      </c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3"/>
      <c r="AY206" s="3"/>
      <c r="AZ206" s="3"/>
      <c r="BA206" s="3"/>
      <c r="BB206" s="3"/>
    </row>
    <row r="207" spans="1:54">
      <c r="A207" s="19">
        <v>197</v>
      </c>
      <c r="B207" s="3"/>
      <c r="C207" s="19"/>
      <c r="D207" s="19"/>
      <c r="E207" s="37"/>
      <c r="F207" s="37"/>
      <c r="G207" s="37"/>
      <c r="H207" s="37"/>
      <c r="I207" s="23"/>
      <c r="J207" s="23"/>
      <c r="K207" s="28">
        <f t="shared" si="6"/>
        <v>0</v>
      </c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3"/>
      <c r="AY207" s="3"/>
      <c r="AZ207" s="3"/>
      <c r="BA207" s="3"/>
      <c r="BB207" s="3"/>
    </row>
    <row r="208" spans="1:54">
      <c r="A208" s="19">
        <v>198</v>
      </c>
      <c r="B208" s="3"/>
      <c r="C208" s="19"/>
      <c r="D208" s="19"/>
      <c r="E208" s="37"/>
      <c r="F208" s="37"/>
      <c r="G208" s="37"/>
      <c r="H208" s="37"/>
      <c r="I208" s="23"/>
      <c r="J208" s="23"/>
      <c r="K208" s="28">
        <f t="shared" si="6"/>
        <v>0</v>
      </c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3"/>
      <c r="AY208" s="3"/>
      <c r="AZ208" s="3"/>
      <c r="BA208" s="3"/>
      <c r="BB208" s="3"/>
    </row>
    <row r="209" spans="1:54">
      <c r="A209" s="19">
        <v>199</v>
      </c>
      <c r="B209" s="42" t="s">
        <v>150</v>
      </c>
      <c r="C209" s="43" t="s">
        <v>71</v>
      </c>
      <c r="D209" s="43"/>
      <c r="E209" s="45"/>
      <c r="F209" s="45"/>
      <c r="G209" s="45">
        <f>G44</f>
        <v>0.6</v>
      </c>
      <c r="H209" s="45">
        <f>H44*0.05</f>
        <v>0.02385</v>
      </c>
      <c r="I209" s="45">
        <v>0.475</v>
      </c>
      <c r="J209" s="23"/>
      <c r="K209" s="28">
        <f t="shared" si="6"/>
        <v>0</v>
      </c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3"/>
      <c r="AY209" s="3"/>
      <c r="AZ209" s="3"/>
      <c r="BA209" s="3"/>
      <c r="BB209" s="3"/>
    </row>
    <row r="210" spans="1:54">
      <c r="A210" s="19">
        <v>200</v>
      </c>
      <c r="B210" s="42" t="s">
        <v>109</v>
      </c>
      <c r="C210" s="43" t="s">
        <v>97</v>
      </c>
      <c r="D210" s="43"/>
      <c r="E210" s="45">
        <f>E2*0.75</f>
        <v>0.345</v>
      </c>
      <c r="F210" s="46"/>
      <c r="G210" s="46"/>
      <c r="H210" s="46"/>
      <c r="I210" s="45">
        <v>0.25</v>
      </c>
      <c r="J210" s="23"/>
      <c r="K210" s="28">
        <f t="shared" si="6"/>
        <v>0</v>
      </c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3"/>
      <c r="AY210" s="3"/>
      <c r="AZ210" s="3"/>
      <c r="BA210" s="3"/>
      <c r="BB210" s="3"/>
    </row>
    <row r="211" s="15" customFormat="1" spans="3:49">
      <c r="C211" s="44"/>
      <c r="D211" s="44"/>
      <c r="E211" s="47"/>
      <c r="F211" s="47"/>
      <c r="G211" s="47"/>
      <c r="H211" s="47"/>
      <c r="I211" s="48"/>
      <c r="J211" s="48"/>
      <c r="K211" s="44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</row>
  </sheetData>
  <autoFilter ref="A1:BC210">
    <extLst/>
  </autoFilter>
  <dataValidations count="2">
    <dataValidation type="list" allowBlank="1" showInputMessage="1" showErrorMessage="1" sqref="B33 B34 B35 B59 B81 B103 B127 B2:B15 B16:B17 B18:B32 B36:B58 B60:B80 B82:B102 B104:B105 B106:B107 B108:B109 B110:B111 B112:B113 B114:B126 B128:B210">
      <formula1/>
    </dataValidation>
    <dataValidation type="list" allowBlank="1" showInputMessage="1" showErrorMessage="1" sqref="D2 D13 D14 C17 D17 C33 C34 C35 D43 D55 C59 D80 C81 D81 D82 D87 D88 D89 D94 C103 C107 C108 C109 C122 C123 D127 C2:C16 C18:C32 C36:C58 C60:C80 C82:C102 C104:C106 C110:C112 C113:C120 C124:C126 C128:C210 D3:D6 D7:D8 D9:D10 D11:D12 D15:D16 D18:D24 D25:D29 D30:D42 D44:D45 D46:D47 D48:D51 D52:D54 D56:D79 D83:D86 D90:D93 D95:D96 D97:D109 D110:D111 D112:D118 D119:D120 D121:D123 D124:D126 D128:D210">
      <formula1>INDIRECT($B2)</formula1>
    </dataValidation>
  </dataValidation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BC29"/>
  <sheetViews>
    <sheetView topLeftCell="A12" workbookViewId="0">
      <selection activeCell="C29" sqref="C29"/>
    </sheetView>
  </sheetViews>
  <sheetFormatPr defaultColWidth="8.61061946902655" defaultRowHeight="13.1"/>
  <cols>
    <col min="2" max="2" width="20.4513274336283" customWidth="1"/>
    <col min="13" max="54" width="0.141592920353982" customWidth="1"/>
    <col min="55" max="55" width="15.1327433628319" customWidth="1"/>
  </cols>
  <sheetData>
    <row r="1" spans="1:1">
      <c r="A1" t="s">
        <v>335</v>
      </c>
    </row>
    <row r="2" spans="1:3">
      <c r="A2" s="1" t="s">
        <v>98</v>
      </c>
      <c r="B2" s="1" t="s">
        <v>336</v>
      </c>
      <c r="C2" s="1" t="s">
        <v>337</v>
      </c>
    </row>
    <row r="3" spans="1:3">
      <c r="A3" s="1">
        <v>1</v>
      </c>
      <c r="B3" s="1">
        <v>10001</v>
      </c>
      <c r="C3" s="2">
        <v>1000</v>
      </c>
    </row>
    <row r="4" spans="1:3">
      <c r="A4" s="1">
        <v>2</v>
      </c>
      <c r="B4" s="3"/>
      <c r="C4" s="3"/>
    </row>
    <row r="5" spans="1:3">
      <c r="A5" s="1">
        <v>3</v>
      </c>
      <c r="B5" s="3"/>
      <c r="C5" s="3"/>
    </row>
    <row r="6" spans="1:3">
      <c r="A6" s="1">
        <v>4</v>
      </c>
      <c r="B6" s="3"/>
      <c r="C6" s="3"/>
    </row>
    <row r="7" spans="1:3">
      <c r="A7" s="1">
        <v>5</v>
      </c>
      <c r="B7" s="3"/>
      <c r="C7" s="3"/>
    </row>
    <row r="8" spans="1:3">
      <c r="A8" s="1">
        <v>6</v>
      </c>
      <c r="B8" s="3"/>
      <c r="C8" s="3"/>
    </row>
    <row r="9" spans="1:3">
      <c r="A9" s="1">
        <v>7</v>
      </c>
      <c r="B9" s="3"/>
      <c r="C9" s="3"/>
    </row>
    <row r="10" spans="1:3">
      <c r="A10" s="1">
        <v>8</v>
      </c>
      <c r="B10" s="3"/>
      <c r="C10" s="3"/>
    </row>
    <row r="11" spans="1:3">
      <c r="A11" s="1">
        <v>9</v>
      </c>
      <c r="B11" s="3"/>
      <c r="C11" s="3"/>
    </row>
    <row r="12" spans="1:3">
      <c r="A12" s="1">
        <v>10</v>
      </c>
      <c r="B12" s="3"/>
      <c r="C12" s="3"/>
    </row>
    <row r="14" spans="1:1">
      <c r="A14" t="s">
        <v>338</v>
      </c>
    </row>
    <row r="16" spans="1:55">
      <c r="A16" s="4"/>
      <c r="B16" s="4"/>
      <c r="C16" s="4" t="s">
        <v>339</v>
      </c>
      <c r="D16" s="4" t="s">
        <v>20</v>
      </c>
      <c r="E16" s="4" t="s">
        <v>21</v>
      </c>
      <c r="F16" s="4" t="s">
        <v>22</v>
      </c>
      <c r="G16" s="4" t="s">
        <v>24</v>
      </c>
      <c r="H16" s="4" t="s">
        <v>25</v>
      </c>
      <c r="I16" s="4" t="s">
        <v>26</v>
      </c>
      <c r="J16" s="4" t="s">
        <v>23</v>
      </c>
      <c r="K16" s="4" t="s">
        <v>288</v>
      </c>
      <c r="L16" s="4" t="s">
        <v>289</v>
      </c>
      <c r="M16" s="4" t="s">
        <v>28</v>
      </c>
      <c r="N16" s="4" t="s">
        <v>29</v>
      </c>
      <c r="O16" s="4" t="s">
        <v>290</v>
      </c>
      <c r="P16" s="4" t="s">
        <v>291</v>
      </c>
      <c r="Q16" s="4" t="s">
        <v>292</v>
      </c>
      <c r="R16" s="4" t="s">
        <v>293</v>
      </c>
      <c r="S16" s="4" t="s">
        <v>294</v>
      </c>
      <c r="T16" s="4" t="s">
        <v>295</v>
      </c>
      <c r="U16" s="4" t="s">
        <v>296</v>
      </c>
      <c r="V16" s="4" t="s">
        <v>297</v>
      </c>
      <c r="W16" s="4" t="s">
        <v>298</v>
      </c>
      <c r="X16" s="4" t="s">
        <v>299</v>
      </c>
      <c r="Y16" s="4" t="s">
        <v>300</v>
      </c>
      <c r="Z16" s="4" t="s">
        <v>301</v>
      </c>
      <c r="AA16" s="4" t="s">
        <v>302</v>
      </c>
      <c r="AB16" s="4" t="s">
        <v>303</v>
      </c>
      <c r="AC16" s="4" t="s">
        <v>304</v>
      </c>
      <c r="AD16" s="4" t="s">
        <v>305</v>
      </c>
      <c r="AE16" s="4" t="s">
        <v>306</v>
      </c>
      <c r="AF16" s="4" t="s">
        <v>307</v>
      </c>
      <c r="AG16" s="4" t="s">
        <v>308</v>
      </c>
      <c r="AH16" s="4" t="s">
        <v>309</v>
      </c>
      <c r="AI16" s="4" t="s">
        <v>310</v>
      </c>
      <c r="AJ16" s="4" t="s">
        <v>311</v>
      </c>
      <c r="AK16" s="4" t="s">
        <v>312</v>
      </c>
      <c r="AL16" s="4" t="s">
        <v>313</v>
      </c>
      <c r="AM16" s="4" t="s">
        <v>314</v>
      </c>
      <c r="AN16" s="4" t="s">
        <v>315</v>
      </c>
      <c r="AO16" s="4" t="s">
        <v>316</v>
      </c>
      <c r="AP16" s="4" t="s">
        <v>317</v>
      </c>
      <c r="AQ16" s="4" t="s">
        <v>318</v>
      </c>
      <c r="AR16" s="4" t="s">
        <v>319</v>
      </c>
      <c r="AS16" s="4" t="s">
        <v>320</v>
      </c>
      <c r="AT16" s="4" t="s">
        <v>321</v>
      </c>
      <c r="AU16" s="4" t="s">
        <v>322</v>
      </c>
      <c r="AV16" s="4" t="s">
        <v>323</v>
      </c>
      <c r="AW16" s="4" t="s">
        <v>324</v>
      </c>
      <c r="AX16" s="4" t="s">
        <v>325</v>
      </c>
      <c r="AY16" s="4" t="s">
        <v>326</v>
      </c>
      <c r="AZ16" s="4" t="s">
        <v>327</v>
      </c>
      <c r="BA16" s="4" t="s">
        <v>328</v>
      </c>
      <c r="BB16" s="4" t="s">
        <v>329</v>
      </c>
      <c r="BC16" s="4" t="s">
        <v>340</v>
      </c>
    </row>
    <row r="17" spans="1:55">
      <c r="A17" s="5"/>
      <c r="B17" s="4"/>
      <c r="C17" s="4" t="s">
        <v>341</v>
      </c>
      <c r="D17" s="6">
        <v>0.51</v>
      </c>
      <c r="E17" s="10">
        <v>0.14</v>
      </c>
      <c r="F17" s="10">
        <v>0.25</v>
      </c>
      <c r="G17" s="10">
        <v>0.12</v>
      </c>
      <c r="H17" s="11"/>
      <c r="I17" s="10">
        <v>0.005</v>
      </c>
      <c r="J17" s="11"/>
      <c r="K17" s="11"/>
      <c r="L17" s="11"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2"/>
    </row>
    <row r="18" spans="1:55">
      <c r="A18" s="5"/>
      <c r="B18" s="1"/>
      <c r="C18" s="7" t="s">
        <v>342</v>
      </c>
      <c r="D18" s="6">
        <v>0.510921843687375</v>
      </c>
      <c r="E18" s="6">
        <v>0.15813627254509</v>
      </c>
      <c r="F18" s="6">
        <v>0.241563126252505</v>
      </c>
      <c r="G18" s="6">
        <v>0.11122244488978</v>
      </c>
      <c r="H18" s="6">
        <v>0.210059118236473</v>
      </c>
      <c r="I18" s="6">
        <v>0.005</v>
      </c>
      <c r="J18" s="6">
        <v>0.75</v>
      </c>
      <c r="K18" s="6">
        <v>0.181172344689379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13">
        <v>3261.80846541568</v>
      </c>
    </row>
    <row r="19" spans="1:55">
      <c r="A19" s="8"/>
      <c r="B19" s="8" t="s">
        <v>112</v>
      </c>
      <c r="C19" s="9">
        <v>57</v>
      </c>
      <c r="D19" s="6"/>
      <c r="E19" s="6">
        <v>0.0262725450901804</v>
      </c>
      <c r="F19" s="6">
        <v>0</v>
      </c>
      <c r="G19" s="6">
        <v>0</v>
      </c>
      <c r="H19" s="6">
        <v>0</v>
      </c>
      <c r="I19" s="6">
        <v>0.000285571142284569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13">
        <v>174.573389202648</v>
      </c>
    </row>
    <row r="20" spans="1:55">
      <c r="A20" s="8"/>
      <c r="B20" s="8" t="s">
        <v>113</v>
      </c>
      <c r="C20" s="9">
        <v>0</v>
      </c>
      <c r="D20" s="6"/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13">
        <v>0</v>
      </c>
    </row>
    <row r="21" spans="1:55">
      <c r="A21" s="8"/>
      <c r="B21" s="8" t="s">
        <v>117</v>
      </c>
      <c r="C21" s="9">
        <v>182</v>
      </c>
      <c r="D21" s="6"/>
      <c r="E21" s="6">
        <v>0.0455911823647295</v>
      </c>
      <c r="F21" s="6">
        <v>0</v>
      </c>
      <c r="G21" s="6">
        <v>0</v>
      </c>
      <c r="H21" s="6">
        <v>0.121637274549098</v>
      </c>
      <c r="I21" s="6">
        <v>0.000911823647294589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13">
        <v>303.941215764863</v>
      </c>
    </row>
    <row r="22" spans="1:55">
      <c r="A22" s="8"/>
      <c r="B22" s="8" t="s">
        <v>70</v>
      </c>
      <c r="C22" s="9">
        <v>0</v>
      </c>
      <c r="D22" s="6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0.88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13">
        <v>0</v>
      </c>
    </row>
    <row r="23" spans="1:55">
      <c r="A23" s="8"/>
      <c r="B23" s="8" t="s">
        <v>154</v>
      </c>
      <c r="C23" s="9">
        <v>185</v>
      </c>
      <c r="D23" s="6"/>
      <c r="E23" s="6">
        <v>0</v>
      </c>
      <c r="F23" s="6">
        <v>0</v>
      </c>
      <c r="G23" s="6">
        <v>0.11122244488978</v>
      </c>
      <c r="H23" s="6">
        <v>0.0884218436873747</v>
      </c>
      <c r="I23" s="6">
        <v>0.00092685370741483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13">
        <v>720.886216878201</v>
      </c>
    </row>
    <row r="24" spans="1:55">
      <c r="A24" s="8"/>
      <c r="B24" s="8" t="s">
        <v>135</v>
      </c>
      <c r="C24" s="9">
        <v>574</v>
      </c>
      <c r="D24" s="6"/>
      <c r="E24" s="6">
        <v>0.0862725450901804</v>
      </c>
      <c r="F24" s="6">
        <v>0.241563126252505</v>
      </c>
      <c r="G24" s="6">
        <v>0</v>
      </c>
      <c r="H24" s="6">
        <v>0</v>
      </c>
      <c r="I24" s="6">
        <v>0.00287575150300601</v>
      </c>
      <c r="J24" s="6">
        <v>0.75</v>
      </c>
      <c r="K24" s="6">
        <v>0.181172344689379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13">
        <v>2062.40764356997</v>
      </c>
    </row>
    <row r="25" spans="1:55">
      <c r="A25" s="8"/>
      <c r="B25" s="8"/>
      <c r="C25" s="9"/>
      <c r="D25" s="6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13">
        <v>0</v>
      </c>
    </row>
    <row r="26" spans="1:55">
      <c r="A26" s="8"/>
      <c r="B26" s="8"/>
      <c r="C26" s="9"/>
      <c r="D26" s="6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13">
        <v>0</v>
      </c>
    </row>
    <row r="27" spans="1:55">
      <c r="A27" s="8"/>
      <c r="B27" s="8"/>
      <c r="C27" s="9"/>
      <c r="D27" s="6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13">
        <v>0</v>
      </c>
    </row>
    <row r="28" spans="1:55">
      <c r="A28" s="8"/>
      <c r="B28" s="8"/>
      <c r="C28" s="9"/>
      <c r="D28" s="6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13">
        <v>0</v>
      </c>
    </row>
    <row r="29" spans="1:55">
      <c r="A29" s="8"/>
      <c r="B29" s="8"/>
      <c r="C29" s="9"/>
      <c r="D29" s="6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13">
        <v>0</v>
      </c>
    </row>
  </sheetData>
  <dataValidations count="2">
    <dataValidation type="list" allowBlank="1" showInputMessage="1" showErrorMessage="1" sqref="B19:B29">
      <formula1>INDIRECT($B19)</formula1>
    </dataValidation>
    <dataValidation type="list" allowBlank="1" showInputMessage="1" showErrorMessage="1" sqref="A23 A24 A27 A28 A29 A19:A20 A21:A22 A25:A26">
      <formula1/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J4" rgbClr="243CE0"/>
  </commentList>
  <commentList sheetStid="5">
    <comment s:ref="J4" rgbClr="243CE0"/>
  </commentList>
  <commentList sheetStid="12"/>
  <commentList sheetStid="10"/>
  <commentList sheetStid="11"/>
  <commentList sheetStid="6"/>
  <commentList sheetStid="8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推优核算逻辑</vt:lpstr>
      <vt:lpstr>13-05-07高氯枸磷</vt:lpstr>
      <vt:lpstr>24-06-10高氯枸磷</vt:lpstr>
      <vt:lpstr>15-15-15常规氯基</vt:lpstr>
      <vt:lpstr>15-15-15喷浆硫基</vt:lpstr>
      <vt:lpstr>15-15-15喷浆氯基</vt:lpstr>
      <vt:lpstr>原料价格表</vt:lpstr>
      <vt:lpstr>原料成分表</vt:lpstr>
      <vt:lpstr>推优配方示例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</cp:lastModifiedBy>
  <dcterms:created xsi:type="dcterms:W3CDTF">2022-02-16T02:01:00Z</dcterms:created>
  <dcterms:modified xsi:type="dcterms:W3CDTF">2024-02-27T17:02:27Z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A198329B1BB9439DB24DF893FB6FFF7D_13</vt:lpwstr>
  </property>
  <property fmtid="{D5CDD505-2E9C-101B-9397-08002B2CF9AE}" pid="3" name="KSOProductBuildVer">
    <vt:lpwstr>2052-11.1.0.11719</vt:lpwstr>
  </property>
</Properties>
</file>