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N\Results\"/>
    </mc:Choice>
  </mc:AlternateContent>
  <bookViews>
    <workbookView xWindow="1752" yWindow="0" windowWidth="27816" windowHeight="12792"/>
  </bookViews>
  <sheets>
    <sheet name="SummaryResultsNitrate" sheetId="1" r:id="rId1"/>
    <sheet name="2015" sheetId="2" r:id="rId2"/>
    <sheet name="2015Summary" sheetId="3" r:id="rId3"/>
  </sheets>
  <definedNames>
    <definedName name="nitNsd" localSheetId="1">'2015'!$A$10:$M$15</definedName>
    <definedName name="Smg" localSheetId="1">'2015'!$A$18:$M$24</definedName>
    <definedName name="Smgsd" localSheetId="1">'2015'!$A$26:$M$31</definedName>
  </definedNames>
  <calcPr calcId="171027" concurrentCalc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U46" i="2"/>
  <c r="S41" i="2"/>
  <c r="S45" i="2"/>
  <c r="S46" i="2"/>
  <c r="F16" i="3"/>
  <c r="E16" i="3"/>
  <c r="D16" i="3"/>
  <c r="C16" i="3"/>
  <c r="G13" i="3"/>
  <c r="F13" i="3"/>
  <c r="E13" i="3"/>
  <c r="D13" i="3"/>
  <c r="C13" i="3"/>
  <c r="B13" i="3"/>
  <c r="C104" i="2"/>
  <c r="D104" i="2"/>
  <c r="E104" i="2"/>
  <c r="F104" i="2"/>
  <c r="I118" i="2"/>
  <c r="H118" i="2"/>
  <c r="G118" i="2"/>
  <c r="F118" i="2"/>
  <c r="E118" i="2"/>
  <c r="D118" i="2"/>
  <c r="C118" i="2"/>
  <c r="C117" i="2"/>
  <c r="D117" i="2"/>
  <c r="E117" i="2"/>
  <c r="F117" i="2"/>
  <c r="I117" i="2"/>
  <c r="H117" i="2"/>
  <c r="G117" i="2"/>
  <c r="H114" i="2"/>
  <c r="G114" i="2"/>
  <c r="F114" i="2"/>
  <c r="E114" i="2"/>
  <c r="D114" i="2"/>
  <c r="C114" i="2"/>
  <c r="H113" i="2"/>
  <c r="G113" i="2"/>
  <c r="F113" i="2"/>
  <c r="E113" i="2"/>
  <c r="D113" i="2"/>
  <c r="C113" i="2"/>
  <c r="H112" i="2"/>
  <c r="G112" i="2"/>
  <c r="F112" i="2"/>
  <c r="E112" i="2"/>
  <c r="D112" i="2"/>
  <c r="C112" i="2"/>
  <c r="H111" i="2"/>
  <c r="G111" i="2"/>
  <c r="F111" i="2"/>
  <c r="E111" i="2"/>
  <c r="D111" i="2"/>
  <c r="C111" i="2"/>
  <c r="H110" i="2"/>
  <c r="G110" i="2"/>
  <c r="F110" i="2"/>
  <c r="E110" i="2"/>
  <c r="D110" i="2"/>
  <c r="C110" i="2"/>
  <c r="H109" i="2"/>
  <c r="G109" i="2"/>
  <c r="F109" i="2"/>
  <c r="E109" i="2"/>
  <c r="D109" i="2"/>
  <c r="C109" i="2"/>
  <c r="C90" i="2"/>
  <c r="D90" i="2"/>
  <c r="E90" i="2"/>
  <c r="F90" i="2"/>
  <c r="I104" i="2"/>
  <c r="H104" i="2"/>
  <c r="G104" i="2"/>
  <c r="C103" i="2"/>
  <c r="D103" i="2"/>
  <c r="E103" i="2"/>
  <c r="F103" i="2"/>
  <c r="I103" i="2"/>
  <c r="H103" i="2"/>
  <c r="G103" i="2"/>
  <c r="H100" i="2"/>
  <c r="G100" i="2"/>
  <c r="F100" i="2"/>
  <c r="E100" i="2"/>
  <c r="D100" i="2"/>
  <c r="C100" i="2"/>
  <c r="H99" i="2"/>
  <c r="G99" i="2"/>
  <c r="F99" i="2"/>
  <c r="E99" i="2"/>
  <c r="D99" i="2"/>
  <c r="C99" i="2"/>
  <c r="H98" i="2"/>
  <c r="G98" i="2"/>
  <c r="F98" i="2"/>
  <c r="E98" i="2"/>
  <c r="D98" i="2"/>
  <c r="C98" i="2"/>
  <c r="H97" i="2"/>
  <c r="G97" i="2"/>
  <c r="F97" i="2"/>
  <c r="E97" i="2"/>
  <c r="D97" i="2"/>
  <c r="C97" i="2"/>
  <c r="H96" i="2"/>
  <c r="G96" i="2"/>
  <c r="F96" i="2"/>
  <c r="E96" i="2"/>
  <c r="D96" i="2"/>
  <c r="C96" i="2"/>
  <c r="H95" i="2"/>
  <c r="G95" i="2"/>
  <c r="F95" i="2"/>
  <c r="E95" i="2"/>
  <c r="D95" i="2"/>
  <c r="C95" i="2"/>
  <c r="C76" i="2"/>
  <c r="D76" i="2"/>
  <c r="E76" i="2"/>
  <c r="F76" i="2"/>
  <c r="I90" i="2"/>
  <c r="H90" i="2"/>
  <c r="G90" i="2"/>
  <c r="C89" i="2"/>
  <c r="D89" i="2"/>
  <c r="E89" i="2"/>
  <c r="F89" i="2"/>
  <c r="I89" i="2"/>
  <c r="H89" i="2"/>
  <c r="G89" i="2"/>
  <c r="H86" i="2"/>
  <c r="G86" i="2"/>
  <c r="F86" i="2"/>
  <c r="E86" i="2"/>
  <c r="D86" i="2"/>
  <c r="C86" i="2"/>
  <c r="H85" i="2"/>
  <c r="G85" i="2"/>
  <c r="F85" i="2"/>
  <c r="E85" i="2"/>
  <c r="D85" i="2"/>
  <c r="C85" i="2"/>
  <c r="H84" i="2"/>
  <c r="G84" i="2"/>
  <c r="F84" i="2"/>
  <c r="E84" i="2"/>
  <c r="D84" i="2"/>
  <c r="C84" i="2"/>
  <c r="H83" i="2"/>
  <c r="G83" i="2"/>
  <c r="F83" i="2"/>
  <c r="E83" i="2"/>
  <c r="D83" i="2"/>
  <c r="C83" i="2"/>
  <c r="H82" i="2"/>
  <c r="G82" i="2"/>
  <c r="F82" i="2"/>
  <c r="E82" i="2"/>
  <c r="D82" i="2"/>
  <c r="C82" i="2"/>
  <c r="H81" i="2"/>
  <c r="G81" i="2"/>
  <c r="F81" i="2"/>
  <c r="E81" i="2"/>
  <c r="D81" i="2"/>
  <c r="C81" i="2"/>
  <c r="I76" i="2"/>
  <c r="H76" i="2"/>
  <c r="G76" i="2"/>
  <c r="C75" i="2"/>
  <c r="D75" i="2"/>
  <c r="E75" i="2"/>
  <c r="F75" i="2"/>
  <c r="I75" i="2"/>
  <c r="H75" i="2"/>
  <c r="G75" i="2"/>
  <c r="H72" i="2"/>
  <c r="G72" i="2"/>
  <c r="F72" i="2"/>
  <c r="E72" i="2"/>
  <c r="D72" i="2"/>
  <c r="C72" i="2"/>
  <c r="H71" i="2"/>
  <c r="G71" i="2"/>
  <c r="F71" i="2"/>
  <c r="E71" i="2"/>
  <c r="D71" i="2"/>
  <c r="C71" i="2"/>
  <c r="H70" i="2"/>
  <c r="G70" i="2"/>
  <c r="F70" i="2"/>
  <c r="E70" i="2"/>
  <c r="D70" i="2"/>
  <c r="C70" i="2"/>
  <c r="H69" i="2"/>
  <c r="G69" i="2"/>
  <c r="F69" i="2"/>
  <c r="E69" i="2"/>
  <c r="D69" i="2"/>
  <c r="C69" i="2"/>
  <c r="H68" i="2"/>
  <c r="G68" i="2"/>
  <c r="F68" i="2"/>
  <c r="E68" i="2"/>
  <c r="D68" i="2"/>
  <c r="C68" i="2"/>
  <c r="H67" i="2"/>
  <c r="G67" i="2"/>
  <c r="F67" i="2"/>
  <c r="E67" i="2"/>
  <c r="D67" i="2"/>
  <c r="C67" i="2"/>
  <c r="C48" i="2"/>
  <c r="D48" i="2"/>
  <c r="E48" i="2"/>
  <c r="F48" i="2"/>
  <c r="I62" i="2"/>
  <c r="H62" i="2"/>
  <c r="G62" i="2"/>
  <c r="F62" i="2"/>
  <c r="E62" i="2"/>
  <c r="D62" i="2"/>
  <c r="C62" i="2"/>
  <c r="C61" i="2"/>
  <c r="D61" i="2"/>
  <c r="E61" i="2"/>
  <c r="F61" i="2"/>
  <c r="I61" i="2"/>
  <c r="H61" i="2"/>
  <c r="G61" i="2"/>
  <c r="S39" i="2"/>
  <c r="Y54" i="2"/>
  <c r="W54" i="2"/>
  <c r="S54" i="2"/>
  <c r="X54" i="2"/>
  <c r="Y55" i="2"/>
  <c r="W55" i="2"/>
  <c r="S55" i="2"/>
  <c r="X55" i="2"/>
  <c r="Y56" i="2"/>
  <c r="W56" i="2"/>
  <c r="S56" i="2"/>
  <c r="X56" i="2"/>
  <c r="X59" i="2"/>
  <c r="H58" i="2"/>
  <c r="G58" i="2"/>
  <c r="F58" i="2"/>
  <c r="E58" i="2"/>
  <c r="D58" i="2"/>
  <c r="C58" i="2"/>
  <c r="H57" i="2"/>
  <c r="G57" i="2"/>
  <c r="F57" i="2"/>
  <c r="E57" i="2"/>
  <c r="D57" i="2"/>
  <c r="C57" i="2"/>
  <c r="U56" i="2"/>
  <c r="H56" i="2"/>
  <c r="G56" i="2"/>
  <c r="F56" i="2"/>
  <c r="E56" i="2"/>
  <c r="D56" i="2"/>
  <c r="C56" i="2"/>
  <c r="U55" i="2"/>
  <c r="H55" i="2"/>
  <c r="G55" i="2"/>
  <c r="F55" i="2"/>
  <c r="E55" i="2"/>
  <c r="D55" i="2"/>
  <c r="C55" i="2"/>
  <c r="U54" i="2"/>
  <c r="H54" i="2"/>
  <c r="G54" i="2"/>
  <c r="F54" i="2"/>
  <c r="E54" i="2"/>
  <c r="D54" i="2"/>
  <c r="C54" i="2"/>
  <c r="H53" i="2"/>
  <c r="G53" i="2"/>
  <c r="F53" i="2"/>
  <c r="E53" i="2"/>
  <c r="D53" i="2"/>
  <c r="C53" i="2"/>
  <c r="I48" i="2"/>
  <c r="H48" i="2"/>
  <c r="G48" i="2"/>
  <c r="C47" i="2"/>
  <c r="D47" i="2"/>
  <c r="E47" i="2"/>
  <c r="F47" i="2"/>
  <c r="I47" i="2"/>
  <c r="H47" i="2"/>
  <c r="G47" i="2"/>
  <c r="H44" i="2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</calcChain>
</file>

<file path=xl/connections.xml><?xml version="1.0" encoding="utf-8"?>
<connections xmlns="http://schemas.openxmlformats.org/spreadsheetml/2006/main">
  <connection id="1" name="nitNsd1" type="6" refreshedVersion="5" background="1" saveData="1">
    <textPr codePage="850" sourceFile="C:\HY-Data\TOPARVIA\OneDrive - University of Helsinki\Projektit\Kuitulietekoe2016\Analyysit\nitNsd.txt" thousands=" " comma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mg1" type="6" refreshedVersion="5" background="1" saveData="1">
    <textPr codePage="850" sourceFile="C:\HY-Data\TOPARVIA\OneDrive - University of Helsinki\Projektit\Kuitulietekoe2016\Analyysit\Smg.txt" thousands=" " comma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mgsd1" type="6" refreshedVersion="5" background="1" saveData="1">
    <textPr codePage="850" sourceFile="C:\HY-Data\TOPARVIA\OneDrive - University of Helsinki\Projektit\Kuitulietekoe2016\Analyysit\Smgsd.txt" thousands=" " comma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<sst xmlns="http://schemas.openxmlformats.org/spreadsheetml/2006/main" count="763" uniqueCount="114">
  <si>
    <t>kas</t>
  </si>
  <si>
    <t>lan</t>
  </si>
  <si>
    <t>time</t>
  </si>
  <si>
    <t>mean</t>
  </si>
  <si>
    <t>sd</t>
  </si>
  <si>
    <t>lower</t>
  </si>
  <si>
    <t>upper</t>
  </si>
  <si>
    <t>R</t>
  </si>
  <si>
    <t>S1</t>
  </si>
  <si>
    <t>29.9.2015</t>
  </si>
  <si>
    <t>23.10.2015</t>
  </si>
  <si>
    <t>15.11.2015</t>
  </si>
  <si>
    <t>22.4.2016</t>
  </si>
  <si>
    <t>12.9.2016</t>
  </si>
  <si>
    <t>16.10.2017</t>
  </si>
  <si>
    <t>S2</t>
  </si>
  <si>
    <t>S3</t>
  </si>
  <si>
    <t>S4</t>
  </si>
  <si>
    <t>Min</t>
  </si>
  <si>
    <t>C</t>
  </si>
  <si>
    <t>KK</t>
  </si>
  <si>
    <t>P</t>
  </si>
  <si>
    <t>AK</t>
  </si>
  <si>
    <t>ID</t>
  </si>
  <si>
    <t>Kaikki olivat tasan 13 siksi SD on 0</t>
  </si>
  <si>
    <t>Nitrate</t>
  </si>
  <si>
    <t>MEANS</t>
  </si>
  <si>
    <t>R.1</t>
  </si>
  <si>
    <t>KK.1</t>
  </si>
  <si>
    <t>P.1</t>
  </si>
  <si>
    <t>AK.1</t>
  </si>
  <si>
    <t>R.2</t>
  </si>
  <si>
    <t>KK.2</t>
  </si>
  <si>
    <t>P.2</t>
  </si>
  <si>
    <t>AK.2</t>
  </si>
  <si>
    <t>R.3</t>
  </si>
  <si>
    <t>KK.3</t>
  </si>
  <si>
    <t>P.3</t>
  </si>
  <si>
    <t>AK.3</t>
  </si>
  <si>
    <t>1. sampling</t>
  </si>
  <si>
    <t>2. sampling</t>
  </si>
  <si>
    <t>3. sampling</t>
  </si>
  <si>
    <t>SD</t>
  </si>
  <si>
    <t>Sulfur</t>
  </si>
  <si>
    <t>Difference between treatments, nitrate level in soil</t>
  </si>
  <si>
    <t>in 29.9.2015</t>
  </si>
  <si>
    <t>Rye</t>
  </si>
  <si>
    <t>Assumptions</t>
  </si>
  <si>
    <t>Soil sampling depth</t>
  </si>
  <si>
    <t>cm</t>
  </si>
  <si>
    <t>area: 100m*100m</t>
  </si>
  <si>
    <t>m2</t>
  </si>
  <si>
    <t>soil density</t>
  </si>
  <si>
    <t>kg/dm3</t>
  </si>
  <si>
    <t>soil mass</t>
  </si>
  <si>
    <t>tons</t>
  </si>
  <si>
    <t>mg/kg</t>
  </si>
  <si>
    <t>Nitrate mg per hectare</t>
  </si>
  <si>
    <t>mg</t>
  </si>
  <si>
    <t>Treatments reduce nitrate level in soil from</t>
  </si>
  <si>
    <t>AVG</t>
  </si>
  <si>
    <t>Nitrate kg per hectare</t>
  </si>
  <si>
    <t>kg/ha</t>
  </si>
  <si>
    <t>in 23.10.2015</t>
  </si>
  <si>
    <t>Typpitilanne C</t>
  </si>
  <si>
    <t>Typpivähenemä S1-4</t>
  </si>
  <si>
    <t>Typpitilanne S1-4</t>
  </si>
  <si>
    <t>Vähenemä S1-S4</t>
  </si>
  <si>
    <t>Nitraatti S1-4</t>
  </si>
  <si>
    <t>Unit</t>
  </si>
  <si>
    <t>Nitrate leaching</t>
  </si>
  <si>
    <t>Reductions</t>
  </si>
  <si>
    <t>in 15.11.2015</t>
  </si>
  <si>
    <t>Compared</t>
  </si>
  <si>
    <t>to</t>
  </si>
  <si>
    <t>AVG.</t>
  </si>
  <si>
    <t>%</t>
  </si>
  <si>
    <t>VEHNÄ</t>
  </si>
  <si>
    <t>ALUSKASVI</t>
  </si>
  <si>
    <t>Rukiin lannoitus</t>
  </si>
  <si>
    <t>RUIS</t>
  </si>
  <si>
    <t>M</t>
  </si>
  <si>
    <t>rS1</t>
  </si>
  <si>
    <t>rS2</t>
  </si>
  <si>
    <t>rS3</t>
  </si>
  <si>
    <t>rS4</t>
  </si>
  <si>
    <t>rM</t>
  </si>
  <si>
    <t>vehnä 2015, ruis 2015 syksyllä, ohra 2017</t>
  </si>
  <si>
    <t>KEVÄT</t>
  </si>
  <si>
    <t>Mineraalilannoite Uralchem (NPKS 27-6-6-2), 80 kg N/ha</t>
  </si>
  <si>
    <t>SYKSY</t>
  </si>
  <si>
    <t xml:space="preserve">Rukiin kylvö (198 kg/ha) </t>
  </si>
  <si>
    <t xml:space="preserve">Rukiin kylvö (198 kg/ha) +  lannoitus Kevätviljan Hiven Y (20-3-8) 30 kg N/ha </t>
  </si>
  <si>
    <t>Lannoitus Suomensalpietari 27-0-1, 50 N kg/ha</t>
  </si>
  <si>
    <t>Lannoitus Suomensalpietari 27-0-1, 80 N kg/ha</t>
  </si>
  <si>
    <t>Kaukopään kompostoitu sekaliete: 51,37 t/ha = 113 kg/ koeruutu</t>
  </si>
  <si>
    <t>Kaukopään kalkkistabiloitu sekaliete: 52,09 t/ha = 114,6 kg/ koeruutu</t>
  </si>
  <si>
    <t>Kaukaan kompostoitu sekaliete: 42,97 t/ha = 94,5 kg/ koeruutu</t>
  </si>
  <si>
    <t>Kaukaan kalkkistabiloitu sekaliete: 50,75 t/ha = 111,7 kg/ koeruutu</t>
  </si>
  <si>
    <t>Lannoitus yhteensä (kg N)</t>
  </si>
  <si>
    <t>1. vuonna</t>
  </si>
  <si>
    <t>Nitraatin määrä (mg/kg)</t>
  </si>
  <si>
    <t xml:space="preserve"> 23.10.2015</t>
  </si>
  <si>
    <t>Ero vain keväällä lannoitettuun</t>
  </si>
  <si>
    <t>Erot mineraali käsittelyyn HUOM 30 kg enemmän typpeä</t>
  </si>
  <si>
    <t>Ovat tilastollisesti merkitseviä, mutta käsittely vertaukset eroavat typpisisällöltään!</t>
  </si>
  <si>
    <t>KERÄÄJÄKASVI</t>
  </si>
  <si>
    <t>Ovat tilastollisesti merkitseviä, paitsi mineraalilannoituksest toisistaan. Käsittelyt ovat samoja!</t>
  </si>
  <si>
    <t>Ero vain keväällä lannoitettuun (Min)</t>
  </si>
  <si>
    <t>Ero vain keväällä lannoitettuun (C)</t>
  </si>
  <si>
    <t>Ovat tilastollisesti merkitseviä, paitsi mineraalilannoituksest toisistaan ja S3. Käsittelyt ovat samoja!</t>
  </si>
  <si>
    <t>Ei tilastollisesti merkitseviä eroja</t>
  </si>
  <si>
    <t>HIGH SD</t>
  </si>
  <si>
    <t xml:space="preserve"> mean N per ha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</si>
</sst>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43" fontId="0" fillId="0" borderId="0" xfId="1" applyFont="1"/>
    <xf numFmtId="0" fontId="16" fillId="0" borderId="0" xfId="0" applyFont="1"/>
    <xf numFmtId="0" fontId="16" fillId="33" borderId="10" xfId="0" applyFont="1" applyFill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3" fillId="34" borderId="10" xfId="0" applyFont="1" applyFill="1" applyBorder="1" applyAlignment="1">
      <alignment horizontal="right" vertical="center"/>
    </xf>
    <xf numFmtId="164" fontId="0" fillId="0" borderId="0" xfId="0" applyNumberFormat="1"/>
    <xf numFmtId="0" fontId="0" fillId="33" borderId="0" xfId="0" applyFill="1"/>
    <xf numFmtId="0" fontId="0" fillId="0" borderId="11" xfId="0" applyBorder="1"/>
    <xf numFmtId="0" fontId="0" fillId="34" borderId="0" xfId="0" applyFill="1"/>
    <xf numFmtId="165" fontId="0" fillId="0" borderId="0" xfId="0" applyNumberFormat="1"/>
    <xf numFmtId="0" fontId="16" fillId="33" borderId="10" xfId="0" applyFont="1" applyFill="1" applyBorder="1" applyAlignment="1">
      <alignment horizontal="right"/>
    </xf>
    <xf numFmtId="0" fontId="16" fillId="0" borderId="10" xfId="0" applyFont="1" applyBorder="1" applyAlignment="1">
      <alignment horizontal="right"/>
    </xf>
    <xf numFmtId="0" fontId="13" fillId="34" borderId="10" xfId="0" applyFont="1" applyFill="1" applyBorder="1" applyAlignment="1">
      <alignment horizontal="right"/>
    </xf>
    <xf numFmtId="0" fontId="16" fillId="35" borderId="0" xfId="0" applyFont="1" applyFill="1"/>
    <xf numFmtId="9" fontId="0" fillId="0" borderId="0" xfId="43" applyFont="1"/>
    <xf numFmtId="9" fontId="0" fillId="0" borderId="0" xfId="0" applyNumberFormat="1"/>
    <xf numFmtId="0" fontId="16" fillId="0" borderId="0" xfId="0" applyFont="1" applyAlignment="1">
      <alignment horizontal="center"/>
    </xf>
    <xf numFmtId="9" fontId="16" fillId="0" borderId="0" xfId="0" applyNumberFormat="1" applyFont="1"/>
    <xf numFmtId="0" fontId="0" fillId="35" borderId="0" xfId="0" applyFill="1"/>
    <xf numFmtId="0" fontId="0" fillId="0" borderId="11" xfId="0" applyBorder="1" applyAlignment="1">
      <alignment wrapText="1"/>
    </xf>
    <xf numFmtId="0" fontId="14" fillId="0" borderId="11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9" fillId="36" borderId="11" xfId="0" applyFont="1" applyFill="1" applyBorder="1" applyAlignment="1">
      <alignment wrapText="1"/>
    </xf>
    <xf numFmtId="0" fontId="19" fillId="0" borderId="11" xfId="0" applyFont="1" applyBorder="1" applyAlignment="1">
      <alignment wrapText="1"/>
    </xf>
    <xf numFmtId="0" fontId="19" fillId="0" borderId="11" xfId="0" applyFont="1" applyFill="1" applyBorder="1" applyAlignment="1">
      <alignment wrapText="1"/>
    </xf>
    <xf numFmtId="0" fontId="14" fillId="0" borderId="0" xfId="0" applyFont="1"/>
    <xf numFmtId="0" fontId="14" fillId="0" borderId="11" xfId="0" applyFont="1" applyBorder="1"/>
    <xf numFmtId="0" fontId="0" fillId="36" borderId="0" xfId="0" applyFill="1"/>
    <xf numFmtId="0" fontId="16" fillId="0" borderId="0" xfId="0" applyFont="1" applyAlignment="1">
      <alignment wrapText="1"/>
    </xf>
    <xf numFmtId="0" fontId="16" fillId="33" borderId="0" xfId="0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35" formatCode="_(* #,##0.00_);_(* \(#,##0.00\);_(* &quot;-&quot;??_);_(@_)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itNs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mgsd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mg" connectionId="2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2:I146" totalsRowShown="0">
  <autoFilter ref="A2:I146"/>
  <sortState ref="A3:H146">
    <sortCondition ref="D2:D146"/>
  </sortState>
  <tableColumns count="9">
    <tableColumn id="1" name="ID"/>
    <tableColumn id="2" name="kas"/>
    <tableColumn id="3" name="lan"/>
    <tableColumn id="4" name="time"/>
    <tableColumn id="5" name="mean" dataCellStyle="Comma"/>
    <tableColumn id="6" name="sd" dataCellStyle="Comma"/>
    <tableColumn id="7" name="lower" dataCellStyle="Comma"/>
    <tableColumn id="8" name="upper" dataCellStyle="Comma"/>
    <tableColumn id="9" name=" mean N per ha (kg)" dataDxfId="0" dataCellStyle="Comma">
      <calculatedColumnFormula>Table1[[#This Row],[mean]]*'2015'!$S$41/1000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46"/>
  <sheetViews>
    <sheetView tabSelected="1" workbookViewId="0">
      <selection activeCell="J2" sqref="J2"/>
    </sheetView>
  </sheetViews>
  <sheetFormatPr defaultRowHeight="14.4" x14ac:dyDescent="0.3"/>
  <cols>
    <col min="4" max="4" width="13.44140625" customWidth="1"/>
    <col min="9" max="9" width="19.5546875" customWidth="1"/>
  </cols>
  <sheetData>
    <row r="2" spans="1:9" x14ac:dyDescent="0.3">
      <c r="A2" t="s">
        <v>23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113</v>
      </c>
    </row>
    <row r="3" spans="1:9" x14ac:dyDescent="0.3">
      <c r="A3">
        <v>5</v>
      </c>
      <c r="B3" t="s">
        <v>7</v>
      </c>
      <c r="C3" t="s">
        <v>8</v>
      </c>
      <c r="D3" t="s">
        <v>13</v>
      </c>
      <c r="E3" s="1">
        <v>11.824999999999999</v>
      </c>
      <c r="F3" s="1">
        <v>2.39217474278114</v>
      </c>
      <c r="G3" s="1">
        <v>14.217174742781101</v>
      </c>
      <c r="H3" s="1">
        <v>9.4328252572188607</v>
      </c>
      <c r="I3" s="1">
        <f>Table1[[#This Row],[mean]]*'2015'!$S$41/1000</f>
        <v>29.5625</v>
      </c>
    </row>
    <row r="4" spans="1:9" x14ac:dyDescent="0.3">
      <c r="A4">
        <v>11</v>
      </c>
      <c r="B4" t="s">
        <v>7</v>
      </c>
      <c r="C4" t="s">
        <v>15</v>
      </c>
      <c r="D4" t="s">
        <v>13</v>
      </c>
      <c r="E4" s="1">
        <v>11.275</v>
      </c>
      <c r="F4" s="1">
        <v>3.3119732285552499</v>
      </c>
      <c r="G4" s="1">
        <v>14.5869732285552</v>
      </c>
      <c r="H4" s="1">
        <v>7.96302677144475</v>
      </c>
      <c r="I4" s="1">
        <f>Table1[[#This Row],[mean]]*'2015'!$S$41/1000</f>
        <v>28.1875</v>
      </c>
    </row>
    <row r="5" spans="1:9" x14ac:dyDescent="0.3">
      <c r="A5">
        <v>17</v>
      </c>
      <c r="B5" t="s">
        <v>7</v>
      </c>
      <c r="C5" t="s">
        <v>16</v>
      </c>
      <c r="D5" t="s">
        <v>13</v>
      </c>
      <c r="E5" s="1">
        <v>11.25</v>
      </c>
      <c r="F5" s="1">
        <v>3.5716476123305698</v>
      </c>
      <c r="G5" s="1">
        <v>14.821647612330599</v>
      </c>
      <c r="H5" s="1">
        <v>7.6783523876694302</v>
      </c>
      <c r="I5" s="1">
        <f>Table1[[#This Row],[mean]]*'2015'!$S$41/1000</f>
        <v>28.125</v>
      </c>
    </row>
    <row r="6" spans="1:9" x14ac:dyDescent="0.3">
      <c r="A6">
        <v>23</v>
      </c>
      <c r="B6" t="s">
        <v>7</v>
      </c>
      <c r="C6" t="s">
        <v>17</v>
      </c>
      <c r="D6" t="s">
        <v>13</v>
      </c>
      <c r="E6" s="1">
        <v>12.25</v>
      </c>
      <c r="F6" s="1">
        <v>3.1848600178553101</v>
      </c>
      <c r="G6" s="1">
        <v>15.4348600178553</v>
      </c>
      <c r="H6" s="1">
        <v>9.0651399821446894</v>
      </c>
      <c r="I6" s="1">
        <f>Table1[[#This Row],[mean]]*'2015'!$S$41/1000</f>
        <v>30.625</v>
      </c>
    </row>
    <row r="7" spans="1:9" x14ac:dyDescent="0.3">
      <c r="A7">
        <v>29</v>
      </c>
      <c r="B7" t="s">
        <v>7</v>
      </c>
      <c r="C7" t="s">
        <v>18</v>
      </c>
      <c r="D7" t="s">
        <v>13</v>
      </c>
      <c r="E7" s="1">
        <v>10.574999999999999</v>
      </c>
      <c r="F7" s="1">
        <v>1.84096894777361</v>
      </c>
      <c r="G7" s="1">
        <v>12.415968947773599</v>
      </c>
      <c r="H7" s="1">
        <v>8.7340310522263902</v>
      </c>
      <c r="I7" s="1">
        <f>Table1[[#This Row],[mean]]*'2015'!$S$41/1000</f>
        <v>26.4375</v>
      </c>
    </row>
    <row r="8" spans="1:9" x14ac:dyDescent="0.3">
      <c r="A8">
        <v>35</v>
      </c>
      <c r="B8" t="s">
        <v>7</v>
      </c>
      <c r="C8" t="s">
        <v>19</v>
      </c>
      <c r="D8" t="s">
        <v>13</v>
      </c>
      <c r="E8" s="1">
        <v>9.5749999999999993</v>
      </c>
      <c r="F8" s="1">
        <v>2.3414738947936198</v>
      </c>
      <c r="G8" s="1">
        <v>11.916473894793601</v>
      </c>
      <c r="H8" s="1">
        <v>7.23352610520638</v>
      </c>
      <c r="I8" s="1">
        <f>Table1[[#This Row],[mean]]*'2015'!$S$41/1000</f>
        <v>23.9375</v>
      </c>
    </row>
    <row r="9" spans="1:9" x14ac:dyDescent="0.3">
      <c r="A9">
        <v>41</v>
      </c>
      <c r="B9" t="s">
        <v>20</v>
      </c>
      <c r="C9" t="s">
        <v>8</v>
      </c>
      <c r="D9" t="s">
        <v>13</v>
      </c>
      <c r="E9" s="1">
        <v>11.75</v>
      </c>
      <c r="F9" s="1">
        <v>1.5</v>
      </c>
      <c r="G9" s="1">
        <v>13.25</v>
      </c>
      <c r="H9" s="1">
        <v>10.25</v>
      </c>
      <c r="I9" s="1">
        <f>Table1[[#This Row],[mean]]*'2015'!$S$41/1000</f>
        <v>29.375</v>
      </c>
    </row>
    <row r="10" spans="1:9" x14ac:dyDescent="0.3">
      <c r="A10">
        <v>47</v>
      </c>
      <c r="B10" t="s">
        <v>20</v>
      </c>
      <c r="C10" t="s">
        <v>15</v>
      </c>
      <c r="D10" t="s">
        <v>13</v>
      </c>
      <c r="E10" s="1">
        <v>12.5</v>
      </c>
      <c r="F10" s="1">
        <v>1</v>
      </c>
      <c r="G10" s="1">
        <v>13.5</v>
      </c>
      <c r="H10" s="1">
        <v>11.5</v>
      </c>
      <c r="I10" s="1">
        <f>Table1[[#This Row],[mean]]*'2015'!$S$41/1000</f>
        <v>31.25</v>
      </c>
    </row>
    <row r="11" spans="1:9" x14ac:dyDescent="0.3">
      <c r="A11">
        <v>53</v>
      </c>
      <c r="B11" t="s">
        <v>20</v>
      </c>
      <c r="C11" t="s">
        <v>16</v>
      </c>
      <c r="D11" t="s">
        <v>13</v>
      </c>
      <c r="E11" s="1">
        <v>10.975</v>
      </c>
      <c r="F11" s="1">
        <v>2.1914607000811102</v>
      </c>
      <c r="G11" s="1">
        <v>13.1664607000811</v>
      </c>
      <c r="H11" s="1">
        <v>8.7835392999188908</v>
      </c>
      <c r="I11" s="1">
        <f>Table1[[#This Row],[mean]]*'2015'!$S$41/1000</f>
        <v>27.4375</v>
      </c>
    </row>
    <row r="12" spans="1:9" x14ac:dyDescent="0.3">
      <c r="A12">
        <v>59</v>
      </c>
      <c r="B12" t="s">
        <v>20</v>
      </c>
      <c r="C12" t="s">
        <v>17</v>
      </c>
      <c r="D12" t="s">
        <v>13</v>
      </c>
      <c r="E12" s="1">
        <v>12.25</v>
      </c>
      <c r="F12" s="1">
        <v>1.5</v>
      </c>
      <c r="G12" s="1">
        <v>13.75</v>
      </c>
      <c r="H12" s="1">
        <v>10.75</v>
      </c>
      <c r="I12" s="1">
        <f>Table1[[#This Row],[mean]]*'2015'!$S$41/1000</f>
        <v>30.625</v>
      </c>
    </row>
    <row r="13" spans="1:9" x14ac:dyDescent="0.3">
      <c r="A13">
        <v>65</v>
      </c>
      <c r="B13" t="s">
        <v>20</v>
      </c>
      <c r="C13" t="s">
        <v>18</v>
      </c>
      <c r="D13" t="s">
        <v>13</v>
      </c>
      <c r="E13" s="1">
        <v>10.425000000000001</v>
      </c>
      <c r="F13" s="1">
        <v>1.3073510112692299</v>
      </c>
      <c r="G13" s="1">
        <v>11.7323510112692</v>
      </c>
      <c r="H13" s="1">
        <v>9.1176489887307692</v>
      </c>
      <c r="I13" s="1">
        <f>Table1[[#This Row],[mean]]*'2015'!$S$41/1000</f>
        <v>26.0625</v>
      </c>
    </row>
    <row r="14" spans="1:9" x14ac:dyDescent="0.3">
      <c r="A14">
        <v>71</v>
      </c>
      <c r="B14" t="s">
        <v>20</v>
      </c>
      <c r="C14" t="s">
        <v>19</v>
      </c>
      <c r="D14" t="s">
        <v>13</v>
      </c>
      <c r="E14" s="1">
        <v>9.4</v>
      </c>
      <c r="F14" s="1">
        <v>1.8110770276274799</v>
      </c>
      <c r="G14" s="1">
        <v>11.2110770276275</v>
      </c>
      <c r="H14" s="1">
        <v>7.5889229723725196</v>
      </c>
      <c r="I14" s="1">
        <f>Table1[[#This Row],[mean]]*'2015'!$S$41/1000</f>
        <v>23.5</v>
      </c>
    </row>
    <row r="15" spans="1:9" x14ac:dyDescent="0.3">
      <c r="A15">
        <v>77</v>
      </c>
      <c r="B15" t="s">
        <v>21</v>
      </c>
      <c r="C15" t="s">
        <v>8</v>
      </c>
      <c r="D15" t="s">
        <v>13</v>
      </c>
      <c r="E15" s="1">
        <v>12</v>
      </c>
      <c r="F15" s="1">
        <v>1.1547005383792499</v>
      </c>
      <c r="G15" s="1">
        <v>13.1547005383793</v>
      </c>
      <c r="H15" s="1">
        <v>10.8452994616207</v>
      </c>
      <c r="I15" s="1">
        <f>Table1[[#This Row],[mean]]*'2015'!$S$41/1000</f>
        <v>30</v>
      </c>
    </row>
    <row r="16" spans="1:9" x14ac:dyDescent="0.3">
      <c r="A16">
        <v>83</v>
      </c>
      <c r="B16" t="s">
        <v>21</v>
      </c>
      <c r="C16" t="s">
        <v>15</v>
      </c>
      <c r="D16" t="s">
        <v>13</v>
      </c>
      <c r="E16" s="1">
        <v>11.725</v>
      </c>
      <c r="F16" s="1">
        <v>1.5392097539538501</v>
      </c>
      <c r="G16" s="1">
        <v>13.2642097539538</v>
      </c>
      <c r="H16" s="1">
        <v>10.185790246046199</v>
      </c>
      <c r="I16" s="1">
        <f>Table1[[#This Row],[mean]]*'2015'!$S$41/1000</f>
        <v>29.3125</v>
      </c>
    </row>
    <row r="17" spans="1:24" x14ac:dyDescent="0.3">
      <c r="A17">
        <v>89</v>
      </c>
      <c r="B17" t="s">
        <v>21</v>
      </c>
      <c r="C17" t="s">
        <v>16</v>
      </c>
      <c r="D17" t="s">
        <v>13</v>
      </c>
      <c r="E17" s="1">
        <v>12.25</v>
      </c>
      <c r="F17" s="1">
        <v>0.95742710775633799</v>
      </c>
      <c r="G17" s="1">
        <v>13.207427107756301</v>
      </c>
      <c r="H17" s="1">
        <v>11.292572892243699</v>
      </c>
      <c r="I17" s="1">
        <f>Table1[[#This Row],[mean]]*'2015'!$S$41/1000</f>
        <v>30.625</v>
      </c>
    </row>
    <row r="18" spans="1:24" x14ac:dyDescent="0.3">
      <c r="A18">
        <v>95</v>
      </c>
      <c r="B18" t="s">
        <v>21</v>
      </c>
      <c r="C18" t="s">
        <v>17</v>
      </c>
      <c r="D18" t="s">
        <v>13</v>
      </c>
      <c r="E18" s="1">
        <v>13</v>
      </c>
      <c r="F18" s="1">
        <v>0</v>
      </c>
      <c r="G18" s="1">
        <v>13</v>
      </c>
      <c r="H18" s="1">
        <v>13</v>
      </c>
      <c r="I18" s="1">
        <f>Table1[[#This Row],[mean]]*'2015'!$S$41/1000</f>
        <v>32.5</v>
      </c>
      <c r="X18" t="s">
        <v>24</v>
      </c>
    </row>
    <row r="19" spans="1:24" x14ac:dyDescent="0.3">
      <c r="A19">
        <v>101</v>
      </c>
      <c r="B19" t="s">
        <v>21</v>
      </c>
      <c r="C19" t="s">
        <v>18</v>
      </c>
      <c r="D19" t="s">
        <v>13</v>
      </c>
      <c r="E19" s="1">
        <v>10.25</v>
      </c>
      <c r="F19" s="1">
        <v>1.50222057856583</v>
      </c>
      <c r="G19" s="1">
        <v>11.752220578565799</v>
      </c>
      <c r="H19" s="1">
        <v>8.7477794214341706</v>
      </c>
      <c r="I19" s="1">
        <f>Table1[[#This Row],[mean]]*'2015'!$S$41/1000</f>
        <v>25.625</v>
      </c>
    </row>
    <row r="20" spans="1:24" x14ac:dyDescent="0.3">
      <c r="A20">
        <v>107</v>
      </c>
      <c r="B20" t="s">
        <v>21</v>
      </c>
      <c r="C20" t="s">
        <v>19</v>
      </c>
      <c r="D20" t="s">
        <v>13</v>
      </c>
      <c r="E20" s="1">
        <v>11</v>
      </c>
      <c r="F20" s="1">
        <v>1.4142135623731</v>
      </c>
      <c r="G20" s="1">
        <v>12.414213562373099</v>
      </c>
      <c r="H20" s="1">
        <v>9.5857864376269006</v>
      </c>
      <c r="I20" s="1">
        <f>Table1[[#This Row],[mean]]*'2015'!$S$41/1000</f>
        <v>27.5</v>
      </c>
    </row>
    <row r="21" spans="1:24" x14ac:dyDescent="0.3">
      <c r="A21">
        <v>113</v>
      </c>
      <c r="B21" t="s">
        <v>22</v>
      </c>
      <c r="C21" t="s">
        <v>8</v>
      </c>
      <c r="D21" t="s">
        <v>13</v>
      </c>
      <c r="E21" s="1">
        <v>12.5</v>
      </c>
      <c r="F21" s="1">
        <v>1.7320508075688801</v>
      </c>
      <c r="G21" s="1">
        <v>14.2320508075689</v>
      </c>
      <c r="H21" s="1">
        <v>10.7679491924311</v>
      </c>
      <c r="I21" s="1">
        <f>Table1[[#This Row],[mean]]*'2015'!$S$41/1000</f>
        <v>31.25</v>
      </c>
    </row>
    <row r="22" spans="1:24" x14ac:dyDescent="0.3">
      <c r="A22">
        <v>119</v>
      </c>
      <c r="B22" t="s">
        <v>22</v>
      </c>
      <c r="C22" t="s">
        <v>15</v>
      </c>
      <c r="D22" t="s">
        <v>13</v>
      </c>
      <c r="E22" s="1">
        <v>14.75</v>
      </c>
      <c r="F22" s="1">
        <v>0.95742710775633799</v>
      </c>
      <c r="G22" s="1">
        <v>15.707427107756301</v>
      </c>
      <c r="H22" s="1">
        <v>13.792572892243699</v>
      </c>
      <c r="I22" s="1">
        <f>Table1[[#This Row],[mean]]*'2015'!$S$41/1000</f>
        <v>36.875</v>
      </c>
    </row>
    <row r="23" spans="1:24" x14ac:dyDescent="0.3">
      <c r="A23">
        <v>125</v>
      </c>
      <c r="B23" t="s">
        <v>22</v>
      </c>
      <c r="C23" t="s">
        <v>16</v>
      </c>
      <c r="D23" t="s">
        <v>13</v>
      </c>
      <c r="E23" s="1">
        <v>11.8</v>
      </c>
      <c r="F23" s="1">
        <v>1.7962924780409999</v>
      </c>
      <c r="G23" s="1">
        <v>13.596292478041001</v>
      </c>
      <c r="H23" s="1">
        <v>10.003707521959001</v>
      </c>
      <c r="I23" s="1">
        <f>Table1[[#This Row],[mean]]*'2015'!$S$41/1000</f>
        <v>29.5</v>
      </c>
    </row>
    <row r="24" spans="1:24" x14ac:dyDescent="0.3">
      <c r="A24">
        <v>131</v>
      </c>
      <c r="B24" t="s">
        <v>22</v>
      </c>
      <c r="C24" t="s">
        <v>17</v>
      </c>
      <c r="D24" t="s">
        <v>13</v>
      </c>
      <c r="E24" s="1">
        <v>12.25</v>
      </c>
      <c r="F24" s="1">
        <v>1.25830573921179</v>
      </c>
      <c r="G24" s="1">
        <v>13.508305739211799</v>
      </c>
      <c r="H24" s="1">
        <v>10.991694260788201</v>
      </c>
      <c r="I24" s="1">
        <f>Table1[[#This Row],[mean]]*'2015'!$S$41/1000</f>
        <v>30.625</v>
      </c>
    </row>
    <row r="25" spans="1:24" x14ac:dyDescent="0.3">
      <c r="A25">
        <v>137</v>
      </c>
      <c r="B25" t="s">
        <v>22</v>
      </c>
      <c r="C25" t="s">
        <v>18</v>
      </c>
      <c r="D25" t="s">
        <v>13</v>
      </c>
      <c r="E25" s="1">
        <v>13.025</v>
      </c>
      <c r="F25" s="1">
        <v>5.3915829462845801</v>
      </c>
      <c r="G25" s="1">
        <v>18.416582946284599</v>
      </c>
      <c r="H25" s="1">
        <v>7.6334170537154202</v>
      </c>
      <c r="I25" s="1">
        <f>Table1[[#This Row],[mean]]*'2015'!$S$41/1000</f>
        <v>32.5625</v>
      </c>
    </row>
    <row r="26" spans="1:24" x14ac:dyDescent="0.3">
      <c r="A26">
        <v>143</v>
      </c>
      <c r="B26" t="s">
        <v>22</v>
      </c>
      <c r="C26" t="s">
        <v>19</v>
      </c>
      <c r="D26" t="s">
        <v>13</v>
      </c>
      <c r="E26" s="1">
        <v>11.425000000000001</v>
      </c>
      <c r="F26" s="1">
        <v>2.7789386463180499</v>
      </c>
      <c r="G26" s="1">
        <v>14.2039386463181</v>
      </c>
      <c r="H26" s="1">
        <v>8.6460613536819508</v>
      </c>
      <c r="I26" s="1">
        <f>Table1[[#This Row],[mean]]*'2015'!$S$41/1000</f>
        <v>28.5625</v>
      </c>
    </row>
    <row r="27" spans="1:24" x14ac:dyDescent="0.3">
      <c r="A27">
        <v>3</v>
      </c>
      <c r="B27" t="s">
        <v>7</v>
      </c>
      <c r="C27" t="s">
        <v>8</v>
      </c>
      <c r="D27" t="s">
        <v>11</v>
      </c>
      <c r="E27" s="1">
        <v>4.9749999999999996</v>
      </c>
      <c r="F27" s="1">
        <v>0.60207972893961503</v>
      </c>
      <c r="G27" s="1">
        <v>5.5770797289396103</v>
      </c>
      <c r="H27" s="1">
        <v>4.3729202710603801</v>
      </c>
      <c r="I27" s="1">
        <f>Table1[[#This Row],[mean]]*'2015'!$S$41/1000</f>
        <v>12.4375</v>
      </c>
    </row>
    <row r="28" spans="1:24" x14ac:dyDescent="0.3">
      <c r="A28">
        <v>9</v>
      </c>
      <c r="B28" t="s">
        <v>7</v>
      </c>
      <c r="C28" t="s">
        <v>15</v>
      </c>
      <c r="D28" t="s">
        <v>11</v>
      </c>
      <c r="E28" s="1">
        <v>4.5750000000000002</v>
      </c>
      <c r="F28" s="1">
        <v>1.1499999999999999</v>
      </c>
      <c r="G28" s="1">
        <v>5.7249999999999996</v>
      </c>
      <c r="H28" s="1">
        <v>3.4249999999999998</v>
      </c>
      <c r="I28" s="1">
        <f>Table1[[#This Row],[mean]]*'2015'!$S$41/1000</f>
        <v>11.4375</v>
      </c>
    </row>
    <row r="29" spans="1:24" x14ac:dyDescent="0.3">
      <c r="A29">
        <v>15</v>
      </c>
      <c r="B29" t="s">
        <v>7</v>
      </c>
      <c r="C29" t="s">
        <v>16</v>
      </c>
      <c r="D29" t="s">
        <v>11</v>
      </c>
      <c r="E29" s="1">
        <v>4</v>
      </c>
      <c r="F29" s="1">
        <v>0.49665548085837802</v>
      </c>
      <c r="G29" s="1">
        <v>4.4966554808583803</v>
      </c>
      <c r="H29" s="1">
        <v>3.5033445191416202</v>
      </c>
      <c r="I29" s="1">
        <f>Table1[[#This Row],[mean]]*'2015'!$S$41/1000</f>
        <v>10</v>
      </c>
    </row>
    <row r="30" spans="1:24" x14ac:dyDescent="0.3">
      <c r="A30">
        <v>21</v>
      </c>
      <c r="B30" t="s">
        <v>7</v>
      </c>
      <c r="C30" t="s">
        <v>17</v>
      </c>
      <c r="D30" t="s">
        <v>11</v>
      </c>
      <c r="E30" s="1">
        <v>4.4249999999999998</v>
      </c>
      <c r="F30" s="1">
        <v>0.17078251276599299</v>
      </c>
      <c r="G30" s="1">
        <v>4.5957825127659904</v>
      </c>
      <c r="H30" s="1">
        <v>4.2542174872340102</v>
      </c>
      <c r="I30" s="1">
        <f>Table1[[#This Row],[mean]]*'2015'!$S$41/1000</f>
        <v>11.0625</v>
      </c>
    </row>
    <row r="31" spans="1:24" x14ac:dyDescent="0.3">
      <c r="A31">
        <v>27</v>
      </c>
      <c r="B31" t="s">
        <v>7</v>
      </c>
      <c r="C31" t="s">
        <v>18</v>
      </c>
      <c r="D31" t="s">
        <v>11</v>
      </c>
      <c r="E31" s="1">
        <v>11.9</v>
      </c>
      <c r="F31" s="1">
        <v>2.2891046284519199</v>
      </c>
      <c r="G31" s="1">
        <v>14.189104628451901</v>
      </c>
      <c r="H31" s="1">
        <v>9.6108953715480805</v>
      </c>
      <c r="I31" s="1">
        <f>Table1[[#This Row],[mean]]*'2015'!$S$41/1000</f>
        <v>29.75</v>
      </c>
    </row>
    <row r="32" spans="1:24" x14ac:dyDescent="0.3">
      <c r="A32">
        <v>33</v>
      </c>
      <c r="B32" t="s">
        <v>7</v>
      </c>
      <c r="C32" t="s">
        <v>19</v>
      </c>
      <c r="D32" t="s">
        <v>11</v>
      </c>
      <c r="E32" s="1">
        <v>7.5750000000000002</v>
      </c>
      <c r="F32" s="1">
        <v>1.14418821295566</v>
      </c>
      <c r="G32" s="1">
        <v>8.7191882129556593</v>
      </c>
      <c r="H32" s="1">
        <v>6.4308117870443402</v>
      </c>
      <c r="I32" s="1">
        <f>Table1[[#This Row],[mean]]*'2015'!$S$41/1000</f>
        <v>18.9375</v>
      </c>
    </row>
    <row r="33" spans="1:9" x14ac:dyDescent="0.3">
      <c r="A33">
        <v>39</v>
      </c>
      <c r="B33" t="s">
        <v>20</v>
      </c>
      <c r="C33" t="s">
        <v>8</v>
      </c>
      <c r="D33" t="s">
        <v>11</v>
      </c>
      <c r="E33" s="1">
        <v>4.75</v>
      </c>
      <c r="F33" s="1">
        <v>0.91104335791443003</v>
      </c>
      <c r="G33" s="1">
        <v>5.6610433579144299</v>
      </c>
      <c r="H33" s="1">
        <v>3.8389566420855701</v>
      </c>
      <c r="I33" s="1">
        <f>Table1[[#This Row],[mean]]*'2015'!$S$41/1000</f>
        <v>11.875</v>
      </c>
    </row>
    <row r="34" spans="1:9" x14ac:dyDescent="0.3">
      <c r="A34">
        <v>45</v>
      </c>
      <c r="B34" t="s">
        <v>20</v>
      </c>
      <c r="C34" t="s">
        <v>15</v>
      </c>
      <c r="D34" t="s">
        <v>11</v>
      </c>
      <c r="E34" s="1">
        <v>4.25</v>
      </c>
      <c r="F34" s="1">
        <v>1.65428735915701</v>
      </c>
      <c r="G34" s="1">
        <v>5.90428735915701</v>
      </c>
      <c r="H34" s="1">
        <v>2.59571264084299</v>
      </c>
      <c r="I34" s="1">
        <f>Table1[[#This Row],[mean]]*'2015'!$S$41/1000</f>
        <v>10.625</v>
      </c>
    </row>
    <row r="35" spans="1:9" x14ac:dyDescent="0.3">
      <c r="A35">
        <v>51</v>
      </c>
      <c r="B35" t="s">
        <v>20</v>
      </c>
      <c r="C35" t="s">
        <v>16</v>
      </c>
      <c r="D35" t="s">
        <v>11</v>
      </c>
      <c r="E35" s="1">
        <v>4.25</v>
      </c>
      <c r="F35" s="1">
        <v>1.0016652800877801</v>
      </c>
      <c r="G35" s="1">
        <v>5.2516652800877797</v>
      </c>
      <c r="H35" s="1">
        <v>3.2483347199122199</v>
      </c>
      <c r="I35" s="1">
        <f>Table1[[#This Row],[mean]]*'2015'!$S$41/1000</f>
        <v>10.625</v>
      </c>
    </row>
    <row r="36" spans="1:9" x14ac:dyDescent="0.3">
      <c r="A36">
        <v>57</v>
      </c>
      <c r="B36" t="s">
        <v>20</v>
      </c>
      <c r="C36" t="s">
        <v>17</v>
      </c>
      <c r="D36" t="s">
        <v>11</v>
      </c>
      <c r="E36" s="1">
        <v>4.5250000000000004</v>
      </c>
      <c r="F36" s="1">
        <v>1.0144785195688799</v>
      </c>
      <c r="G36" s="1">
        <v>5.5394785195688803</v>
      </c>
      <c r="H36" s="1">
        <v>3.51052148043112</v>
      </c>
      <c r="I36" s="1">
        <f>Table1[[#This Row],[mean]]*'2015'!$S$41/1000</f>
        <v>11.3125</v>
      </c>
    </row>
    <row r="37" spans="1:9" x14ac:dyDescent="0.3">
      <c r="A37">
        <v>63</v>
      </c>
      <c r="B37" t="s">
        <v>20</v>
      </c>
      <c r="C37" t="s">
        <v>18</v>
      </c>
      <c r="D37" t="s">
        <v>11</v>
      </c>
      <c r="E37" s="1">
        <v>7.5750000000000002</v>
      </c>
      <c r="F37" s="1">
        <v>2.2020823478395801</v>
      </c>
      <c r="G37" s="1">
        <v>9.7770823478395794</v>
      </c>
      <c r="H37" s="1">
        <v>5.3729176521604201</v>
      </c>
      <c r="I37" s="1">
        <f>Table1[[#This Row],[mean]]*'2015'!$S$41/1000</f>
        <v>18.9375</v>
      </c>
    </row>
    <row r="38" spans="1:9" x14ac:dyDescent="0.3">
      <c r="A38">
        <v>69</v>
      </c>
      <c r="B38" t="s">
        <v>20</v>
      </c>
      <c r="C38" t="s">
        <v>19</v>
      </c>
      <c r="D38" t="s">
        <v>11</v>
      </c>
      <c r="E38" s="1">
        <v>8.15</v>
      </c>
      <c r="F38" s="1">
        <v>1.70977581376429</v>
      </c>
      <c r="G38" s="1">
        <v>9.8597758137642906</v>
      </c>
      <c r="H38" s="1">
        <v>6.4402241862357101</v>
      </c>
      <c r="I38" s="1">
        <f>Table1[[#This Row],[mean]]*'2015'!$S$41/1000</f>
        <v>20.375</v>
      </c>
    </row>
    <row r="39" spans="1:9" x14ac:dyDescent="0.3">
      <c r="A39">
        <v>75</v>
      </c>
      <c r="B39" t="s">
        <v>21</v>
      </c>
      <c r="C39" t="s">
        <v>8</v>
      </c>
      <c r="D39" t="s">
        <v>11</v>
      </c>
      <c r="E39" s="1">
        <v>5.625</v>
      </c>
      <c r="F39" s="1">
        <v>0.53150729063673297</v>
      </c>
      <c r="G39" s="1">
        <v>6.1565072906367302</v>
      </c>
      <c r="H39" s="1">
        <v>5.0934927093632698</v>
      </c>
      <c r="I39" s="1">
        <f>Table1[[#This Row],[mean]]*'2015'!$S$41/1000</f>
        <v>14.0625</v>
      </c>
    </row>
    <row r="40" spans="1:9" x14ac:dyDescent="0.3">
      <c r="A40">
        <v>81</v>
      </c>
      <c r="B40" t="s">
        <v>21</v>
      </c>
      <c r="C40" t="s">
        <v>15</v>
      </c>
      <c r="D40" t="s">
        <v>11</v>
      </c>
      <c r="E40" s="1">
        <v>4.0750000000000002</v>
      </c>
      <c r="F40" s="1">
        <v>0.43493294502333002</v>
      </c>
      <c r="G40" s="1">
        <v>4.5099329450233299</v>
      </c>
      <c r="H40" s="1">
        <v>3.64006705497667</v>
      </c>
      <c r="I40" s="1">
        <f>Table1[[#This Row],[mean]]*'2015'!$S$41/1000</f>
        <v>10.1875</v>
      </c>
    </row>
    <row r="41" spans="1:9" x14ac:dyDescent="0.3">
      <c r="A41">
        <v>87</v>
      </c>
      <c r="B41" t="s">
        <v>21</v>
      </c>
      <c r="C41" t="s">
        <v>16</v>
      </c>
      <c r="D41" t="s">
        <v>11</v>
      </c>
      <c r="E41" s="1">
        <v>4.3499999999999996</v>
      </c>
      <c r="F41" s="1">
        <v>1.02794292967395</v>
      </c>
      <c r="G41" s="1">
        <v>5.3779429296739503</v>
      </c>
      <c r="H41" s="1">
        <v>3.3220570703260499</v>
      </c>
      <c r="I41" s="1">
        <f>Table1[[#This Row],[mean]]*'2015'!$S$41/1000</f>
        <v>10.875</v>
      </c>
    </row>
    <row r="42" spans="1:9" x14ac:dyDescent="0.3">
      <c r="A42">
        <v>93</v>
      </c>
      <c r="B42" t="s">
        <v>21</v>
      </c>
      <c r="C42" t="s">
        <v>17</v>
      </c>
      <c r="D42" t="s">
        <v>11</v>
      </c>
      <c r="E42" s="1">
        <v>4.75</v>
      </c>
      <c r="F42" s="1">
        <v>0.65574385243019995</v>
      </c>
      <c r="G42" s="1">
        <v>5.4057438524302004</v>
      </c>
      <c r="H42" s="1">
        <v>4.0942561475697996</v>
      </c>
      <c r="I42" s="1">
        <f>Table1[[#This Row],[mean]]*'2015'!$S$41/1000</f>
        <v>11.875</v>
      </c>
    </row>
    <row r="43" spans="1:9" x14ac:dyDescent="0.3">
      <c r="A43">
        <v>99</v>
      </c>
      <c r="B43" t="s">
        <v>21</v>
      </c>
      <c r="C43" t="s">
        <v>18</v>
      </c>
      <c r="D43" t="s">
        <v>11</v>
      </c>
      <c r="E43" s="1">
        <v>9.4499999999999993</v>
      </c>
      <c r="F43" s="1">
        <v>2.1015867021530799</v>
      </c>
      <c r="G43" s="1">
        <v>11.5515867021531</v>
      </c>
      <c r="H43" s="1">
        <v>7.3484132978469203</v>
      </c>
      <c r="I43" s="1">
        <f>Table1[[#This Row],[mean]]*'2015'!$S$41/1000</f>
        <v>23.625</v>
      </c>
    </row>
    <row r="44" spans="1:9" x14ac:dyDescent="0.3">
      <c r="A44">
        <v>105</v>
      </c>
      <c r="B44" t="s">
        <v>21</v>
      </c>
      <c r="C44" t="s">
        <v>19</v>
      </c>
      <c r="D44" t="s">
        <v>11</v>
      </c>
      <c r="E44" s="1">
        <v>8.25</v>
      </c>
      <c r="F44" s="1">
        <v>1.2069244660154499</v>
      </c>
      <c r="G44" s="1">
        <v>9.4569244660154492</v>
      </c>
      <c r="H44" s="1">
        <v>7.0430755339845597</v>
      </c>
      <c r="I44" s="1">
        <f>Table1[[#This Row],[mean]]*'2015'!$S$41/1000</f>
        <v>20.625</v>
      </c>
    </row>
    <row r="45" spans="1:9" x14ac:dyDescent="0.3">
      <c r="A45">
        <v>111</v>
      </c>
      <c r="B45" t="s">
        <v>22</v>
      </c>
      <c r="C45" t="s">
        <v>8</v>
      </c>
      <c r="D45" t="s">
        <v>11</v>
      </c>
      <c r="E45" s="1">
        <v>3.8250000000000002</v>
      </c>
      <c r="F45" s="1">
        <v>0.76321687612368705</v>
      </c>
      <c r="G45" s="1">
        <v>4.5882168761236901</v>
      </c>
      <c r="H45" s="1">
        <v>3.0617831238763098</v>
      </c>
      <c r="I45" s="1">
        <f>Table1[[#This Row],[mean]]*'2015'!$S$41/1000</f>
        <v>9.5625</v>
      </c>
    </row>
    <row r="46" spans="1:9" x14ac:dyDescent="0.3">
      <c r="A46">
        <v>117</v>
      </c>
      <c r="B46" t="s">
        <v>22</v>
      </c>
      <c r="C46" t="s">
        <v>15</v>
      </c>
      <c r="D46" t="s">
        <v>11</v>
      </c>
      <c r="E46" s="1">
        <v>4.1500000000000004</v>
      </c>
      <c r="F46" s="1">
        <v>0.65574385243019995</v>
      </c>
      <c r="G46" s="1">
        <v>4.8057438524301999</v>
      </c>
      <c r="H46" s="1">
        <v>3.4942561475698</v>
      </c>
      <c r="I46" s="1">
        <f>Table1[[#This Row],[mean]]*'2015'!$S$41/1000</f>
        <v>10.375</v>
      </c>
    </row>
    <row r="47" spans="1:9" x14ac:dyDescent="0.3">
      <c r="A47">
        <v>123</v>
      </c>
      <c r="B47" t="s">
        <v>22</v>
      </c>
      <c r="C47" t="s">
        <v>16</v>
      </c>
      <c r="D47" t="s">
        <v>11</v>
      </c>
      <c r="E47" s="1">
        <v>4</v>
      </c>
      <c r="F47" s="1">
        <v>1.2</v>
      </c>
      <c r="G47" s="1">
        <v>5.2</v>
      </c>
      <c r="H47" s="1">
        <v>2.8</v>
      </c>
      <c r="I47" s="1">
        <f>Table1[[#This Row],[mean]]*'2015'!$S$41/1000</f>
        <v>10</v>
      </c>
    </row>
    <row r="48" spans="1:9" x14ac:dyDescent="0.3">
      <c r="A48">
        <v>129</v>
      </c>
      <c r="B48" t="s">
        <v>22</v>
      </c>
      <c r="C48" t="s">
        <v>17</v>
      </c>
      <c r="D48" t="s">
        <v>11</v>
      </c>
      <c r="E48" s="1">
        <v>4.3250000000000002</v>
      </c>
      <c r="F48" s="1">
        <v>0.73654599313281199</v>
      </c>
      <c r="G48" s="1">
        <v>5.0615459931328104</v>
      </c>
      <c r="H48" s="1">
        <v>3.58845400686719</v>
      </c>
      <c r="I48" s="1">
        <f>Table1[[#This Row],[mean]]*'2015'!$S$41/1000</f>
        <v>10.8125</v>
      </c>
    </row>
    <row r="49" spans="1:9" x14ac:dyDescent="0.3">
      <c r="A49">
        <v>135</v>
      </c>
      <c r="B49" t="s">
        <v>22</v>
      </c>
      <c r="C49" t="s">
        <v>18</v>
      </c>
      <c r="D49" t="s">
        <v>11</v>
      </c>
      <c r="E49" s="1">
        <v>6.6</v>
      </c>
      <c r="F49" s="1">
        <v>2.5139610179953098</v>
      </c>
      <c r="G49" s="1">
        <v>9.1139610179953099</v>
      </c>
      <c r="H49" s="1">
        <v>4.0860389820046903</v>
      </c>
      <c r="I49" s="1">
        <f>Table1[[#This Row],[mean]]*'2015'!$S$41/1000</f>
        <v>16.5</v>
      </c>
    </row>
    <row r="50" spans="1:9" x14ac:dyDescent="0.3">
      <c r="A50">
        <v>141</v>
      </c>
      <c r="B50" t="s">
        <v>22</v>
      </c>
      <c r="C50" t="s">
        <v>19</v>
      </c>
      <c r="D50" t="s">
        <v>11</v>
      </c>
      <c r="E50" s="1">
        <v>5.5750000000000002</v>
      </c>
      <c r="F50" s="1">
        <v>1.3671747023210601</v>
      </c>
      <c r="G50" s="1">
        <v>6.9421747023210596</v>
      </c>
      <c r="H50" s="1">
        <v>4.2078252976789399</v>
      </c>
      <c r="I50" s="1">
        <f>Table1[[#This Row],[mean]]*'2015'!$S$41/1000</f>
        <v>13.9375</v>
      </c>
    </row>
    <row r="51" spans="1:9" x14ac:dyDescent="0.3">
      <c r="A51">
        <v>6</v>
      </c>
      <c r="B51" t="s">
        <v>7</v>
      </c>
      <c r="C51" t="s">
        <v>8</v>
      </c>
      <c r="D51" t="s">
        <v>14</v>
      </c>
      <c r="E51" s="1">
        <v>4.125</v>
      </c>
      <c r="F51" s="1">
        <v>0.79739158092704598</v>
      </c>
      <c r="G51" s="1">
        <v>4.9223915809270498</v>
      </c>
      <c r="H51" s="1">
        <v>3.3276084190729498</v>
      </c>
      <c r="I51" s="1">
        <f>Table1[[#This Row],[mean]]*'2015'!$S$41/1000</f>
        <v>10.3125</v>
      </c>
    </row>
    <row r="52" spans="1:9" x14ac:dyDescent="0.3">
      <c r="A52">
        <v>12</v>
      </c>
      <c r="B52" t="s">
        <v>7</v>
      </c>
      <c r="C52" t="s">
        <v>15</v>
      </c>
      <c r="D52" t="s">
        <v>14</v>
      </c>
      <c r="E52" s="1">
        <v>4</v>
      </c>
      <c r="F52" s="1">
        <v>0.89069261439249203</v>
      </c>
      <c r="G52" s="1">
        <v>4.8906926143924903</v>
      </c>
      <c r="H52" s="1">
        <v>3.1093073856075102</v>
      </c>
      <c r="I52" s="1">
        <f>Table1[[#This Row],[mean]]*'2015'!$S$41/1000</f>
        <v>10</v>
      </c>
    </row>
    <row r="53" spans="1:9" x14ac:dyDescent="0.3">
      <c r="A53">
        <v>18</v>
      </c>
      <c r="B53" t="s">
        <v>7</v>
      </c>
      <c r="C53" t="s">
        <v>16</v>
      </c>
      <c r="D53" t="s">
        <v>14</v>
      </c>
      <c r="E53" s="1">
        <v>3.9</v>
      </c>
      <c r="F53" s="1">
        <v>1.15758369027902</v>
      </c>
      <c r="G53" s="1">
        <v>5.0575836902790199</v>
      </c>
      <c r="H53" s="1">
        <v>2.7424163097209799</v>
      </c>
      <c r="I53" s="1">
        <f>Table1[[#This Row],[mean]]*'2015'!$S$41/1000</f>
        <v>9.75</v>
      </c>
    </row>
    <row r="54" spans="1:9" x14ac:dyDescent="0.3">
      <c r="A54">
        <v>24</v>
      </c>
      <c r="B54" t="s">
        <v>7</v>
      </c>
      <c r="C54" t="s">
        <v>17</v>
      </c>
      <c r="D54" t="s">
        <v>14</v>
      </c>
      <c r="E54" s="1">
        <v>4.3499999999999996</v>
      </c>
      <c r="F54" s="1">
        <v>0.88881944173155902</v>
      </c>
      <c r="G54" s="1">
        <v>5.2388194417315601</v>
      </c>
      <c r="H54" s="1">
        <v>3.4611805582684401</v>
      </c>
      <c r="I54" s="1">
        <f>Table1[[#This Row],[mean]]*'2015'!$S$41/1000</f>
        <v>10.875</v>
      </c>
    </row>
    <row r="55" spans="1:9" x14ac:dyDescent="0.3">
      <c r="A55">
        <v>30</v>
      </c>
      <c r="B55" t="s">
        <v>7</v>
      </c>
      <c r="C55" t="s">
        <v>18</v>
      </c>
      <c r="D55" t="s">
        <v>14</v>
      </c>
      <c r="E55" s="1">
        <v>3.8250000000000002</v>
      </c>
      <c r="F55" s="1">
        <v>1.0372238588334399</v>
      </c>
      <c r="G55" s="1">
        <v>4.8622238588334401</v>
      </c>
      <c r="H55" s="1">
        <v>2.7877761411665598</v>
      </c>
      <c r="I55" s="1">
        <f>Table1[[#This Row],[mean]]*'2015'!$S$41/1000</f>
        <v>9.5625</v>
      </c>
    </row>
    <row r="56" spans="1:9" x14ac:dyDescent="0.3">
      <c r="A56">
        <v>36</v>
      </c>
      <c r="B56" t="s">
        <v>7</v>
      </c>
      <c r="C56" t="s">
        <v>19</v>
      </c>
      <c r="D56" t="s">
        <v>14</v>
      </c>
      <c r="E56" s="1">
        <v>3.7</v>
      </c>
      <c r="F56" s="1">
        <v>1.56843871413581</v>
      </c>
      <c r="G56" s="1">
        <v>5.2684387141358098</v>
      </c>
      <c r="H56" s="1">
        <v>2.1315612858641901</v>
      </c>
      <c r="I56" s="1">
        <f>Table1[[#This Row],[mean]]*'2015'!$S$41/1000</f>
        <v>9.25</v>
      </c>
    </row>
    <row r="57" spans="1:9" x14ac:dyDescent="0.3">
      <c r="A57">
        <v>42</v>
      </c>
      <c r="B57" t="s">
        <v>20</v>
      </c>
      <c r="C57" t="s">
        <v>8</v>
      </c>
      <c r="D57" t="s">
        <v>14</v>
      </c>
      <c r="E57" s="1">
        <v>3.35</v>
      </c>
      <c r="F57" s="1">
        <v>1.1561430130683099</v>
      </c>
      <c r="G57" s="1">
        <v>4.5061430130683098</v>
      </c>
      <c r="H57" s="1">
        <v>2.19385698693169</v>
      </c>
      <c r="I57" s="1">
        <f>Table1[[#This Row],[mean]]*'2015'!$S$41/1000</f>
        <v>8.375</v>
      </c>
    </row>
    <row r="58" spans="1:9" x14ac:dyDescent="0.3">
      <c r="A58">
        <v>48</v>
      </c>
      <c r="B58" t="s">
        <v>20</v>
      </c>
      <c r="C58" t="s">
        <v>15</v>
      </c>
      <c r="D58" t="s">
        <v>14</v>
      </c>
      <c r="E58" s="1">
        <v>3.9249999999999998</v>
      </c>
      <c r="F58" s="1">
        <v>0.88835053141576203</v>
      </c>
      <c r="G58" s="1">
        <v>4.8133505314157601</v>
      </c>
      <c r="H58" s="1">
        <v>3.03664946858424</v>
      </c>
      <c r="I58" s="1">
        <f>Table1[[#This Row],[mean]]*'2015'!$S$41/1000</f>
        <v>9.8125</v>
      </c>
    </row>
    <row r="59" spans="1:9" x14ac:dyDescent="0.3">
      <c r="A59">
        <v>54</v>
      </c>
      <c r="B59" t="s">
        <v>20</v>
      </c>
      <c r="C59" t="s">
        <v>16</v>
      </c>
      <c r="D59" t="s">
        <v>14</v>
      </c>
      <c r="E59" s="1">
        <v>3.8250000000000002</v>
      </c>
      <c r="F59" s="1">
        <v>0.90323492698928198</v>
      </c>
      <c r="G59" s="1">
        <v>4.7282349269892796</v>
      </c>
      <c r="H59" s="1">
        <v>2.9217650730107199</v>
      </c>
      <c r="I59" s="1">
        <f>Table1[[#This Row],[mean]]*'2015'!$S$41/1000</f>
        <v>9.5625</v>
      </c>
    </row>
    <row r="60" spans="1:9" x14ac:dyDescent="0.3">
      <c r="A60">
        <v>60</v>
      </c>
      <c r="B60" t="s">
        <v>20</v>
      </c>
      <c r="C60" t="s">
        <v>17</v>
      </c>
      <c r="D60" t="s">
        <v>14</v>
      </c>
      <c r="E60" s="1">
        <v>3.7</v>
      </c>
      <c r="F60" s="1">
        <v>0.535412613473634</v>
      </c>
      <c r="G60" s="1">
        <v>4.2354126134736303</v>
      </c>
      <c r="H60" s="1">
        <v>3.1645873865263701</v>
      </c>
      <c r="I60" s="1">
        <f>Table1[[#This Row],[mean]]*'2015'!$S$41/1000</f>
        <v>9.25</v>
      </c>
    </row>
    <row r="61" spans="1:9" x14ac:dyDescent="0.3">
      <c r="A61">
        <v>66</v>
      </c>
      <c r="B61" t="s">
        <v>20</v>
      </c>
      <c r="C61" t="s">
        <v>18</v>
      </c>
      <c r="D61" t="s">
        <v>14</v>
      </c>
      <c r="E61" s="1">
        <v>3.6</v>
      </c>
      <c r="F61" s="1">
        <v>1.4445299120013599</v>
      </c>
      <c r="G61" s="1">
        <v>5.0445299120013596</v>
      </c>
      <c r="H61" s="1">
        <v>2.1554700879986401</v>
      </c>
      <c r="I61" s="1">
        <f>Table1[[#This Row],[mean]]*'2015'!$S$41/1000</f>
        <v>9</v>
      </c>
    </row>
    <row r="62" spans="1:9" x14ac:dyDescent="0.3">
      <c r="A62">
        <v>72</v>
      </c>
      <c r="B62" t="s">
        <v>20</v>
      </c>
      <c r="C62" t="s">
        <v>19</v>
      </c>
      <c r="D62" t="s">
        <v>14</v>
      </c>
      <c r="E62" s="1">
        <v>3.2</v>
      </c>
      <c r="F62" s="1">
        <v>1.15181016954473</v>
      </c>
      <c r="G62" s="1">
        <v>4.3518101695447298</v>
      </c>
      <c r="H62" s="1">
        <v>2.0481898304552701</v>
      </c>
      <c r="I62" s="1">
        <f>Table1[[#This Row],[mean]]*'2015'!$S$41/1000</f>
        <v>8</v>
      </c>
    </row>
    <row r="63" spans="1:9" x14ac:dyDescent="0.3">
      <c r="A63">
        <v>78</v>
      </c>
      <c r="B63" t="s">
        <v>21</v>
      </c>
      <c r="C63" t="s">
        <v>8</v>
      </c>
      <c r="D63" t="s">
        <v>14</v>
      </c>
      <c r="E63" s="1">
        <v>3.5750000000000002</v>
      </c>
      <c r="F63" s="1">
        <v>0.689806736219162</v>
      </c>
      <c r="G63" s="1">
        <v>4.2648067362191604</v>
      </c>
      <c r="H63" s="1">
        <v>2.88519326378084</v>
      </c>
      <c r="I63" s="1">
        <f>Table1[[#This Row],[mean]]*'2015'!$S$41/1000</f>
        <v>8.9375</v>
      </c>
    </row>
    <row r="64" spans="1:9" x14ac:dyDescent="0.3">
      <c r="A64">
        <v>84</v>
      </c>
      <c r="B64" t="s">
        <v>21</v>
      </c>
      <c r="C64" t="s">
        <v>15</v>
      </c>
      <c r="D64" t="s">
        <v>14</v>
      </c>
      <c r="E64" s="1">
        <v>3.6</v>
      </c>
      <c r="F64" s="1">
        <v>0.70710678118654702</v>
      </c>
      <c r="G64" s="1">
        <v>4.3071067811865502</v>
      </c>
      <c r="H64" s="1">
        <v>2.89289321881345</v>
      </c>
      <c r="I64" s="1">
        <f>Table1[[#This Row],[mean]]*'2015'!$S$41/1000</f>
        <v>9</v>
      </c>
    </row>
    <row r="65" spans="1:9" x14ac:dyDescent="0.3">
      <c r="A65">
        <v>90</v>
      </c>
      <c r="B65" t="s">
        <v>21</v>
      </c>
      <c r="C65" t="s">
        <v>16</v>
      </c>
      <c r="D65" t="s">
        <v>14</v>
      </c>
      <c r="E65" s="1">
        <v>3.75</v>
      </c>
      <c r="F65" s="1">
        <v>0.76811457478686096</v>
      </c>
      <c r="G65" s="1">
        <v>4.5181145747868596</v>
      </c>
      <c r="H65" s="1">
        <v>2.9818854252131399</v>
      </c>
      <c r="I65" s="1">
        <f>Table1[[#This Row],[mean]]*'2015'!$S$41/1000</f>
        <v>9.375</v>
      </c>
    </row>
    <row r="66" spans="1:9" x14ac:dyDescent="0.3">
      <c r="A66">
        <v>96</v>
      </c>
      <c r="B66" t="s">
        <v>21</v>
      </c>
      <c r="C66" t="s">
        <v>17</v>
      </c>
      <c r="D66" t="s">
        <v>14</v>
      </c>
      <c r="E66" s="1">
        <v>3.95</v>
      </c>
      <c r="F66" s="1">
        <v>1.0847426730181999</v>
      </c>
      <c r="G66" s="1">
        <v>5.0347426730181999</v>
      </c>
      <c r="H66" s="1">
        <v>2.8652573269818</v>
      </c>
      <c r="I66" s="1">
        <f>Table1[[#This Row],[mean]]*'2015'!$S$41/1000</f>
        <v>9.875</v>
      </c>
    </row>
    <row r="67" spans="1:9" x14ac:dyDescent="0.3">
      <c r="A67">
        <v>102</v>
      </c>
      <c r="B67" t="s">
        <v>21</v>
      </c>
      <c r="C67" t="s">
        <v>18</v>
      </c>
      <c r="D67" t="s">
        <v>14</v>
      </c>
      <c r="E67" s="1">
        <v>3.1749999999999998</v>
      </c>
      <c r="F67" s="1">
        <v>0.953502316025854</v>
      </c>
      <c r="G67" s="1">
        <v>4.12850231602585</v>
      </c>
      <c r="H67" s="1">
        <v>2.22149768397415</v>
      </c>
      <c r="I67" s="1">
        <f>Table1[[#This Row],[mean]]*'2015'!$S$41/1000</f>
        <v>7.9375</v>
      </c>
    </row>
    <row r="68" spans="1:9" x14ac:dyDescent="0.3">
      <c r="A68">
        <v>108</v>
      </c>
      <c r="B68" t="s">
        <v>21</v>
      </c>
      <c r="C68" t="s">
        <v>19</v>
      </c>
      <c r="D68" t="s">
        <v>14</v>
      </c>
      <c r="E68" s="1">
        <v>3.25</v>
      </c>
      <c r="F68" s="1">
        <v>0.93273790530888101</v>
      </c>
      <c r="G68" s="1">
        <v>4.1827379053088798</v>
      </c>
      <c r="H68" s="1">
        <v>2.3172620946911202</v>
      </c>
      <c r="I68" s="1">
        <f>Table1[[#This Row],[mean]]*'2015'!$S$41/1000</f>
        <v>8.125</v>
      </c>
    </row>
    <row r="69" spans="1:9" x14ac:dyDescent="0.3">
      <c r="A69">
        <v>114</v>
      </c>
      <c r="B69" t="s">
        <v>22</v>
      </c>
      <c r="C69" t="s">
        <v>8</v>
      </c>
      <c r="D69" t="s">
        <v>14</v>
      </c>
      <c r="E69" s="1">
        <v>4.125</v>
      </c>
      <c r="F69" s="1">
        <v>1.0594810050208501</v>
      </c>
      <c r="G69" s="1">
        <v>5.1844810050208503</v>
      </c>
      <c r="H69" s="1">
        <v>3.0655189949791501</v>
      </c>
      <c r="I69" s="1">
        <f>Table1[[#This Row],[mean]]*'2015'!$S$41/1000</f>
        <v>10.3125</v>
      </c>
    </row>
    <row r="70" spans="1:9" x14ac:dyDescent="0.3">
      <c r="A70">
        <v>120</v>
      </c>
      <c r="B70" t="s">
        <v>22</v>
      </c>
      <c r="C70" t="s">
        <v>15</v>
      </c>
      <c r="D70" t="s">
        <v>14</v>
      </c>
      <c r="E70" s="1">
        <v>5.125</v>
      </c>
      <c r="F70" s="1">
        <v>2.0742468512691499</v>
      </c>
      <c r="G70" s="1">
        <v>7.1992468512691499</v>
      </c>
      <c r="H70" s="1">
        <v>3.0507531487308501</v>
      </c>
      <c r="I70" s="1">
        <f>Table1[[#This Row],[mean]]*'2015'!$S$41/1000</f>
        <v>12.8125</v>
      </c>
    </row>
    <row r="71" spans="1:9" x14ac:dyDescent="0.3">
      <c r="A71">
        <v>126</v>
      </c>
      <c r="B71" t="s">
        <v>22</v>
      </c>
      <c r="C71" t="s">
        <v>16</v>
      </c>
      <c r="D71" t="s">
        <v>14</v>
      </c>
      <c r="E71" s="1">
        <v>3.85</v>
      </c>
      <c r="F71" s="1">
        <v>0.55075705472861003</v>
      </c>
      <c r="G71" s="1">
        <v>4.4007570547286097</v>
      </c>
      <c r="H71" s="1">
        <v>3.2992429452713901</v>
      </c>
      <c r="I71" s="1">
        <f>Table1[[#This Row],[mean]]*'2015'!$S$41/1000</f>
        <v>9.625</v>
      </c>
    </row>
    <row r="72" spans="1:9" x14ac:dyDescent="0.3">
      <c r="A72">
        <v>132</v>
      </c>
      <c r="B72" t="s">
        <v>22</v>
      </c>
      <c r="C72" t="s">
        <v>17</v>
      </c>
      <c r="D72" t="s">
        <v>14</v>
      </c>
      <c r="E72" s="1">
        <v>3.9</v>
      </c>
      <c r="F72" s="1">
        <v>1.2961481396815699</v>
      </c>
      <c r="G72" s="1">
        <v>5.1961481396815703</v>
      </c>
      <c r="H72" s="1">
        <v>2.60385186031843</v>
      </c>
      <c r="I72" s="1">
        <f>Table1[[#This Row],[mean]]*'2015'!$S$41/1000</f>
        <v>9.75</v>
      </c>
    </row>
    <row r="73" spans="1:9" x14ac:dyDescent="0.3">
      <c r="A73">
        <v>138</v>
      </c>
      <c r="B73" t="s">
        <v>22</v>
      </c>
      <c r="C73" t="s">
        <v>18</v>
      </c>
      <c r="D73" t="s">
        <v>14</v>
      </c>
      <c r="E73" s="1">
        <v>3.65</v>
      </c>
      <c r="F73" s="1">
        <v>0.75498344352707503</v>
      </c>
      <c r="G73" s="1">
        <v>4.4049834435270796</v>
      </c>
      <c r="H73" s="1">
        <v>2.89501655647293</v>
      </c>
      <c r="I73" s="1">
        <f>Table1[[#This Row],[mean]]*'2015'!$S$41/1000</f>
        <v>9.125</v>
      </c>
    </row>
    <row r="74" spans="1:9" x14ac:dyDescent="0.3">
      <c r="A74">
        <v>144</v>
      </c>
      <c r="B74" t="s">
        <v>22</v>
      </c>
      <c r="C74" t="s">
        <v>19</v>
      </c>
      <c r="D74" t="s">
        <v>14</v>
      </c>
      <c r="E74" s="1">
        <v>3.75</v>
      </c>
      <c r="F74" s="1">
        <v>0.84261497731763602</v>
      </c>
      <c r="G74" s="1">
        <v>4.5926149773176403</v>
      </c>
      <c r="H74" s="1">
        <v>2.9073850226823601</v>
      </c>
      <c r="I74" s="1">
        <f>Table1[[#This Row],[mean]]*'2015'!$S$41/1000</f>
        <v>9.375</v>
      </c>
    </row>
    <row r="75" spans="1:9" x14ac:dyDescent="0.3">
      <c r="A75">
        <v>4</v>
      </c>
      <c r="B75" t="s">
        <v>7</v>
      </c>
      <c r="C75" t="s">
        <v>8</v>
      </c>
      <c r="D75" t="s">
        <v>12</v>
      </c>
      <c r="E75" s="1">
        <v>9.65</v>
      </c>
      <c r="F75" s="1">
        <v>1.9399312702601901</v>
      </c>
      <c r="G75" s="1">
        <v>11.5899312702602</v>
      </c>
      <c r="H75" s="1">
        <v>7.7100687297398096</v>
      </c>
      <c r="I75" s="1">
        <f>Table1[[#This Row],[mean]]*'2015'!$S$41/1000</f>
        <v>24.125</v>
      </c>
    </row>
    <row r="76" spans="1:9" x14ac:dyDescent="0.3">
      <c r="A76">
        <v>10</v>
      </c>
      <c r="B76" t="s">
        <v>7</v>
      </c>
      <c r="C76" t="s">
        <v>15</v>
      </c>
      <c r="D76" t="s">
        <v>12</v>
      </c>
      <c r="E76" s="1">
        <v>6.7249999999999996</v>
      </c>
      <c r="F76" s="1">
        <v>2.0998015779274599</v>
      </c>
      <c r="G76" s="1">
        <v>8.8248015779274596</v>
      </c>
      <c r="H76" s="1">
        <v>4.6251984220725397</v>
      </c>
      <c r="I76" s="1">
        <f>Table1[[#This Row],[mean]]*'2015'!$S$41/1000</f>
        <v>16.8125</v>
      </c>
    </row>
    <row r="77" spans="1:9" x14ac:dyDescent="0.3">
      <c r="A77">
        <v>16</v>
      </c>
      <c r="B77" t="s">
        <v>7</v>
      </c>
      <c r="C77" t="s">
        <v>16</v>
      </c>
      <c r="D77" t="s">
        <v>12</v>
      </c>
      <c r="E77" s="1">
        <v>8.35</v>
      </c>
      <c r="F77" s="1">
        <v>1.2396235987858</v>
      </c>
      <c r="G77" s="1">
        <v>9.5896235987857992</v>
      </c>
      <c r="H77" s="1">
        <v>7.1103764012142001</v>
      </c>
      <c r="I77" s="1">
        <f>Table1[[#This Row],[mean]]*'2015'!$S$41/1000</f>
        <v>20.875</v>
      </c>
    </row>
    <row r="78" spans="1:9" x14ac:dyDescent="0.3">
      <c r="A78">
        <v>22</v>
      </c>
      <c r="B78" t="s">
        <v>7</v>
      </c>
      <c r="C78" t="s">
        <v>17</v>
      </c>
      <c r="D78" t="s">
        <v>12</v>
      </c>
      <c r="E78" s="1">
        <v>9.2249999999999996</v>
      </c>
      <c r="F78" s="1">
        <v>1.6780444968275801</v>
      </c>
      <c r="G78" s="1">
        <v>10.903044496827601</v>
      </c>
      <c r="H78" s="1">
        <v>7.5469555031724198</v>
      </c>
      <c r="I78" s="1">
        <f>Table1[[#This Row],[mean]]*'2015'!$S$41/1000</f>
        <v>23.0625</v>
      </c>
    </row>
    <row r="79" spans="1:9" x14ac:dyDescent="0.3">
      <c r="A79">
        <v>28</v>
      </c>
      <c r="B79" t="s">
        <v>7</v>
      </c>
      <c r="C79" t="s">
        <v>18</v>
      </c>
      <c r="D79" t="s">
        <v>12</v>
      </c>
      <c r="E79" s="1">
        <v>9.4749999999999996</v>
      </c>
      <c r="F79" s="1">
        <v>2.4595053703268599</v>
      </c>
      <c r="G79" s="1">
        <v>11.9345053703269</v>
      </c>
      <c r="H79" s="1">
        <v>7.0154946296731397</v>
      </c>
      <c r="I79" s="1">
        <f>Table1[[#This Row],[mean]]*'2015'!$S$41/1000</f>
        <v>23.6875</v>
      </c>
    </row>
    <row r="80" spans="1:9" x14ac:dyDescent="0.3">
      <c r="A80">
        <v>34</v>
      </c>
      <c r="B80" t="s">
        <v>7</v>
      </c>
      <c r="C80" t="s">
        <v>19</v>
      </c>
      <c r="D80" t="s">
        <v>12</v>
      </c>
      <c r="E80" s="1">
        <v>9.5250000000000004</v>
      </c>
      <c r="F80" s="1">
        <v>2.54869247523771</v>
      </c>
      <c r="G80" s="1">
        <v>12.073692475237699</v>
      </c>
      <c r="H80" s="1">
        <v>6.9763075247622899</v>
      </c>
      <c r="I80" s="1">
        <f>Table1[[#This Row],[mean]]*'2015'!$S$41/1000</f>
        <v>23.8125</v>
      </c>
    </row>
    <row r="81" spans="1:9" x14ac:dyDescent="0.3">
      <c r="A81">
        <v>40</v>
      </c>
      <c r="B81" t="s">
        <v>20</v>
      </c>
      <c r="C81" t="s">
        <v>8</v>
      </c>
      <c r="D81" t="s">
        <v>12</v>
      </c>
      <c r="E81" s="1">
        <v>8.7750000000000004</v>
      </c>
      <c r="F81" s="1">
        <v>2.6961392150010801</v>
      </c>
      <c r="G81" s="1">
        <v>11.4711392150011</v>
      </c>
      <c r="H81" s="1">
        <v>6.0788607849989198</v>
      </c>
      <c r="I81" s="1">
        <f>Table1[[#This Row],[mean]]*'2015'!$S$41/1000</f>
        <v>21.9375</v>
      </c>
    </row>
    <row r="82" spans="1:9" x14ac:dyDescent="0.3">
      <c r="A82">
        <v>46</v>
      </c>
      <c r="B82" t="s">
        <v>20</v>
      </c>
      <c r="C82" t="s">
        <v>15</v>
      </c>
      <c r="D82" t="s">
        <v>12</v>
      </c>
      <c r="E82" s="1">
        <v>8.75</v>
      </c>
      <c r="F82" s="1">
        <v>2.27522892621087</v>
      </c>
      <c r="G82" s="1">
        <v>11.0252289262109</v>
      </c>
      <c r="H82" s="1">
        <v>6.47477107378913</v>
      </c>
      <c r="I82" s="1">
        <f>Table1[[#This Row],[mean]]*'2015'!$S$41/1000</f>
        <v>21.875</v>
      </c>
    </row>
    <row r="83" spans="1:9" x14ac:dyDescent="0.3">
      <c r="A83">
        <v>52</v>
      </c>
      <c r="B83" t="s">
        <v>20</v>
      </c>
      <c r="C83" t="s">
        <v>16</v>
      </c>
      <c r="D83" t="s">
        <v>12</v>
      </c>
      <c r="E83" s="1">
        <v>10.125</v>
      </c>
      <c r="F83" s="1">
        <v>4.3995264896728798</v>
      </c>
      <c r="G83" s="1">
        <v>14.524526489672899</v>
      </c>
      <c r="H83" s="1">
        <v>5.7254735103271202</v>
      </c>
      <c r="I83" s="1">
        <f>Table1[[#This Row],[mean]]*'2015'!$S$41/1000</f>
        <v>25.3125</v>
      </c>
    </row>
    <row r="84" spans="1:9" x14ac:dyDescent="0.3">
      <c r="A84">
        <v>58</v>
      </c>
      <c r="B84" t="s">
        <v>20</v>
      </c>
      <c r="C84" t="s">
        <v>17</v>
      </c>
      <c r="D84" t="s">
        <v>12</v>
      </c>
      <c r="E84" s="1">
        <v>10.625</v>
      </c>
      <c r="F84" s="1">
        <v>1.59243000892766</v>
      </c>
      <c r="G84" s="1">
        <v>12.2174300089277</v>
      </c>
      <c r="H84" s="1">
        <v>9.0325699910723394</v>
      </c>
      <c r="I84" s="1">
        <f>Table1[[#This Row],[mean]]*'2015'!$S$41/1000</f>
        <v>26.5625</v>
      </c>
    </row>
    <row r="85" spans="1:9" x14ac:dyDescent="0.3">
      <c r="A85">
        <v>64</v>
      </c>
      <c r="B85" t="s">
        <v>20</v>
      </c>
      <c r="C85" t="s">
        <v>18</v>
      </c>
      <c r="D85" t="s">
        <v>12</v>
      </c>
      <c r="E85" s="1">
        <v>11.275</v>
      </c>
      <c r="F85" s="1">
        <v>1.66408132814075</v>
      </c>
      <c r="G85" s="1">
        <v>12.9390813281407</v>
      </c>
      <c r="H85" s="1">
        <v>9.6109186718592508</v>
      </c>
      <c r="I85" s="1">
        <f>Table1[[#This Row],[mean]]*'2015'!$S$41/1000</f>
        <v>28.1875</v>
      </c>
    </row>
    <row r="86" spans="1:9" x14ac:dyDescent="0.3">
      <c r="A86">
        <v>70</v>
      </c>
      <c r="B86" t="s">
        <v>20</v>
      </c>
      <c r="C86" t="s">
        <v>19</v>
      </c>
      <c r="D86" t="s">
        <v>12</v>
      </c>
      <c r="E86" s="1">
        <v>11.2</v>
      </c>
      <c r="F86" s="1">
        <v>1.04562580942387</v>
      </c>
      <c r="G86" s="1">
        <v>12.245625809423901</v>
      </c>
      <c r="H86" s="1">
        <v>10.1543741905761</v>
      </c>
      <c r="I86" s="1">
        <f>Table1[[#This Row],[mean]]*'2015'!$S$41/1000</f>
        <v>28</v>
      </c>
    </row>
    <row r="87" spans="1:9" x14ac:dyDescent="0.3">
      <c r="A87">
        <v>76</v>
      </c>
      <c r="B87" t="s">
        <v>21</v>
      </c>
      <c r="C87" t="s">
        <v>8</v>
      </c>
      <c r="D87" t="s">
        <v>12</v>
      </c>
      <c r="E87" s="1">
        <v>13.25</v>
      </c>
      <c r="F87" s="1">
        <v>3.2015621187164198</v>
      </c>
      <c r="G87" s="1">
        <v>16.451562118716399</v>
      </c>
      <c r="H87" s="1">
        <v>10.048437881283601</v>
      </c>
      <c r="I87" s="1">
        <f>Table1[[#This Row],[mean]]*'2015'!$S$41/1000</f>
        <v>33.125</v>
      </c>
    </row>
    <row r="88" spans="1:9" x14ac:dyDescent="0.3">
      <c r="A88">
        <v>82</v>
      </c>
      <c r="B88" t="s">
        <v>21</v>
      </c>
      <c r="C88" t="s">
        <v>15</v>
      </c>
      <c r="D88" t="s">
        <v>12</v>
      </c>
      <c r="E88" s="1">
        <v>9.4</v>
      </c>
      <c r="F88" s="1">
        <v>3.0692018506445602</v>
      </c>
      <c r="G88" s="1">
        <v>12.4692018506446</v>
      </c>
      <c r="H88" s="1">
        <v>6.3307981493554397</v>
      </c>
      <c r="I88" s="1">
        <f>Table1[[#This Row],[mean]]*'2015'!$S$41/1000</f>
        <v>23.5</v>
      </c>
    </row>
    <row r="89" spans="1:9" x14ac:dyDescent="0.3">
      <c r="A89">
        <v>88</v>
      </c>
      <c r="B89" t="s">
        <v>21</v>
      </c>
      <c r="C89" t="s">
        <v>16</v>
      </c>
      <c r="D89" t="s">
        <v>12</v>
      </c>
      <c r="E89" s="1">
        <v>7.4</v>
      </c>
      <c r="F89" s="1">
        <v>2.5573423705088798</v>
      </c>
      <c r="G89" s="1">
        <v>9.9573423705088793</v>
      </c>
      <c r="H89" s="1">
        <v>4.8426576294911197</v>
      </c>
      <c r="I89" s="1">
        <f>Table1[[#This Row],[mean]]*'2015'!$S$41/1000</f>
        <v>18.5</v>
      </c>
    </row>
    <row r="90" spans="1:9" x14ac:dyDescent="0.3">
      <c r="A90">
        <v>94</v>
      </c>
      <c r="B90" t="s">
        <v>21</v>
      </c>
      <c r="C90" t="s">
        <v>17</v>
      </c>
      <c r="D90" t="s">
        <v>12</v>
      </c>
      <c r="E90" s="1">
        <v>10.125</v>
      </c>
      <c r="F90" s="1">
        <v>1.03077640640442</v>
      </c>
      <c r="G90" s="1">
        <v>11.155776406404399</v>
      </c>
      <c r="H90" s="1">
        <v>9.0942235935955793</v>
      </c>
      <c r="I90" s="1">
        <f>Table1[[#This Row],[mean]]*'2015'!$S$41/1000</f>
        <v>25.3125</v>
      </c>
    </row>
    <row r="91" spans="1:9" x14ac:dyDescent="0.3">
      <c r="A91">
        <v>100</v>
      </c>
      <c r="B91" t="s">
        <v>21</v>
      </c>
      <c r="C91" t="s">
        <v>18</v>
      </c>
      <c r="D91" t="s">
        <v>12</v>
      </c>
      <c r="E91" s="1">
        <v>10.95</v>
      </c>
      <c r="F91" s="1">
        <v>0.9</v>
      </c>
      <c r="G91" s="1">
        <v>11.85</v>
      </c>
      <c r="H91" s="1">
        <v>10.050000000000001</v>
      </c>
      <c r="I91" s="1">
        <f>Table1[[#This Row],[mean]]*'2015'!$S$41/1000</f>
        <v>27.375</v>
      </c>
    </row>
    <row r="92" spans="1:9" x14ac:dyDescent="0.3">
      <c r="A92">
        <v>106</v>
      </c>
      <c r="B92" t="s">
        <v>21</v>
      </c>
      <c r="C92" t="s">
        <v>19</v>
      </c>
      <c r="D92" t="s">
        <v>12</v>
      </c>
      <c r="E92" s="1">
        <v>12</v>
      </c>
      <c r="F92" s="1">
        <v>0.81649658092772603</v>
      </c>
      <c r="G92" s="1">
        <v>12.8164965809277</v>
      </c>
      <c r="H92" s="1">
        <v>11.1835034190723</v>
      </c>
      <c r="I92" s="1">
        <f>Table1[[#This Row],[mean]]*'2015'!$S$41/1000</f>
        <v>30</v>
      </c>
    </row>
    <row r="93" spans="1:9" x14ac:dyDescent="0.3">
      <c r="A93">
        <v>112</v>
      </c>
      <c r="B93" t="s">
        <v>22</v>
      </c>
      <c r="C93" t="s">
        <v>8</v>
      </c>
      <c r="D93" t="s">
        <v>12</v>
      </c>
      <c r="E93" s="1">
        <v>10.199999999999999</v>
      </c>
      <c r="F93" s="1">
        <v>2.04450483002609</v>
      </c>
      <c r="G93" s="1">
        <v>12.2445048300261</v>
      </c>
      <c r="H93" s="1">
        <v>8.1554951699739107</v>
      </c>
      <c r="I93" s="1">
        <f>Table1[[#This Row],[mean]]*'2015'!$S$41/1000</f>
        <v>25.5</v>
      </c>
    </row>
    <row r="94" spans="1:9" x14ac:dyDescent="0.3">
      <c r="A94">
        <v>118</v>
      </c>
      <c r="B94" t="s">
        <v>22</v>
      </c>
      <c r="C94" t="s">
        <v>15</v>
      </c>
      <c r="D94" t="s">
        <v>12</v>
      </c>
      <c r="E94" s="1">
        <v>8.1</v>
      </c>
      <c r="F94" s="1">
        <v>2.3818760113266499</v>
      </c>
      <c r="G94" s="1">
        <v>10.4818760113266</v>
      </c>
      <c r="H94" s="1">
        <v>5.7181239886733497</v>
      </c>
      <c r="I94" s="1">
        <f>Table1[[#This Row],[mean]]*'2015'!$S$41/1000</f>
        <v>20.25</v>
      </c>
    </row>
    <row r="95" spans="1:9" x14ac:dyDescent="0.3">
      <c r="A95">
        <v>124</v>
      </c>
      <c r="B95" t="s">
        <v>22</v>
      </c>
      <c r="C95" t="s">
        <v>16</v>
      </c>
      <c r="D95" t="s">
        <v>12</v>
      </c>
      <c r="E95" s="1">
        <v>7.3</v>
      </c>
      <c r="F95" s="1">
        <v>4.0373258476372698</v>
      </c>
      <c r="G95" s="1">
        <v>11.337325847637301</v>
      </c>
      <c r="H95" s="1">
        <v>3.2626741523627301</v>
      </c>
      <c r="I95" s="1">
        <f>Table1[[#This Row],[mean]]*'2015'!$S$41/1000</f>
        <v>18.25</v>
      </c>
    </row>
    <row r="96" spans="1:9" x14ac:dyDescent="0.3">
      <c r="A96">
        <v>130</v>
      </c>
      <c r="B96" t="s">
        <v>22</v>
      </c>
      <c r="C96" t="s">
        <v>17</v>
      </c>
      <c r="D96" t="s">
        <v>12</v>
      </c>
      <c r="E96" s="1">
        <v>7.7750000000000004</v>
      </c>
      <c r="F96" s="1">
        <v>4.6241215381951202</v>
      </c>
      <c r="G96" s="1">
        <v>12.3991215381951</v>
      </c>
      <c r="H96" s="1">
        <v>3.1508784618048802</v>
      </c>
      <c r="I96" s="1">
        <f>Table1[[#This Row],[mean]]*'2015'!$S$41/1000</f>
        <v>19.4375</v>
      </c>
    </row>
    <row r="97" spans="1:9" x14ac:dyDescent="0.3">
      <c r="A97">
        <v>136</v>
      </c>
      <c r="B97" t="s">
        <v>22</v>
      </c>
      <c r="C97" t="s">
        <v>18</v>
      </c>
      <c r="D97" t="s">
        <v>12</v>
      </c>
      <c r="E97" s="1">
        <v>12.475</v>
      </c>
      <c r="F97" s="1">
        <v>3.34203032102742</v>
      </c>
      <c r="G97" s="1">
        <v>15.817030321027399</v>
      </c>
      <c r="H97" s="1">
        <v>9.1329696789725805</v>
      </c>
      <c r="I97" s="1">
        <f>Table1[[#This Row],[mean]]*'2015'!$S$41/1000</f>
        <v>31.1875</v>
      </c>
    </row>
    <row r="98" spans="1:9" x14ac:dyDescent="0.3">
      <c r="A98">
        <v>142</v>
      </c>
      <c r="B98" t="s">
        <v>22</v>
      </c>
      <c r="C98" t="s">
        <v>19</v>
      </c>
      <c r="D98" t="s">
        <v>12</v>
      </c>
      <c r="E98" s="1">
        <v>11.4</v>
      </c>
      <c r="F98" s="1">
        <v>2.5245461638348701</v>
      </c>
      <c r="G98" s="1">
        <v>13.924546163834901</v>
      </c>
      <c r="H98" s="1">
        <v>8.8754538361651392</v>
      </c>
      <c r="I98" s="1">
        <f>Table1[[#This Row],[mean]]*'2015'!$S$41/1000</f>
        <v>28.5</v>
      </c>
    </row>
    <row r="99" spans="1:9" x14ac:dyDescent="0.3">
      <c r="A99">
        <v>2</v>
      </c>
      <c r="B99" t="s">
        <v>7</v>
      </c>
      <c r="C99" t="s">
        <v>8</v>
      </c>
      <c r="D99" t="s">
        <v>10</v>
      </c>
      <c r="E99" s="1">
        <v>5.4749999999999996</v>
      </c>
      <c r="F99" s="1">
        <v>0.53774219349672203</v>
      </c>
      <c r="G99" s="1">
        <v>6.0127421934967202</v>
      </c>
      <c r="H99" s="1">
        <v>4.9372578065032799</v>
      </c>
      <c r="I99" s="1">
        <f>Table1[[#This Row],[mean]]*'2015'!$S$41/1000</f>
        <v>13.6875</v>
      </c>
    </row>
    <row r="100" spans="1:9" x14ac:dyDescent="0.3">
      <c r="A100">
        <v>8</v>
      </c>
      <c r="B100" t="s">
        <v>7</v>
      </c>
      <c r="C100" t="s">
        <v>15</v>
      </c>
      <c r="D100" t="s">
        <v>10</v>
      </c>
      <c r="E100" s="1">
        <v>3.9249999999999998</v>
      </c>
      <c r="F100" s="1">
        <v>1.77270979012358</v>
      </c>
      <c r="G100" s="1">
        <v>5.6977097901235796</v>
      </c>
      <c r="H100" s="1">
        <v>2.1522902098764201</v>
      </c>
      <c r="I100" s="1">
        <f>Table1[[#This Row],[mean]]*'2015'!$S$41/1000</f>
        <v>9.8125</v>
      </c>
    </row>
    <row r="101" spans="1:9" x14ac:dyDescent="0.3">
      <c r="A101">
        <v>14</v>
      </c>
      <c r="B101" t="s">
        <v>7</v>
      </c>
      <c r="C101" t="s">
        <v>16</v>
      </c>
      <c r="D101" t="s">
        <v>10</v>
      </c>
      <c r="E101" s="1">
        <v>4.8250000000000002</v>
      </c>
      <c r="F101" s="1">
        <v>1.51959424408842</v>
      </c>
      <c r="G101" s="1">
        <v>6.3445942440884204</v>
      </c>
      <c r="H101" s="1">
        <v>3.3054057559115799</v>
      </c>
      <c r="I101" s="1">
        <f>Table1[[#This Row],[mean]]*'2015'!$S$41/1000</f>
        <v>12.0625</v>
      </c>
    </row>
    <row r="102" spans="1:9" x14ac:dyDescent="0.3">
      <c r="A102">
        <v>20</v>
      </c>
      <c r="B102" t="s">
        <v>7</v>
      </c>
      <c r="C102" t="s">
        <v>17</v>
      </c>
      <c r="D102" t="s">
        <v>10</v>
      </c>
      <c r="E102" s="1">
        <v>4.7249999999999996</v>
      </c>
      <c r="F102" s="1">
        <v>1.2841988423397199</v>
      </c>
      <c r="G102" s="1">
        <v>6.0091988423397202</v>
      </c>
      <c r="H102" s="1">
        <v>3.4408011576602799</v>
      </c>
      <c r="I102" s="1">
        <f>Table1[[#This Row],[mean]]*'2015'!$S$41/1000</f>
        <v>11.8125</v>
      </c>
    </row>
    <row r="103" spans="1:9" x14ac:dyDescent="0.3">
      <c r="A103">
        <v>26</v>
      </c>
      <c r="B103" t="s">
        <v>7</v>
      </c>
      <c r="C103" t="s">
        <v>18</v>
      </c>
      <c r="D103" t="s">
        <v>10</v>
      </c>
      <c r="E103" s="1">
        <v>16.5</v>
      </c>
      <c r="F103" s="1">
        <v>2.6457513110645898</v>
      </c>
      <c r="G103" s="1">
        <v>19.1457513110646</v>
      </c>
      <c r="H103" s="1">
        <v>13.8542486889354</v>
      </c>
      <c r="I103" s="1">
        <f>Table1[[#This Row],[mean]]*'2015'!$S$41/1000</f>
        <v>41.25</v>
      </c>
    </row>
    <row r="104" spans="1:9" x14ac:dyDescent="0.3">
      <c r="A104">
        <v>32</v>
      </c>
      <c r="B104" t="s">
        <v>7</v>
      </c>
      <c r="C104" t="s">
        <v>19</v>
      </c>
      <c r="D104" t="s">
        <v>10</v>
      </c>
      <c r="E104" s="1">
        <v>10.3</v>
      </c>
      <c r="F104" s="1">
        <v>0.82462112512353203</v>
      </c>
      <c r="G104" s="1">
        <v>11.1246211251235</v>
      </c>
      <c r="H104" s="1">
        <v>9.4753788748764691</v>
      </c>
      <c r="I104" s="1">
        <f>Table1[[#This Row],[mean]]*'2015'!$S$41/1000</f>
        <v>25.75</v>
      </c>
    </row>
    <row r="105" spans="1:9" x14ac:dyDescent="0.3">
      <c r="A105">
        <v>38</v>
      </c>
      <c r="B105" t="s">
        <v>20</v>
      </c>
      <c r="C105" t="s">
        <v>8</v>
      </c>
      <c r="D105" t="s">
        <v>10</v>
      </c>
      <c r="E105" s="1">
        <v>6</v>
      </c>
      <c r="F105" s="1">
        <v>1.7644640357154699</v>
      </c>
      <c r="G105" s="1">
        <v>7.7644640357154699</v>
      </c>
      <c r="H105" s="1">
        <v>4.2355359642845301</v>
      </c>
      <c r="I105" s="1">
        <f>Table1[[#This Row],[mean]]*'2015'!$S$41/1000</f>
        <v>15</v>
      </c>
    </row>
    <row r="106" spans="1:9" x14ac:dyDescent="0.3">
      <c r="A106">
        <v>44</v>
      </c>
      <c r="B106" t="s">
        <v>20</v>
      </c>
      <c r="C106" t="s">
        <v>15</v>
      </c>
      <c r="D106" t="s">
        <v>10</v>
      </c>
      <c r="E106" s="1">
        <v>5.7</v>
      </c>
      <c r="F106" s="1">
        <v>1</v>
      </c>
      <c r="G106" s="1">
        <v>6.7</v>
      </c>
      <c r="H106" s="1">
        <v>4.7</v>
      </c>
      <c r="I106" s="1">
        <f>Table1[[#This Row],[mean]]*'2015'!$S$41/1000</f>
        <v>14.25</v>
      </c>
    </row>
    <row r="107" spans="1:9" x14ac:dyDescent="0.3">
      <c r="A107">
        <v>50</v>
      </c>
      <c r="B107" t="s">
        <v>20</v>
      </c>
      <c r="C107" t="s">
        <v>16</v>
      </c>
      <c r="D107" t="s">
        <v>10</v>
      </c>
      <c r="E107" s="1">
        <v>6.15</v>
      </c>
      <c r="F107" s="1">
        <v>2.09364116632563</v>
      </c>
      <c r="G107" s="1">
        <v>8.2436411663256308</v>
      </c>
      <c r="H107" s="1">
        <v>4.0563588336743699</v>
      </c>
      <c r="I107" s="1">
        <f>Table1[[#This Row],[mean]]*'2015'!$S$41/1000</f>
        <v>15.375</v>
      </c>
    </row>
    <row r="108" spans="1:9" x14ac:dyDescent="0.3">
      <c r="A108">
        <v>56</v>
      </c>
      <c r="B108" t="s">
        <v>20</v>
      </c>
      <c r="C108" t="s">
        <v>17</v>
      </c>
      <c r="D108" t="s">
        <v>10</v>
      </c>
      <c r="E108" s="1">
        <v>4.3</v>
      </c>
      <c r="F108" s="1">
        <v>1.0801234497346399</v>
      </c>
      <c r="G108" s="1">
        <v>5.38012344973464</v>
      </c>
      <c r="H108" s="1">
        <v>3.2198765502653601</v>
      </c>
      <c r="I108" s="1">
        <f>Table1[[#This Row],[mean]]*'2015'!$S$41/1000</f>
        <v>10.75</v>
      </c>
    </row>
    <row r="109" spans="1:9" x14ac:dyDescent="0.3">
      <c r="A109">
        <v>62</v>
      </c>
      <c r="B109" t="s">
        <v>20</v>
      </c>
      <c r="C109" t="s">
        <v>18</v>
      </c>
      <c r="D109" t="s">
        <v>10</v>
      </c>
      <c r="E109" s="1">
        <v>13.25</v>
      </c>
      <c r="F109" s="1">
        <v>1.5</v>
      </c>
      <c r="G109" s="1">
        <v>14.75</v>
      </c>
      <c r="H109" s="1">
        <v>11.75</v>
      </c>
      <c r="I109" s="1">
        <f>Table1[[#This Row],[mean]]*'2015'!$S$41/1000</f>
        <v>33.125</v>
      </c>
    </row>
    <row r="110" spans="1:9" x14ac:dyDescent="0.3">
      <c r="A110">
        <v>68</v>
      </c>
      <c r="B110" t="s">
        <v>20</v>
      </c>
      <c r="C110" t="s">
        <v>19</v>
      </c>
      <c r="D110" t="s">
        <v>10</v>
      </c>
      <c r="E110" s="1">
        <v>11.85</v>
      </c>
      <c r="F110" s="1">
        <v>2.49466096560902</v>
      </c>
      <c r="G110" s="1">
        <v>14.344660965609</v>
      </c>
      <c r="H110" s="1">
        <v>9.3553390343909797</v>
      </c>
      <c r="I110" s="1">
        <f>Table1[[#This Row],[mean]]*'2015'!$S$41/1000</f>
        <v>29.625</v>
      </c>
    </row>
    <row r="111" spans="1:9" x14ac:dyDescent="0.3">
      <c r="A111">
        <v>74</v>
      </c>
      <c r="B111" t="s">
        <v>21</v>
      </c>
      <c r="C111" t="s">
        <v>8</v>
      </c>
      <c r="D111" t="s">
        <v>10</v>
      </c>
      <c r="E111" s="1">
        <v>6.15</v>
      </c>
      <c r="F111" s="1">
        <v>0.90369611411506401</v>
      </c>
      <c r="G111" s="1">
        <v>7.05369611411506</v>
      </c>
      <c r="H111" s="1">
        <v>5.2463038858849398</v>
      </c>
      <c r="I111" s="1">
        <f>Table1[[#This Row],[mean]]*'2015'!$S$41/1000</f>
        <v>15.375</v>
      </c>
    </row>
    <row r="112" spans="1:9" x14ac:dyDescent="0.3">
      <c r="A112">
        <v>80</v>
      </c>
      <c r="B112" t="s">
        <v>21</v>
      </c>
      <c r="C112" t="s">
        <v>15</v>
      </c>
      <c r="D112" t="s">
        <v>10</v>
      </c>
      <c r="E112" s="1">
        <v>5.2</v>
      </c>
      <c r="F112" s="1">
        <v>1.0295630140987</v>
      </c>
      <c r="G112" s="1">
        <v>6.2295630140986997</v>
      </c>
      <c r="H112" s="1">
        <v>4.1704369859012997</v>
      </c>
      <c r="I112" s="1">
        <f>Table1[[#This Row],[mean]]*'2015'!$S$41/1000</f>
        <v>13</v>
      </c>
    </row>
    <row r="113" spans="1:9" x14ac:dyDescent="0.3">
      <c r="A113">
        <v>86</v>
      </c>
      <c r="B113" t="s">
        <v>21</v>
      </c>
      <c r="C113" t="s">
        <v>16</v>
      </c>
      <c r="D113" t="s">
        <v>10</v>
      </c>
      <c r="E113" s="1">
        <v>11.475</v>
      </c>
      <c r="F113" s="1">
        <v>8.3894278708383894</v>
      </c>
      <c r="G113" s="1">
        <v>19.864427870838401</v>
      </c>
      <c r="H113" s="1">
        <v>3.0855721291616098</v>
      </c>
      <c r="I113" s="1">
        <f>Table1[[#This Row],[mean]]*'2015'!$S$41/1000</f>
        <v>28.6875</v>
      </c>
    </row>
    <row r="114" spans="1:9" x14ac:dyDescent="0.3">
      <c r="A114">
        <v>92</v>
      </c>
      <c r="B114" t="s">
        <v>21</v>
      </c>
      <c r="C114" t="s">
        <v>17</v>
      </c>
      <c r="D114" t="s">
        <v>10</v>
      </c>
      <c r="E114" s="1">
        <v>5.7750000000000004</v>
      </c>
      <c r="F114" s="1">
        <v>1.51959424408842</v>
      </c>
      <c r="G114" s="1">
        <v>7.2945942440884197</v>
      </c>
      <c r="H114" s="1">
        <v>4.2554057559115801</v>
      </c>
      <c r="I114" s="1">
        <f>Table1[[#This Row],[mean]]*'2015'!$S$41/1000</f>
        <v>14.4375</v>
      </c>
    </row>
    <row r="115" spans="1:9" x14ac:dyDescent="0.3">
      <c r="A115">
        <v>98</v>
      </c>
      <c r="B115" t="s">
        <v>21</v>
      </c>
      <c r="C115" t="s">
        <v>18</v>
      </c>
      <c r="D115" t="s">
        <v>10</v>
      </c>
      <c r="E115" s="1">
        <v>15</v>
      </c>
      <c r="F115" s="1">
        <v>1.1547005383792499</v>
      </c>
      <c r="G115" s="1">
        <v>16.154700538379299</v>
      </c>
      <c r="H115" s="1">
        <v>13.8452994616207</v>
      </c>
      <c r="I115" s="1">
        <f>Table1[[#This Row],[mean]]*'2015'!$S$41/1000</f>
        <v>37.5</v>
      </c>
    </row>
    <row r="116" spans="1:9" x14ac:dyDescent="0.3">
      <c r="A116">
        <v>104</v>
      </c>
      <c r="B116" t="s">
        <v>21</v>
      </c>
      <c r="C116" t="s">
        <v>19</v>
      </c>
      <c r="D116" t="s">
        <v>10</v>
      </c>
      <c r="E116" s="1">
        <v>12.75</v>
      </c>
      <c r="F116" s="1">
        <v>2.3629078131262999</v>
      </c>
      <c r="G116" s="1">
        <v>15.1129078131263</v>
      </c>
      <c r="H116" s="1">
        <v>10.3870921868737</v>
      </c>
      <c r="I116" s="1">
        <f>Table1[[#This Row],[mean]]*'2015'!$S$41/1000</f>
        <v>31.875</v>
      </c>
    </row>
    <row r="117" spans="1:9" x14ac:dyDescent="0.3">
      <c r="A117">
        <v>110</v>
      </c>
      <c r="B117" t="s">
        <v>22</v>
      </c>
      <c r="C117" t="s">
        <v>8</v>
      </c>
      <c r="D117" t="s">
        <v>10</v>
      </c>
      <c r="E117" s="1">
        <v>6.4</v>
      </c>
      <c r="F117" s="1">
        <v>2.04450483002609</v>
      </c>
      <c r="G117" s="1">
        <v>8.4445048300260908</v>
      </c>
      <c r="H117" s="1">
        <v>4.35549516997391</v>
      </c>
      <c r="I117" s="1">
        <f>Table1[[#This Row],[mean]]*'2015'!$S$41/1000</f>
        <v>16</v>
      </c>
    </row>
    <row r="118" spans="1:9" x14ac:dyDescent="0.3">
      <c r="A118">
        <v>116</v>
      </c>
      <c r="B118" t="s">
        <v>22</v>
      </c>
      <c r="C118" t="s">
        <v>15</v>
      </c>
      <c r="D118" t="s">
        <v>10</v>
      </c>
      <c r="E118" s="1">
        <v>5.5750000000000002</v>
      </c>
      <c r="F118" s="1">
        <v>3.6445164288283798</v>
      </c>
      <c r="G118" s="1">
        <v>9.2195164288283795</v>
      </c>
      <c r="H118" s="1">
        <v>1.9304835711716199</v>
      </c>
      <c r="I118" s="1">
        <f>Table1[[#This Row],[mean]]*'2015'!$S$41/1000</f>
        <v>13.9375</v>
      </c>
    </row>
    <row r="119" spans="1:9" x14ac:dyDescent="0.3">
      <c r="A119">
        <v>122</v>
      </c>
      <c r="B119" t="s">
        <v>22</v>
      </c>
      <c r="C119" t="s">
        <v>16</v>
      </c>
      <c r="D119" t="s">
        <v>10</v>
      </c>
      <c r="E119" s="1">
        <v>5.7750000000000004</v>
      </c>
      <c r="F119" s="1">
        <v>0.189296944860009</v>
      </c>
      <c r="G119" s="1">
        <v>5.9642969448600098</v>
      </c>
      <c r="H119" s="1">
        <v>5.58570305513999</v>
      </c>
      <c r="I119" s="1">
        <f>Table1[[#This Row],[mean]]*'2015'!$S$41/1000</f>
        <v>14.4375</v>
      </c>
    </row>
    <row r="120" spans="1:9" x14ac:dyDescent="0.3">
      <c r="A120">
        <v>128</v>
      </c>
      <c r="B120" t="s">
        <v>22</v>
      </c>
      <c r="C120" t="s">
        <v>17</v>
      </c>
      <c r="D120" t="s">
        <v>10</v>
      </c>
      <c r="E120" s="1">
        <v>6.9249999999999998</v>
      </c>
      <c r="F120" s="1">
        <v>2.8674901917879301</v>
      </c>
      <c r="G120" s="1">
        <v>9.7924901917879303</v>
      </c>
      <c r="H120" s="1">
        <v>4.0575098082120702</v>
      </c>
      <c r="I120" s="1">
        <f>Table1[[#This Row],[mean]]*'2015'!$S$41/1000</f>
        <v>17.3125</v>
      </c>
    </row>
    <row r="121" spans="1:9" x14ac:dyDescent="0.3">
      <c r="A121">
        <v>134</v>
      </c>
      <c r="B121" t="s">
        <v>22</v>
      </c>
      <c r="C121" t="s">
        <v>18</v>
      </c>
      <c r="D121" t="s">
        <v>10</v>
      </c>
      <c r="E121" s="1">
        <v>7.85</v>
      </c>
      <c r="F121" s="1">
        <v>3.6226141573914998</v>
      </c>
      <c r="G121" s="1">
        <v>11.472614157391501</v>
      </c>
      <c r="H121" s="1">
        <v>4.2273858426085003</v>
      </c>
      <c r="I121" s="1">
        <f>Table1[[#This Row],[mean]]*'2015'!$S$41/1000</f>
        <v>19.625</v>
      </c>
    </row>
    <row r="122" spans="1:9" x14ac:dyDescent="0.3">
      <c r="A122">
        <v>140</v>
      </c>
      <c r="B122" t="s">
        <v>22</v>
      </c>
      <c r="C122" t="s">
        <v>19</v>
      </c>
      <c r="D122" t="s">
        <v>10</v>
      </c>
      <c r="E122" s="1">
        <v>6.9749999999999996</v>
      </c>
      <c r="F122" s="1">
        <v>1.6520189667999201</v>
      </c>
      <c r="G122" s="1">
        <v>8.6270189667999198</v>
      </c>
      <c r="H122" s="1">
        <v>5.3229810332000804</v>
      </c>
      <c r="I122" s="1">
        <f>Table1[[#This Row],[mean]]*'2015'!$S$41/1000</f>
        <v>17.4375</v>
      </c>
    </row>
    <row r="123" spans="1:9" x14ac:dyDescent="0.3">
      <c r="A123">
        <v>1</v>
      </c>
      <c r="B123" t="s">
        <v>7</v>
      </c>
      <c r="C123" t="s">
        <v>8</v>
      </c>
      <c r="D123" t="s">
        <v>9</v>
      </c>
      <c r="E123" s="1">
        <v>7.3</v>
      </c>
      <c r="F123" s="1">
        <v>1.3735598518690999</v>
      </c>
      <c r="G123" s="1">
        <v>8.6735598518691006</v>
      </c>
      <c r="H123" s="1">
        <v>5.9264401481308999</v>
      </c>
      <c r="I123" s="1">
        <f>Table1[[#This Row],[mean]]*'2015'!$S$41/1000</f>
        <v>18.25</v>
      </c>
    </row>
    <row r="124" spans="1:9" x14ac:dyDescent="0.3">
      <c r="A124">
        <v>7</v>
      </c>
      <c r="B124" t="s">
        <v>7</v>
      </c>
      <c r="C124" t="s">
        <v>15</v>
      </c>
      <c r="D124" t="s">
        <v>9</v>
      </c>
      <c r="E124" s="1">
        <v>6.2249999999999996</v>
      </c>
      <c r="F124" s="1">
        <v>1.0904891868637101</v>
      </c>
      <c r="G124" s="1">
        <v>7.3154891868637097</v>
      </c>
      <c r="H124" s="1">
        <v>5.1345108131362904</v>
      </c>
      <c r="I124" s="1">
        <f>Table1[[#This Row],[mean]]*'2015'!$S$41/1000</f>
        <v>15.5625</v>
      </c>
    </row>
    <row r="125" spans="1:9" x14ac:dyDescent="0.3">
      <c r="A125">
        <v>13</v>
      </c>
      <c r="B125" t="s">
        <v>7</v>
      </c>
      <c r="C125" t="s">
        <v>16</v>
      </c>
      <c r="D125" t="s">
        <v>9</v>
      </c>
      <c r="E125" s="1">
        <v>9.25</v>
      </c>
      <c r="F125" s="1">
        <v>3.2949456242352002</v>
      </c>
      <c r="G125" s="1">
        <v>12.544945624235201</v>
      </c>
      <c r="H125" s="1">
        <v>5.9550543757648002</v>
      </c>
      <c r="I125" s="1">
        <f>Table1[[#This Row],[mean]]*'2015'!$S$41/1000</f>
        <v>23.125</v>
      </c>
    </row>
    <row r="126" spans="1:9" x14ac:dyDescent="0.3">
      <c r="A126">
        <v>19</v>
      </c>
      <c r="B126" t="s">
        <v>7</v>
      </c>
      <c r="C126" t="s">
        <v>17</v>
      </c>
      <c r="D126" t="s">
        <v>9</v>
      </c>
      <c r="E126" s="1">
        <v>5.8</v>
      </c>
      <c r="F126" s="1">
        <v>1.04243305140746</v>
      </c>
      <c r="G126" s="1">
        <v>6.8424330514074603</v>
      </c>
      <c r="H126" s="1">
        <v>4.7575669485925403</v>
      </c>
      <c r="I126" s="1">
        <f>Table1[[#This Row],[mean]]*'2015'!$S$41/1000</f>
        <v>14.5</v>
      </c>
    </row>
    <row r="127" spans="1:9" x14ac:dyDescent="0.3">
      <c r="A127">
        <v>25</v>
      </c>
      <c r="B127" t="s">
        <v>7</v>
      </c>
      <c r="C127" t="s">
        <v>18</v>
      </c>
      <c r="D127" t="s">
        <v>9</v>
      </c>
      <c r="E127" s="1">
        <v>21.25</v>
      </c>
      <c r="F127" s="1">
        <v>6.6520673478250396</v>
      </c>
      <c r="G127" s="1">
        <v>27.902067347825</v>
      </c>
      <c r="H127" s="1">
        <v>14.597932652175</v>
      </c>
      <c r="I127" s="1">
        <f>Table1[[#This Row],[mean]]*'2015'!$S$41/1000</f>
        <v>53.125</v>
      </c>
    </row>
    <row r="128" spans="1:9" x14ac:dyDescent="0.3">
      <c r="A128">
        <v>31</v>
      </c>
      <c r="B128" t="s">
        <v>7</v>
      </c>
      <c r="C128" t="s">
        <v>19</v>
      </c>
      <c r="D128" t="s">
        <v>9</v>
      </c>
      <c r="E128" s="1">
        <v>10.65</v>
      </c>
      <c r="F128" s="1">
        <v>2.26347814951533</v>
      </c>
      <c r="G128" s="1">
        <v>12.913478149515299</v>
      </c>
      <c r="H128" s="1">
        <v>8.3865218504846695</v>
      </c>
      <c r="I128" s="1">
        <f>Table1[[#This Row],[mean]]*'2015'!$S$41/1000</f>
        <v>26.625</v>
      </c>
    </row>
    <row r="129" spans="1:9" x14ac:dyDescent="0.3">
      <c r="A129">
        <v>37</v>
      </c>
      <c r="B129" t="s">
        <v>20</v>
      </c>
      <c r="C129" t="s">
        <v>8</v>
      </c>
      <c r="D129" t="s">
        <v>9</v>
      </c>
      <c r="E129" s="1">
        <v>7.375</v>
      </c>
      <c r="F129" s="1">
        <v>2.6537709019431199</v>
      </c>
      <c r="G129" s="1">
        <v>10.0287709019431</v>
      </c>
      <c r="H129" s="1">
        <v>4.7212290980568801</v>
      </c>
      <c r="I129" s="1">
        <f>Table1[[#This Row],[mean]]*'2015'!$S$41/1000</f>
        <v>18.4375</v>
      </c>
    </row>
    <row r="130" spans="1:9" x14ac:dyDescent="0.3">
      <c r="A130">
        <v>43</v>
      </c>
      <c r="B130" t="s">
        <v>20</v>
      </c>
      <c r="C130" t="s">
        <v>15</v>
      </c>
      <c r="D130" t="s">
        <v>9</v>
      </c>
      <c r="E130" s="1">
        <v>7.05</v>
      </c>
      <c r="F130" s="1">
        <v>2.55408170059874</v>
      </c>
      <c r="G130" s="1">
        <v>9.6040817005987407</v>
      </c>
      <c r="H130" s="1">
        <v>4.4959182994012599</v>
      </c>
      <c r="I130" s="1">
        <f>Table1[[#This Row],[mean]]*'2015'!$S$41/1000</f>
        <v>17.625</v>
      </c>
    </row>
    <row r="131" spans="1:9" x14ac:dyDescent="0.3">
      <c r="A131">
        <v>49</v>
      </c>
      <c r="B131" t="s">
        <v>20</v>
      </c>
      <c r="C131" t="s">
        <v>16</v>
      </c>
      <c r="D131" t="s">
        <v>9</v>
      </c>
      <c r="E131" s="1">
        <v>5.6749999999999998</v>
      </c>
      <c r="F131" s="1">
        <v>0.76321687612368805</v>
      </c>
      <c r="G131" s="1">
        <v>6.4382168761236898</v>
      </c>
      <c r="H131" s="1">
        <v>4.9117831238763099</v>
      </c>
      <c r="I131" s="1">
        <f>Table1[[#This Row],[mean]]*'2015'!$S$41/1000</f>
        <v>14.1875</v>
      </c>
    </row>
    <row r="132" spans="1:9" x14ac:dyDescent="0.3">
      <c r="A132">
        <v>55</v>
      </c>
      <c r="B132" t="s">
        <v>20</v>
      </c>
      <c r="C132" t="s">
        <v>17</v>
      </c>
      <c r="D132" t="s">
        <v>9</v>
      </c>
      <c r="E132" s="1">
        <v>6.0250000000000004</v>
      </c>
      <c r="F132" s="1">
        <v>2.0661961830055402</v>
      </c>
      <c r="G132" s="1">
        <v>8.0911961830055397</v>
      </c>
      <c r="H132" s="1">
        <v>3.9588038169944602</v>
      </c>
      <c r="I132" s="1">
        <f>Table1[[#This Row],[mean]]*'2015'!$S$41/1000</f>
        <v>15.0625</v>
      </c>
    </row>
    <row r="133" spans="1:9" x14ac:dyDescent="0.3">
      <c r="A133">
        <v>61</v>
      </c>
      <c r="B133" t="s">
        <v>20</v>
      </c>
      <c r="C133" t="s">
        <v>18</v>
      </c>
      <c r="D133" t="s">
        <v>9</v>
      </c>
      <c r="E133" s="1">
        <v>13</v>
      </c>
      <c r="F133" s="1">
        <v>2.9439202887759501</v>
      </c>
      <c r="G133" s="1">
        <v>15.9439202887759</v>
      </c>
      <c r="H133" s="1">
        <v>10.0560797112241</v>
      </c>
      <c r="I133" s="1">
        <f>Table1[[#This Row],[mean]]*'2015'!$S$41/1000</f>
        <v>32.5</v>
      </c>
    </row>
    <row r="134" spans="1:9" x14ac:dyDescent="0.3">
      <c r="A134">
        <v>67</v>
      </c>
      <c r="B134" t="s">
        <v>20</v>
      </c>
      <c r="C134" t="s">
        <v>19</v>
      </c>
      <c r="D134" t="s">
        <v>9</v>
      </c>
      <c r="E134" s="1">
        <v>10.85</v>
      </c>
      <c r="F134" s="1">
        <v>2.0550750189064502</v>
      </c>
      <c r="G134" s="1">
        <v>12.9050750189064</v>
      </c>
      <c r="H134" s="1">
        <v>8.7949249810935495</v>
      </c>
      <c r="I134" s="1">
        <f>Table1[[#This Row],[mean]]*'2015'!$S$41/1000</f>
        <v>27.125</v>
      </c>
    </row>
    <row r="135" spans="1:9" x14ac:dyDescent="0.3">
      <c r="A135">
        <v>73</v>
      </c>
      <c r="B135" t="s">
        <v>21</v>
      </c>
      <c r="C135" t="s">
        <v>8</v>
      </c>
      <c r="D135" t="s">
        <v>9</v>
      </c>
      <c r="E135" s="1">
        <v>7.8</v>
      </c>
      <c r="F135" s="1">
        <v>1.7009801096230801</v>
      </c>
      <c r="G135" s="1">
        <v>9.5009801096230806</v>
      </c>
      <c r="H135" s="1">
        <v>6.0990198903769199</v>
      </c>
      <c r="I135" s="1">
        <f>Table1[[#This Row],[mean]]*'2015'!$S$41/1000</f>
        <v>19.5</v>
      </c>
    </row>
    <row r="136" spans="1:9" x14ac:dyDescent="0.3">
      <c r="A136">
        <v>79</v>
      </c>
      <c r="B136" t="s">
        <v>21</v>
      </c>
      <c r="C136" t="s">
        <v>15</v>
      </c>
      <c r="D136" t="s">
        <v>9</v>
      </c>
      <c r="E136" s="1">
        <v>7</v>
      </c>
      <c r="F136" s="1">
        <v>0.49665548085837802</v>
      </c>
      <c r="G136" s="1">
        <v>7.4966554808583803</v>
      </c>
      <c r="H136" s="1">
        <v>6.5033445191416197</v>
      </c>
      <c r="I136" s="1">
        <f>Table1[[#This Row],[mean]]*'2015'!$S$41/1000</f>
        <v>17.5</v>
      </c>
    </row>
    <row r="137" spans="1:9" x14ac:dyDescent="0.3">
      <c r="A137">
        <v>85</v>
      </c>
      <c r="B137" t="s">
        <v>21</v>
      </c>
      <c r="C137" t="s">
        <v>16</v>
      </c>
      <c r="D137" t="s">
        <v>9</v>
      </c>
      <c r="E137" s="1">
        <v>7.375</v>
      </c>
      <c r="F137" s="1">
        <v>0.83016062702748505</v>
      </c>
      <c r="G137" s="1">
        <v>8.2051606270274906</v>
      </c>
      <c r="H137" s="1">
        <v>6.5448393729725103</v>
      </c>
      <c r="I137" s="1">
        <f>Table1[[#This Row],[mean]]*'2015'!$S$41/1000</f>
        <v>18.4375</v>
      </c>
    </row>
    <row r="138" spans="1:9" x14ac:dyDescent="0.3">
      <c r="A138">
        <v>91</v>
      </c>
      <c r="B138" t="s">
        <v>21</v>
      </c>
      <c r="C138" t="s">
        <v>17</v>
      </c>
      <c r="D138" t="s">
        <v>9</v>
      </c>
      <c r="E138" s="1">
        <v>6.75</v>
      </c>
      <c r="F138" s="1">
        <v>0.544671154612273</v>
      </c>
      <c r="G138" s="1">
        <v>7.2946711546122698</v>
      </c>
      <c r="H138" s="1">
        <v>6.2053288453877302</v>
      </c>
      <c r="I138" s="1">
        <f>Table1[[#This Row],[mean]]*'2015'!$S$41/1000</f>
        <v>16.875</v>
      </c>
    </row>
    <row r="139" spans="1:9" x14ac:dyDescent="0.3">
      <c r="A139">
        <v>97</v>
      </c>
      <c r="B139" t="s">
        <v>21</v>
      </c>
      <c r="C139" t="s">
        <v>18</v>
      </c>
      <c r="D139" t="s">
        <v>9</v>
      </c>
      <c r="E139" s="1">
        <v>12</v>
      </c>
      <c r="F139" s="1">
        <v>1.82574185835055</v>
      </c>
      <c r="G139" s="1">
        <v>13.8257418583506</v>
      </c>
      <c r="H139" s="1">
        <v>10.1742581416494</v>
      </c>
      <c r="I139" s="1">
        <f>Table1[[#This Row],[mean]]*'2015'!$S$41/1000</f>
        <v>30</v>
      </c>
    </row>
    <row r="140" spans="1:9" x14ac:dyDescent="0.3">
      <c r="A140">
        <v>103</v>
      </c>
      <c r="B140" t="s">
        <v>21</v>
      </c>
      <c r="C140" t="s">
        <v>19</v>
      </c>
      <c r="D140" t="s">
        <v>9</v>
      </c>
      <c r="E140" s="1">
        <v>11.6</v>
      </c>
      <c r="F140" s="1">
        <v>3.17909840468436</v>
      </c>
      <c r="G140" s="1">
        <v>14.779098404684399</v>
      </c>
      <c r="H140" s="1">
        <v>8.4209015953156392</v>
      </c>
      <c r="I140" s="1">
        <f>Table1[[#This Row],[mean]]*'2015'!$S$41/1000</f>
        <v>29</v>
      </c>
    </row>
    <row r="141" spans="1:9" x14ac:dyDescent="0.3">
      <c r="A141">
        <v>109</v>
      </c>
      <c r="B141" t="s">
        <v>22</v>
      </c>
      <c r="C141" t="s">
        <v>8</v>
      </c>
      <c r="D141" t="s">
        <v>9</v>
      </c>
      <c r="E141" s="1">
        <v>5.0750000000000002</v>
      </c>
      <c r="F141" s="1">
        <v>1.07819293264239</v>
      </c>
      <c r="G141" s="1">
        <v>6.1531929326423898</v>
      </c>
      <c r="H141" s="1">
        <v>3.9968070673576102</v>
      </c>
      <c r="I141" s="1">
        <f>Table1[[#This Row],[mean]]*'2015'!$S$41/1000</f>
        <v>12.6875</v>
      </c>
    </row>
    <row r="142" spans="1:9" x14ac:dyDescent="0.3">
      <c r="A142">
        <v>115</v>
      </c>
      <c r="B142" t="s">
        <v>22</v>
      </c>
      <c r="C142" t="s">
        <v>15</v>
      </c>
      <c r="D142" t="s">
        <v>9</v>
      </c>
      <c r="E142" s="1">
        <v>5.625</v>
      </c>
      <c r="F142" s="1">
        <v>2.0022903552348899</v>
      </c>
      <c r="G142" s="1">
        <v>7.6272903552348899</v>
      </c>
      <c r="H142" s="1">
        <v>3.6227096447651101</v>
      </c>
      <c r="I142" s="1">
        <f>Table1[[#This Row],[mean]]*'2015'!$S$41/1000</f>
        <v>14.0625</v>
      </c>
    </row>
    <row r="143" spans="1:9" x14ac:dyDescent="0.3">
      <c r="A143">
        <v>121</v>
      </c>
      <c r="B143" t="s">
        <v>22</v>
      </c>
      <c r="C143" t="s">
        <v>16</v>
      </c>
      <c r="D143" t="s">
        <v>9</v>
      </c>
      <c r="E143" s="1">
        <v>4.9249999999999998</v>
      </c>
      <c r="F143" s="1">
        <v>0.84606934309980397</v>
      </c>
      <c r="G143" s="1">
        <v>5.7710693430997999</v>
      </c>
      <c r="H143" s="1">
        <v>4.0789306569001997</v>
      </c>
      <c r="I143" s="1">
        <f>Table1[[#This Row],[mean]]*'2015'!$S$41/1000</f>
        <v>12.3125</v>
      </c>
    </row>
    <row r="144" spans="1:9" x14ac:dyDescent="0.3">
      <c r="A144">
        <v>127</v>
      </c>
      <c r="B144" t="s">
        <v>22</v>
      </c>
      <c r="C144" t="s">
        <v>17</v>
      </c>
      <c r="D144" t="s">
        <v>9</v>
      </c>
      <c r="E144" s="1">
        <v>5.7750000000000004</v>
      </c>
      <c r="F144" s="1">
        <v>1.39134227756269</v>
      </c>
      <c r="G144" s="1">
        <v>7.1663422775626904</v>
      </c>
      <c r="H144" s="1">
        <v>4.3836577224373103</v>
      </c>
      <c r="I144" s="1">
        <f>Table1[[#This Row],[mean]]*'2015'!$S$41/1000</f>
        <v>14.4375</v>
      </c>
    </row>
    <row r="145" spans="1:9" x14ac:dyDescent="0.3">
      <c r="A145">
        <v>133</v>
      </c>
      <c r="B145" t="s">
        <v>22</v>
      </c>
      <c r="C145" t="s">
        <v>18</v>
      </c>
      <c r="D145" t="s">
        <v>9</v>
      </c>
      <c r="E145" s="1">
        <v>8.4749999999999996</v>
      </c>
      <c r="F145" s="1">
        <v>2.0353132437047599</v>
      </c>
      <c r="G145" s="1">
        <v>10.5103132437048</v>
      </c>
      <c r="H145" s="1">
        <v>6.4396867562952398</v>
      </c>
      <c r="I145" s="1">
        <f>Table1[[#This Row],[mean]]*'2015'!$S$41/1000</f>
        <v>21.1875</v>
      </c>
    </row>
    <row r="146" spans="1:9" x14ac:dyDescent="0.3">
      <c r="A146">
        <v>139</v>
      </c>
      <c r="B146" t="s">
        <v>22</v>
      </c>
      <c r="C146" t="s">
        <v>19</v>
      </c>
      <c r="D146" t="s">
        <v>9</v>
      </c>
      <c r="E146" s="1">
        <v>7.5750000000000002</v>
      </c>
      <c r="F146" s="1">
        <v>1.08435848930754</v>
      </c>
      <c r="G146" s="1">
        <v>8.6593584893075395</v>
      </c>
      <c r="H146" s="1">
        <v>6.49064151069246</v>
      </c>
      <c r="I146" s="1">
        <f>Table1[[#This Row],[mean]]*'2015'!$S$41/1000</f>
        <v>18.9375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8"/>
  <sheetViews>
    <sheetView topLeftCell="F31" workbookViewId="0">
      <selection activeCell="U46" sqref="U46"/>
    </sheetView>
  </sheetViews>
  <sheetFormatPr defaultRowHeight="14.4" x14ac:dyDescent="0.3"/>
  <cols>
    <col min="2" max="13" width="8.6640625" customWidth="1"/>
    <col min="18" max="18" width="13" customWidth="1"/>
    <col min="23" max="23" width="16.5546875" customWidth="1"/>
    <col min="29" max="29" width="18" customWidth="1"/>
  </cols>
  <sheetData>
    <row r="1" spans="1:16" x14ac:dyDescent="0.3">
      <c r="A1" s="2" t="s">
        <v>25</v>
      </c>
      <c r="B1" s="2" t="s">
        <v>26</v>
      </c>
    </row>
    <row r="2" spans="1:16" x14ac:dyDescent="0.3">
      <c r="B2" s="3" t="s">
        <v>27</v>
      </c>
      <c r="C2" s="3" t="s">
        <v>28</v>
      </c>
      <c r="D2" s="3" t="s">
        <v>29</v>
      </c>
      <c r="E2" s="3" t="s">
        <v>30</v>
      </c>
      <c r="F2" s="4" t="s">
        <v>31</v>
      </c>
      <c r="G2" s="4" t="s">
        <v>32</v>
      </c>
      <c r="H2" s="4" t="s">
        <v>33</v>
      </c>
      <c r="I2" s="4" t="s">
        <v>34</v>
      </c>
      <c r="J2" s="5" t="s">
        <v>35</v>
      </c>
      <c r="K2" s="5" t="s">
        <v>36</v>
      </c>
      <c r="L2" s="5" t="s">
        <v>37</v>
      </c>
      <c r="M2" s="5" t="s">
        <v>38</v>
      </c>
    </row>
    <row r="3" spans="1:16" x14ac:dyDescent="0.3">
      <c r="A3" t="s">
        <v>8</v>
      </c>
      <c r="B3" s="6">
        <v>7.3</v>
      </c>
      <c r="C3" s="6">
        <v>7.375</v>
      </c>
      <c r="D3" s="6">
        <v>7.8</v>
      </c>
      <c r="E3" s="6">
        <v>5.0750000000000002</v>
      </c>
      <c r="F3" s="6">
        <v>5.4749999999999996</v>
      </c>
      <c r="G3" s="6">
        <v>6</v>
      </c>
      <c r="H3" s="6">
        <v>6.15</v>
      </c>
      <c r="I3" s="6">
        <v>6.4</v>
      </c>
      <c r="J3" s="6">
        <v>4.9749999999999996</v>
      </c>
      <c r="K3" s="6">
        <v>4.75</v>
      </c>
      <c r="L3" s="6">
        <v>5.625</v>
      </c>
      <c r="M3" s="6">
        <v>3.8250000000000002</v>
      </c>
      <c r="O3" s="7"/>
      <c r="P3" t="s">
        <v>39</v>
      </c>
    </row>
    <row r="4" spans="1:16" x14ac:dyDescent="0.3">
      <c r="A4" t="s">
        <v>15</v>
      </c>
      <c r="B4" s="6">
        <v>6.2249999999999996</v>
      </c>
      <c r="C4" s="6">
        <v>7.05</v>
      </c>
      <c r="D4" s="6">
        <v>7</v>
      </c>
      <c r="E4" s="6">
        <v>5.625</v>
      </c>
      <c r="F4" s="6">
        <v>3.9249999999999998</v>
      </c>
      <c r="G4" s="6">
        <v>5.7</v>
      </c>
      <c r="H4" s="6">
        <v>5.2</v>
      </c>
      <c r="I4" s="6">
        <v>5.5750000000000002</v>
      </c>
      <c r="J4" s="6">
        <v>4.5750000000000002</v>
      </c>
      <c r="K4" s="6">
        <v>4.25</v>
      </c>
      <c r="L4" s="6">
        <v>4.0750000000000002</v>
      </c>
      <c r="M4" s="6">
        <v>4.1500000000000004</v>
      </c>
      <c r="O4" s="8"/>
      <c r="P4" t="s">
        <v>40</v>
      </c>
    </row>
    <row r="5" spans="1:16" x14ac:dyDescent="0.3">
      <c r="A5" t="s">
        <v>16</v>
      </c>
      <c r="B5" s="6">
        <v>9.25</v>
      </c>
      <c r="C5" s="6">
        <v>5.6749999999999998</v>
      </c>
      <c r="D5" s="6">
        <v>7.375</v>
      </c>
      <c r="E5" s="6">
        <v>4.9249999999999998</v>
      </c>
      <c r="F5" s="6">
        <v>4.8250000000000002</v>
      </c>
      <c r="G5" s="6">
        <v>6.15</v>
      </c>
      <c r="H5" s="6">
        <v>11.475</v>
      </c>
      <c r="I5" s="6">
        <v>5.7750000000000004</v>
      </c>
      <c r="J5" s="6">
        <v>4</v>
      </c>
      <c r="K5" s="6">
        <v>4.25</v>
      </c>
      <c r="L5" s="6">
        <v>4.3499999999999996</v>
      </c>
      <c r="M5" s="6">
        <v>4</v>
      </c>
      <c r="O5" s="9"/>
      <c r="P5" t="s">
        <v>41</v>
      </c>
    </row>
    <row r="6" spans="1:16" x14ac:dyDescent="0.3">
      <c r="A6" t="s">
        <v>17</v>
      </c>
      <c r="B6" s="6">
        <v>5.8</v>
      </c>
      <c r="C6" s="6">
        <v>6.0250000000000004</v>
      </c>
      <c r="D6" s="6">
        <v>6.75</v>
      </c>
      <c r="E6" s="6">
        <v>5.7750000000000004</v>
      </c>
      <c r="F6" s="6">
        <v>4.7249999999999996</v>
      </c>
      <c r="G6" s="6">
        <v>4.3</v>
      </c>
      <c r="H6" s="6">
        <v>5.7750000000000004</v>
      </c>
      <c r="I6" s="6">
        <v>6.9249999999999998</v>
      </c>
      <c r="J6" s="6">
        <v>4.4249999999999998</v>
      </c>
      <c r="K6" s="6">
        <v>4.5250000000000004</v>
      </c>
      <c r="L6" s="6">
        <v>4.75</v>
      </c>
      <c r="M6" s="6">
        <v>4.3250000000000002</v>
      </c>
    </row>
    <row r="7" spans="1:16" x14ac:dyDescent="0.3">
      <c r="A7" t="s">
        <v>18</v>
      </c>
      <c r="B7" s="6">
        <v>21.25</v>
      </c>
      <c r="C7" s="6">
        <v>13</v>
      </c>
      <c r="D7" s="6">
        <v>12</v>
      </c>
      <c r="E7" s="6">
        <v>8.4749999999999996</v>
      </c>
      <c r="F7" s="6">
        <v>16.5</v>
      </c>
      <c r="G7" s="6">
        <v>13.25</v>
      </c>
      <c r="H7" s="6">
        <v>15</v>
      </c>
      <c r="I7" s="6">
        <v>7.85</v>
      </c>
      <c r="J7" s="6">
        <v>11.9</v>
      </c>
      <c r="K7" s="6">
        <v>7.5750000000000002</v>
      </c>
      <c r="L7" s="6">
        <v>9.4499999999999993</v>
      </c>
      <c r="M7" s="6">
        <v>6.6</v>
      </c>
    </row>
    <row r="8" spans="1:16" x14ac:dyDescent="0.3">
      <c r="A8" t="s">
        <v>19</v>
      </c>
      <c r="B8" s="6">
        <v>10.65</v>
      </c>
      <c r="C8" s="6">
        <v>10.85</v>
      </c>
      <c r="D8" s="6">
        <v>11.6</v>
      </c>
      <c r="E8" s="6">
        <v>7.5750000000000002</v>
      </c>
      <c r="F8" s="6">
        <v>10.3</v>
      </c>
      <c r="G8" s="6">
        <v>11.85</v>
      </c>
      <c r="H8" s="6">
        <v>12.75</v>
      </c>
      <c r="I8" s="6">
        <v>6.9749999999999996</v>
      </c>
      <c r="J8" s="6">
        <v>7.5750000000000002</v>
      </c>
      <c r="K8" s="6">
        <v>8.15</v>
      </c>
      <c r="L8" s="6">
        <v>8.25</v>
      </c>
      <c r="M8" s="6">
        <v>5.5750000000000002</v>
      </c>
    </row>
    <row r="9" spans="1:16" x14ac:dyDescent="0.3">
      <c r="A9" s="2" t="s">
        <v>25</v>
      </c>
      <c r="B9" s="2" t="s">
        <v>42</v>
      </c>
    </row>
    <row r="10" spans="1:16" x14ac:dyDescent="0.3">
      <c r="A10" t="s">
        <v>8</v>
      </c>
      <c r="B10" s="6">
        <v>1.3735598518690999</v>
      </c>
      <c r="C10" s="6">
        <v>2.6537709019431199</v>
      </c>
      <c r="D10" s="6">
        <v>1.7009801096230801</v>
      </c>
      <c r="E10" s="6">
        <v>1.07819293264239</v>
      </c>
      <c r="F10" s="6">
        <v>0.53774219349672203</v>
      </c>
      <c r="G10" s="6">
        <v>1.7644640357154699</v>
      </c>
      <c r="H10" s="6">
        <v>0.90369611411506401</v>
      </c>
      <c r="I10" s="6">
        <v>2.04450483002609</v>
      </c>
      <c r="J10" s="6">
        <v>0.60207972893961503</v>
      </c>
      <c r="K10" s="6">
        <v>0.91104335791443003</v>
      </c>
      <c r="L10" s="6">
        <v>0.53150729063673297</v>
      </c>
      <c r="M10" s="6">
        <v>0.76321687612368705</v>
      </c>
    </row>
    <row r="11" spans="1:16" x14ac:dyDescent="0.3">
      <c r="A11" t="s">
        <v>15</v>
      </c>
      <c r="B11" s="6">
        <v>1.0904891868637101</v>
      </c>
      <c r="C11" s="6">
        <v>2.55408170059874</v>
      </c>
      <c r="D11" s="6">
        <v>0.49665548085837802</v>
      </c>
      <c r="E11" s="6">
        <v>2.0022903552348899</v>
      </c>
      <c r="F11" s="6">
        <v>1.77270979012358</v>
      </c>
      <c r="G11" s="6">
        <v>1</v>
      </c>
      <c r="H11" s="6">
        <v>1.0295630140987</v>
      </c>
      <c r="I11" s="6">
        <v>3.6445164288283798</v>
      </c>
      <c r="J11" s="6">
        <v>1.1499999999999999</v>
      </c>
      <c r="K11" s="6">
        <v>1.65428735915701</v>
      </c>
      <c r="L11" s="6">
        <v>0.43493294502333002</v>
      </c>
      <c r="M11" s="6">
        <v>0.65574385243019995</v>
      </c>
    </row>
    <row r="12" spans="1:16" x14ac:dyDescent="0.3">
      <c r="A12" t="s">
        <v>16</v>
      </c>
      <c r="B12" s="6">
        <v>3.2949456242352002</v>
      </c>
      <c r="C12" s="6">
        <v>0.76321687612368805</v>
      </c>
      <c r="D12" s="6">
        <v>0.83016062702748505</v>
      </c>
      <c r="E12" s="6">
        <v>0.84606934309980397</v>
      </c>
      <c r="F12" s="6">
        <v>1.51959424408842</v>
      </c>
      <c r="G12" s="6">
        <v>2.09364116632563</v>
      </c>
      <c r="H12" s="6">
        <v>8.3894278708383894</v>
      </c>
      <c r="I12" s="6">
        <v>0.189296944860009</v>
      </c>
      <c r="J12" s="6">
        <v>0.49665548085837802</v>
      </c>
      <c r="K12" s="6">
        <v>1.0016652800877801</v>
      </c>
      <c r="L12" s="6">
        <v>1.02794292967395</v>
      </c>
      <c r="M12" s="6">
        <v>1.2</v>
      </c>
    </row>
    <row r="13" spans="1:16" x14ac:dyDescent="0.3">
      <c r="A13" t="s">
        <v>17</v>
      </c>
      <c r="B13" s="6">
        <v>1.04243305140746</v>
      </c>
      <c r="C13" s="6">
        <v>2.0661961830055402</v>
      </c>
      <c r="D13" s="6">
        <v>0.544671154612273</v>
      </c>
      <c r="E13" s="6">
        <v>1.39134227756269</v>
      </c>
      <c r="F13" s="6">
        <v>1.2841988423397199</v>
      </c>
      <c r="G13" s="6">
        <v>1.0801234497346399</v>
      </c>
      <c r="H13" s="6">
        <v>1.51959424408842</v>
      </c>
      <c r="I13" s="6">
        <v>2.8674901917879301</v>
      </c>
      <c r="J13" s="6">
        <v>0.17078251276599299</v>
      </c>
      <c r="K13" s="6">
        <v>1.0144785195688799</v>
      </c>
      <c r="L13" s="6">
        <v>0.65574385243019995</v>
      </c>
      <c r="M13" s="6">
        <v>0.73654599313281199</v>
      </c>
    </row>
    <row r="14" spans="1:16" x14ac:dyDescent="0.3">
      <c r="A14" t="s">
        <v>18</v>
      </c>
      <c r="B14" s="6">
        <v>6.6520673478250396</v>
      </c>
      <c r="C14" s="6">
        <v>2.9439202887759501</v>
      </c>
      <c r="D14" s="6">
        <v>1.82574185835055</v>
      </c>
      <c r="E14" s="6">
        <v>2.0353132437047599</v>
      </c>
      <c r="F14" s="6">
        <v>2.6457513110645898</v>
      </c>
      <c r="G14" s="6">
        <v>1.5</v>
      </c>
      <c r="H14" s="6">
        <v>1.1547005383792499</v>
      </c>
      <c r="I14" s="6">
        <v>3.6226141573914998</v>
      </c>
      <c r="J14" s="6">
        <v>2.2891046284519199</v>
      </c>
      <c r="K14" s="6">
        <v>2.2020823478395801</v>
      </c>
      <c r="L14" s="6">
        <v>2.1015867021530799</v>
      </c>
      <c r="M14" s="6">
        <v>2.5139610179953098</v>
      </c>
    </row>
    <row r="15" spans="1:16" x14ac:dyDescent="0.3">
      <c r="A15" t="s">
        <v>19</v>
      </c>
      <c r="B15" s="6">
        <v>2.26347814951533</v>
      </c>
      <c r="C15" s="6">
        <v>2.0550750189064502</v>
      </c>
      <c r="D15" s="6">
        <v>3.17909840468436</v>
      </c>
      <c r="E15" s="6">
        <v>1.08435848930754</v>
      </c>
      <c r="F15" s="6">
        <v>0.82462112512353203</v>
      </c>
      <c r="G15" s="6">
        <v>2.49466096560902</v>
      </c>
      <c r="H15" s="6">
        <v>2.3629078131262999</v>
      </c>
      <c r="I15" s="6">
        <v>1.6520189667999201</v>
      </c>
      <c r="J15" s="6">
        <v>1.14418821295566</v>
      </c>
      <c r="K15" s="6">
        <v>1.70977581376429</v>
      </c>
      <c r="L15" s="6">
        <v>1.2069244660154499</v>
      </c>
      <c r="M15" s="6">
        <v>1.3671747023210601</v>
      </c>
    </row>
    <row r="16" spans="1:16" x14ac:dyDescent="0.3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3">
      <c r="A17" s="2" t="s">
        <v>43</v>
      </c>
      <c r="B17" s="2" t="s">
        <v>26</v>
      </c>
    </row>
    <row r="18" spans="1:13" x14ac:dyDescent="0.3">
      <c r="B18" s="11" t="s">
        <v>27</v>
      </c>
      <c r="C18" s="11" t="s">
        <v>28</v>
      </c>
      <c r="D18" s="11" t="s">
        <v>29</v>
      </c>
      <c r="E18" s="11" t="s">
        <v>30</v>
      </c>
      <c r="F18" s="12" t="s">
        <v>31</v>
      </c>
      <c r="G18" s="12" t="s">
        <v>32</v>
      </c>
      <c r="H18" s="12" t="s">
        <v>33</v>
      </c>
      <c r="I18" s="12" t="s">
        <v>34</v>
      </c>
      <c r="J18" s="13" t="s">
        <v>35</v>
      </c>
      <c r="K18" s="13" t="s">
        <v>36</v>
      </c>
      <c r="L18" s="13" t="s">
        <v>37</v>
      </c>
      <c r="M18" s="13" t="s">
        <v>38</v>
      </c>
    </row>
    <row r="19" spans="1:13" x14ac:dyDescent="0.3">
      <c r="A19" t="s">
        <v>8</v>
      </c>
      <c r="B19" s="6">
        <v>61.25</v>
      </c>
      <c r="C19" s="6">
        <v>53.75</v>
      </c>
      <c r="D19" s="6">
        <v>52.75</v>
      </c>
      <c r="E19" s="6">
        <v>62.5</v>
      </c>
      <c r="F19" s="6">
        <v>50.5</v>
      </c>
      <c r="G19" s="6">
        <v>55.5</v>
      </c>
      <c r="H19" s="6">
        <v>50.25</v>
      </c>
      <c r="I19" s="6">
        <v>49.25</v>
      </c>
      <c r="J19" s="6">
        <v>54.25</v>
      </c>
      <c r="K19" s="6">
        <v>50.5</v>
      </c>
      <c r="L19" s="6">
        <v>48.75</v>
      </c>
      <c r="M19" s="6">
        <v>48.5</v>
      </c>
    </row>
    <row r="20" spans="1:13" x14ac:dyDescent="0.3">
      <c r="A20" t="s">
        <v>15</v>
      </c>
      <c r="B20" s="6">
        <v>49.25</v>
      </c>
      <c r="C20" s="6">
        <v>47.5</v>
      </c>
      <c r="D20" s="6">
        <v>48.75</v>
      </c>
      <c r="E20" s="6">
        <v>51.25</v>
      </c>
      <c r="F20" s="6">
        <v>48</v>
      </c>
      <c r="G20" s="6">
        <v>50.25</v>
      </c>
      <c r="H20" s="6">
        <v>47.5</v>
      </c>
      <c r="I20" s="6">
        <v>62.5</v>
      </c>
      <c r="J20" s="6">
        <v>43</v>
      </c>
      <c r="K20" s="6">
        <v>51</v>
      </c>
      <c r="L20" s="6">
        <v>44.25</v>
      </c>
      <c r="M20" s="6">
        <v>48.25</v>
      </c>
    </row>
    <row r="21" spans="1:13" x14ac:dyDescent="0.3">
      <c r="A21" t="s">
        <v>16</v>
      </c>
      <c r="B21" s="6">
        <v>34.5</v>
      </c>
      <c r="C21" s="6">
        <v>39.5</v>
      </c>
      <c r="D21" s="6">
        <v>32.25</v>
      </c>
      <c r="E21" s="6">
        <v>41.75</v>
      </c>
      <c r="F21" s="6">
        <v>29.25</v>
      </c>
      <c r="G21" s="6">
        <v>34.5</v>
      </c>
      <c r="H21" s="6">
        <v>32.25</v>
      </c>
      <c r="I21" s="6">
        <v>37.75</v>
      </c>
      <c r="J21" s="6">
        <v>31.25</v>
      </c>
      <c r="K21" s="6">
        <v>33.25</v>
      </c>
      <c r="L21" s="6">
        <v>28.75</v>
      </c>
      <c r="M21" s="6">
        <v>40.5</v>
      </c>
    </row>
    <row r="22" spans="1:13" x14ac:dyDescent="0.3">
      <c r="A22" t="s">
        <v>17</v>
      </c>
      <c r="B22" s="6">
        <v>49.75</v>
      </c>
      <c r="C22" s="6">
        <v>50.75</v>
      </c>
      <c r="D22" s="6">
        <v>40.5</v>
      </c>
      <c r="E22" s="6">
        <v>58</v>
      </c>
      <c r="F22" s="6">
        <v>45</v>
      </c>
      <c r="G22" s="6">
        <v>47.75</v>
      </c>
      <c r="H22" s="6">
        <v>38.5</v>
      </c>
      <c r="I22" s="6">
        <v>43</v>
      </c>
      <c r="J22" s="6">
        <v>39.75</v>
      </c>
      <c r="K22" s="6">
        <v>44.5</v>
      </c>
      <c r="L22" s="6">
        <v>38.25</v>
      </c>
      <c r="M22" s="6">
        <v>45.75</v>
      </c>
    </row>
    <row r="23" spans="1:13" x14ac:dyDescent="0.3">
      <c r="A23" t="s">
        <v>18</v>
      </c>
      <c r="B23" s="6">
        <v>33.75</v>
      </c>
      <c r="C23" s="6">
        <v>26</v>
      </c>
      <c r="D23" s="6">
        <v>27.25</v>
      </c>
      <c r="E23" s="6">
        <v>34.25</v>
      </c>
      <c r="F23" s="6">
        <v>26.75</v>
      </c>
      <c r="G23" s="6">
        <v>25.75</v>
      </c>
      <c r="H23" s="6">
        <v>23.75</v>
      </c>
      <c r="I23" s="6">
        <v>28</v>
      </c>
      <c r="J23" s="6">
        <v>29.25</v>
      </c>
      <c r="K23" s="6">
        <v>23.25</v>
      </c>
      <c r="L23" s="6">
        <v>25.75</v>
      </c>
      <c r="M23" s="6">
        <v>26.75</v>
      </c>
    </row>
    <row r="24" spans="1:13" x14ac:dyDescent="0.3">
      <c r="A24" t="s">
        <v>19</v>
      </c>
      <c r="B24" s="6">
        <v>28.5</v>
      </c>
      <c r="C24" s="6">
        <v>30</v>
      </c>
      <c r="D24" s="6">
        <v>26.5</v>
      </c>
      <c r="E24" s="6">
        <v>39.75</v>
      </c>
      <c r="F24" s="6">
        <v>25.25</v>
      </c>
      <c r="G24" s="6">
        <v>28</v>
      </c>
      <c r="H24" s="6">
        <v>24.5</v>
      </c>
      <c r="I24" s="6">
        <v>35.25</v>
      </c>
      <c r="J24" s="6">
        <v>25.75</v>
      </c>
      <c r="K24" s="6">
        <v>24.75</v>
      </c>
      <c r="L24" s="6">
        <v>24.5</v>
      </c>
      <c r="M24" s="6">
        <v>37.25</v>
      </c>
    </row>
    <row r="25" spans="1:13" x14ac:dyDescent="0.3">
      <c r="A25" s="2" t="s">
        <v>43</v>
      </c>
      <c r="B25" s="2" t="s">
        <v>42</v>
      </c>
    </row>
    <row r="26" spans="1:13" x14ac:dyDescent="0.3">
      <c r="A26" t="s">
        <v>8</v>
      </c>
      <c r="B26" s="6">
        <v>15.5429512427123</v>
      </c>
      <c r="C26" s="6">
        <v>16.378339354159198</v>
      </c>
      <c r="D26" s="6">
        <v>9.3229108472979991</v>
      </c>
      <c r="E26" s="6">
        <v>20.273134932713301</v>
      </c>
      <c r="F26" s="6">
        <v>8.1853527718724504</v>
      </c>
      <c r="G26" s="6">
        <v>19.807406022327399</v>
      </c>
      <c r="H26" s="6">
        <v>7.0415433914258703</v>
      </c>
      <c r="I26" s="6">
        <v>13.0989821487524</v>
      </c>
      <c r="J26" s="6">
        <v>16.760568804985901</v>
      </c>
      <c r="K26" s="6">
        <v>4.5092497528228899</v>
      </c>
      <c r="L26" s="6">
        <v>4.1932485418030403</v>
      </c>
      <c r="M26" s="6">
        <v>6.4549722436790304</v>
      </c>
    </row>
    <row r="27" spans="1:13" x14ac:dyDescent="0.3">
      <c r="A27" t="s">
        <v>15</v>
      </c>
      <c r="B27" s="6">
        <v>9.8446262837482408</v>
      </c>
      <c r="C27" s="6">
        <v>13.329166015421499</v>
      </c>
      <c r="D27" s="6">
        <v>11.146748404804001</v>
      </c>
      <c r="E27" s="6">
        <v>12.3119183449751</v>
      </c>
      <c r="F27" s="6">
        <v>5.6568542494923797</v>
      </c>
      <c r="G27" s="6">
        <v>21.8536800867344</v>
      </c>
      <c r="H27" s="6">
        <v>8.2663978450915003</v>
      </c>
      <c r="I27" s="6">
        <v>25.0931597585212</v>
      </c>
      <c r="J27" s="6">
        <v>4.3204937989385703</v>
      </c>
      <c r="K27" s="6">
        <v>23.8467328300266</v>
      </c>
      <c r="L27" s="6">
        <v>7.1355915428692196</v>
      </c>
      <c r="M27" s="6">
        <v>8.5391256382996694</v>
      </c>
    </row>
    <row r="28" spans="1:13" x14ac:dyDescent="0.3">
      <c r="A28" t="s">
        <v>16</v>
      </c>
      <c r="B28" s="6">
        <v>3.41565025531987</v>
      </c>
      <c r="C28" s="6">
        <v>10.214368964029701</v>
      </c>
      <c r="D28" s="6">
        <v>6.8007352543677202</v>
      </c>
      <c r="E28" s="6">
        <v>11.528949070347499</v>
      </c>
      <c r="F28" s="6">
        <v>1.25830573921179</v>
      </c>
      <c r="G28" s="6">
        <v>14.3874945699382</v>
      </c>
      <c r="H28" s="6">
        <v>2.8722813232690099</v>
      </c>
      <c r="I28" s="6">
        <v>10.8742815854658</v>
      </c>
      <c r="J28" s="6">
        <v>3.8622100754188202</v>
      </c>
      <c r="K28" s="6">
        <v>12.7638813323639</v>
      </c>
      <c r="L28" s="6">
        <v>2.0615528128088298</v>
      </c>
      <c r="M28" s="6">
        <v>17.935068069752798</v>
      </c>
    </row>
    <row r="29" spans="1:13" x14ac:dyDescent="0.3">
      <c r="A29" t="s">
        <v>17</v>
      </c>
      <c r="B29" s="6">
        <v>20.221688027132299</v>
      </c>
      <c r="C29" s="6">
        <v>20.039544239661101</v>
      </c>
      <c r="D29" s="6">
        <v>11.2694276695846</v>
      </c>
      <c r="E29" s="6">
        <v>14.3527000944073</v>
      </c>
      <c r="F29" s="6">
        <v>13.589211407093</v>
      </c>
      <c r="G29" s="6">
        <v>14.1745076340121</v>
      </c>
      <c r="H29" s="6">
        <v>3.7859388972001802</v>
      </c>
      <c r="I29" s="6">
        <v>8.2056890833941107</v>
      </c>
      <c r="J29" s="6">
        <v>4.5734742446707504</v>
      </c>
      <c r="K29" s="6">
        <v>12.2610494384997</v>
      </c>
      <c r="L29" s="6">
        <v>5.2519837521962396</v>
      </c>
      <c r="M29" s="6">
        <v>17.895530168173298</v>
      </c>
    </row>
    <row r="30" spans="1:13" x14ac:dyDescent="0.3">
      <c r="A30" t="s">
        <v>18</v>
      </c>
      <c r="B30" s="6">
        <v>8.4606934309980399</v>
      </c>
      <c r="C30" s="6">
        <v>8.2462112512353194</v>
      </c>
      <c r="D30" s="6">
        <v>5.5602757725374303</v>
      </c>
      <c r="E30" s="6">
        <v>17.783419243778699</v>
      </c>
      <c r="F30" s="6">
        <v>1.5</v>
      </c>
      <c r="G30" s="6">
        <v>6.9462219947249002</v>
      </c>
      <c r="H30" s="6">
        <v>1.5</v>
      </c>
      <c r="I30" s="6">
        <v>8.1649658092772608</v>
      </c>
      <c r="J30" s="6">
        <v>4.3493294502333004</v>
      </c>
      <c r="K30" s="6">
        <v>4.2720018726587696</v>
      </c>
      <c r="L30" s="6">
        <v>4.1932485418030403</v>
      </c>
      <c r="M30" s="6">
        <v>7.8049129826453996</v>
      </c>
    </row>
    <row r="31" spans="1:13" x14ac:dyDescent="0.3">
      <c r="A31" t="s">
        <v>19</v>
      </c>
      <c r="B31" s="6">
        <v>3.6968455021364699</v>
      </c>
      <c r="C31" s="6">
        <v>12.7279220613579</v>
      </c>
      <c r="D31" s="6">
        <v>4.79583152331272</v>
      </c>
      <c r="E31" s="6">
        <v>21.868927728629</v>
      </c>
      <c r="F31" s="6">
        <v>2.2173557826083501</v>
      </c>
      <c r="G31" s="6">
        <v>13.4660065844828</v>
      </c>
      <c r="H31" s="6">
        <v>2.88675134594813</v>
      </c>
      <c r="I31" s="6">
        <v>14.0801278403287</v>
      </c>
      <c r="J31" s="6">
        <v>3.0956959368344501</v>
      </c>
      <c r="K31" s="6">
        <v>8.05708797684788</v>
      </c>
      <c r="L31" s="6">
        <v>2.08166599946613</v>
      </c>
      <c r="M31" s="6">
        <v>21.731313812100701</v>
      </c>
    </row>
    <row r="36" spans="1:21" x14ac:dyDescent="0.3">
      <c r="B36" s="2" t="s">
        <v>44</v>
      </c>
      <c r="I36" t="s">
        <v>45</v>
      </c>
    </row>
    <row r="37" spans="1:21" x14ac:dyDescent="0.3">
      <c r="B37" s="14" t="s">
        <v>46</v>
      </c>
      <c r="C37">
        <v>7.3</v>
      </c>
      <c r="D37">
        <v>6.2249999999999996</v>
      </c>
      <c r="E37">
        <v>9.25</v>
      </c>
      <c r="F37">
        <v>5.8</v>
      </c>
      <c r="G37">
        <v>21.25</v>
      </c>
      <c r="H37">
        <v>10.65</v>
      </c>
      <c r="P37" s="2" t="s">
        <v>47</v>
      </c>
    </row>
    <row r="38" spans="1:21" x14ac:dyDescent="0.3">
      <c r="C38" s="2" t="s">
        <v>8</v>
      </c>
      <c r="D38" s="2" t="s">
        <v>15</v>
      </c>
      <c r="E38" s="2" t="s">
        <v>16</v>
      </c>
      <c r="F38" s="2" t="s">
        <v>17</v>
      </c>
      <c r="G38" s="2" t="s">
        <v>18</v>
      </c>
      <c r="H38" s="2" t="s">
        <v>19</v>
      </c>
      <c r="P38" t="s">
        <v>48</v>
      </c>
      <c r="S38">
        <v>20</v>
      </c>
      <c r="T38" t="s">
        <v>49</v>
      </c>
    </row>
    <row r="39" spans="1:21" x14ac:dyDescent="0.3">
      <c r="A39">
        <v>7.3</v>
      </c>
      <c r="B39" s="2" t="s">
        <v>8</v>
      </c>
      <c r="C39">
        <f>C$37/$A39</f>
        <v>1</v>
      </c>
      <c r="D39">
        <f t="shared" ref="D39:H44" si="0">D$37/$A39</f>
        <v>0.85273972602739723</v>
      </c>
      <c r="E39">
        <f t="shared" si="0"/>
        <v>1.2671232876712328</v>
      </c>
      <c r="F39">
        <f t="shared" si="0"/>
        <v>0.79452054794520544</v>
      </c>
      <c r="G39">
        <f t="shared" si="0"/>
        <v>2.9109589041095889</v>
      </c>
      <c r="H39">
        <f t="shared" si="0"/>
        <v>1.4589041095890412</v>
      </c>
      <c r="P39" t="s">
        <v>50</v>
      </c>
      <c r="S39">
        <f>100*100</f>
        <v>10000</v>
      </c>
      <c r="T39" t="s">
        <v>51</v>
      </c>
    </row>
    <row r="40" spans="1:21" x14ac:dyDescent="0.3">
      <c r="A40">
        <v>6.2249999999999996</v>
      </c>
      <c r="B40" s="2" t="s">
        <v>15</v>
      </c>
      <c r="C40">
        <f t="shared" ref="C40:C44" si="1">C$37/$A40</f>
        <v>1.172690763052209</v>
      </c>
      <c r="D40">
        <f t="shared" si="0"/>
        <v>1</v>
      </c>
      <c r="E40">
        <f t="shared" si="0"/>
        <v>1.4859437751004017</v>
      </c>
      <c r="F40">
        <f t="shared" si="0"/>
        <v>0.93172690763052213</v>
      </c>
      <c r="G40">
        <f t="shared" si="0"/>
        <v>3.4136546184738958</v>
      </c>
      <c r="H40">
        <f t="shared" si="0"/>
        <v>1.7108433734939761</v>
      </c>
      <c r="P40" t="s">
        <v>52</v>
      </c>
      <c r="S40">
        <v>1.25</v>
      </c>
      <c r="T40" t="s">
        <v>53</v>
      </c>
    </row>
    <row r="41" spans="1:21" x14ac:dyDescent="0.3">
      <c r="A41">
        <v>9.25</v>
      </c>
      <c r="B41" s="2" t="s">
        <v>16</v>
      </c>
      <c r="C41">
        <f t="shared" si="1"/>
        <v>0.78918918918918912</v>
      </c>
      <c r="D41">
        <f t="shared" si="0"/>
        <v>0.67297297297297298</v>
      </c>
      <c r="E41">
        <f t="shared" si="0"/>
        <v>1</v>
      </c>
      <c r="F41">
        <f t="shared" si="0"/>
        <v>0.62702702702702706</v>
      </c>
      <c r="G41">
        <f t="shared" si="0"/>
        <v>2.2972972972972974</v>
      </c>
      <c r="H41">
        <f t="shared" si="0"/>
        <v>1.1513513513513514</v>
      </c>
      <c r="P41" t="s">
        <v>54</v>
      </c>
      <c r="S41">
        <f>S38*S39*S40/100</f>
        <v>2500</v>
      </c>
      <c r="T41" t="s">
        <v>55</v>
      </c>
    </row>
    <row r="42" spans="1:21" x14ac:dyDescent="0.3">
      <c r="A42">
        <v>5.8</v>
      </c>
      <c r="B42" s="2" t="s">
        <v>17</v>
      </c>
      <c r="C42">
        <f t="shared" si="1"/>
        <v>1.2586206896551724</v>
      </c>
      <c r="D42">
        <f t="shared" si="0"/>
        <v>1.0732758620689655</v>
      </c>
      <c r="E42">
        <f t="shared" si="0"/>
        <v>1.5948275862068966</v>
      </c>
      <c r="F42">
        <f t="shared" si="0"/>
        <v>1</v>
      </c>
      <c r="G42">
        <f t="shared" si="0"/>
        <v>3.6637931034482758</v>
      </c>
      <c r="H42">
        <f t="shared" si="0"/>
        <v>1.8362068965517242</v>
      </c>
    </row>
    <row r="43" spans="1:21" x14ac:dyDescent="0.3">
      <c r="A43">
        <v>21.25</v>
      </c>
      <c r="B43" s="2" t="s">
        <v>18</v>
      </c>
      <c r="C43">
        <f t="shared" si="1"/>
        <v>0.34352941176470586</v>
      </c>
      <c r="D43">
        <f t="shared" si="0"/>
        <v>0.2929411764705882</v>
      </c>
      <c r="E43">
        <f t="shared" si="0"/>
        <v>0.43529411764705883</v>
      </c>
      <c r="F43">
        <f t="shared" si="0"/>
        <v>0.27294117647058824</v>
      </c>
      <c r="G43">
        <f t="shared" si="0"/>
        <v>1</v>
      </c>
      <c r="H43">
        <f t="shared" si="0"/>
        <v>0.50117647058823533</v>
      </c>
    </row>
    <row r="44" spans="1:21" x14ac:dyDescent="0.3">
      <c r="A44">
        <v>10.65</v>
      </c>
      <c r="B44" s="2" t="s">
        <v>19</v>
      </c>
      <c r="C44">
        <f t="shared" si="1"/>
        <v>0.68544600938967137</v>
      </c>
      <c r="D44">
        <f t="shared" si="0"/>
        <v>0.58450704225352113</v>
      </c>
      <c r="E44">
        <f t="shared" si="0"/>
        <v>0.86854460093896713</v>
      </c>
      <c r="F44">
        <f t="shared" si="0"/>
        <v>0.54460093896713613</v>
      </c>
      <c r="G44">
        <f t="shared" si="0"/>
        <v>1.9953051643192488</v>
      </c>
      <c r="H44">
        <f t="shared" si="0"/>
        <v>1</v>
      </c>
      <c r="P44" t="s">
        <v>25</v>
      </c>
      <c r="S44">
        <v>10.65</v>
      </c>
      <c r="T44" t="s">
        <v>56</v>
      </c>
    </row>
    <row r="45" spans="1:21" x14ac:dyDescent="0.3">
      <c r="P45" t="s">
        <v>57</v>
      </c>
      <c r="S45">
        <f>S41*S44*1000</f>
        <v>26625000</v>
      </c>
      <c r="T45" t="s">
        <v>58</v>
      </c>
    </row>
    <row r="46" spans="1:21" x14ac:dyDescent="0.3">
      <c r="B46" s="2" t="s">
        <v>59</v>
      </c>
      <c r="I46" s="2" t="s">
        <v>60</v>
      </c>
      <c r="P46" t="s">
        <v>61</v>
      </c>
      <c r="S46">
        <f>S45/1000/1000</f>
        <v>26.625</v>
      </c>
      <c r="T46" t="s">
        <v>62</v>
      </c>
      <c r="U46">
        <f>S44*S41/1000</f>
        <v>26.625</v>
      </c>
    </row>
    <row r="47" spans="1:21" x14ac:dyDescent="0.3">
      <c r="B47" s="2" t="s">
        <v>19</v>
      </c>
      <c r="C47" s="15">
        <f>((C37-$A$44)/$A$44)</f>
        <v>-0.31455399061032868</v>
      </c>
      <c r="D47" s="15">
        <f t="shared" ref="D47:H47" si="2">((D37-$A$44)/$A$44)</f>
        <v>-0.41549295774647893</v>
      </c>
      <c r="E47" s="15">
        <f t="shared" si="2"/>
        <v>-0.1314553990610329</v>
      </c>
      <c r="F47" s="15">
        <f t="shared" si="2"/>
        <v>-0.45539906103286387</v>
      </c>
      <c r="G47" s="15">
        <f t="shared" si="2"/>
        <v>0.99530516431924876</v>
      </c>
      <c r="H47" s="15">
        <f t="shared" si="2"/>
        <v>0</v>
      </c>
      <c r="I47" s="16">
        <f>AVERAGE(C47:F47)</f>
        <v>-0.32922535211267612</v>
      </c>
    </row>
    <row r="48" spans="1:21" x14ac:dyDescent="0.3">
      <c r="B48" s="2" t="s">
        <v>18</v>
      </c>
      <c r="C48" s="15">
        <f>((C37-$A$43)/$A$43)</f>
        <v>-0.65647058823529414</v>
      </c>
      <c r="D48" s="15">
        <f t="shared" ref="D48:H48" si="3">((D37-$A$43)/$A$43)</f>
        <v>-0.70705882352941174</v>
      </c>
      <c r="E48" s="15">
        <f t="shared" si="3"/>
        <v>-0.56470588235294117</v>
      </c>
      <c r="F48" s="15">
        <f t="shared" si="3"/>
        <v>-0.72705882352941176</v>
      </c>
      <c r="G48" s="15">
        <f t="shared" si="3"/>
        <v>0</v>
      </c>
      <c r="H48" s="15">
        <f t="shared" si="3"/>
        <v>-0.49882352941176467</v>
      </c>
      <c r="I48" s="16">
        <f>AVERAGE(C48:F48)</f>
        <v>-0.6638235294117647</v>
      </c>
      <c r="J48" t="s">
        <v>112</v>
      </c>
    </row>
    <row r="50" spans="1:27" x14ac:dyDescent="0.3">
      <c r="B50" s="2" t="s">
        <v>44</v>
      </c>
      <c r="I50" t="s">
        <v>63</v>
      </c>
    </row>
    <row r="51" spans="1:27" x14ac:dyDescent="0.3">
      <c r="B51" s="14" t="s">
        <v>46</v>
      </c>
      <c r="C51">
        <v>5.4749999999999996</v>
      </c>
      <c r="D51">
        <v>3.9249999999999998</v>
      </c>
      <c r="E51">
        <v>4.8250000000000002</v>
      </c>
      <c r="F51">
        <v>4.7249999999999996</v>
      </c>
      <c r="G51">
        <v>16.5</v>
      </c>
      <c r="H51">
        <v>10.3</v>
      </c>
    </row>
    <row r="52" spans="1:27" x14ac:dyDescent="0.3">
      <c r="C52" s="2" t="s">
        <v>8</v>
      </c>
      <c r="D52" s="2" t="s">
        <v>15</v>
      </c>
      <c r="E52" s="2" t="s">
        <v>16</v>
      </c>
      <c r="F52" s="2" t="s">
        <v>17</v>
      </c>
      <c r="G52" s="2" t="s">
        <v>18</v>
      </c>
      <c r="H52" s="2" t="s">
        <v>19</v>
      </c>
    </row>
    <row r="53" spans="1:27" x14ac:dyDescent="0.3">
      <c r="A53">
        <v>5.4749999999999996</v>
      </c>
      <c r="B53" s="2" t="s">
        <v>8</v>
      </c>
      <c r="C53">
        <f>C$51/$A53</f>
        <v>1</v>
      </c>
      <c r="D53">
        <f>D$51/$A53</f>
        <v>0.71689497716894979</v>
      </c>
      <c r="E53">
        <f t="shared" ref="E53:H53" si="4">E$51/$A53</f>
        <v>0.88127853881278551</v>
      </c>
      <c r="F53">
        <f t="shared" si="4"/>
        <v>0.86301369863013699</v>
      </c>
      <c r="G53">
        <f t="shared" si="4"/>
        <v>3.0136986301369864</v>
      </c>
      <c r="H53">
        <f t="shared" si="4"/>
        <v>1.8812785388127857</v>
      </c>
      <c r="S53" s="17" t="s">
        <v>64</v>
      </c>
      <c r="U53" s="17" t="s">
        <v>65</v>
      </c>
      <c r="W53" s="17" t="s">
        <v>66</v>
      </c>
      <c r="X53" s="2" t="s">
        <v>67</v>
      </c>
      <c r="Y53" t="s">
        <v>68</v>
      </c>
      <c r="AA53" s="17" t="s">
        <v>69</v>
      </c>
    </row>
    <row r="54" spans="1:27" x14ac:dyDescent="0.3">
      <c r="A54">
        <v>3.9249999999999998</v>
      </c>
      <c r="B54" s="2" t="s">
        <v>15</v>
      </c>
      <c r="C54">
        <f t="shared" ref="C54:H58" si="5">C$51/$A54</f>
        <v>1.394904458598726</v>
      </c>
      <c r="D54">
        <f t="shared" si="5"/>
        <v>1</v>
      </c>
      <c r="E54">
        <f t="shared" si="5"/>
        <v>1.229299363057325</v>
      </c>
      <c r="F54">
        <f t="shared" si="5"/>
        <v>1.2038216560509554</v>
      </c>
      <c r="G54">
        <f t="shared" si="5"/>
        <v>4.2038216560509554</v>
      </c>
      <c r="H54">
        <f t="shared" si="5"/>
        <v>2.6242038216560513</v>
      </c>
      <c r="P54" t="s">
        <v>70</v>
      </c>
      <c r="R54" t="s">
        <v>45</v>
      </c>
      <c r="S54">
        <f>$S$41*A44/1000</f>
        <v>26.625</v>
      </c>
      <c r="U54" s="1">
        <f>S54-W54</f>
        <v>8.765625</v>
      </c>
      <c r="W54" s="1">
        <f>$S$41*Y54/1000</f>
        <v>17.859375</v>
      </c>
      <c r="X54" s="15">
        <f>1-(W54/S54)</f>
        <v>0.32922535211267601</v>
      </c>
      <c r="Y54" s="1">
        <f>AVERAGE(C37:F37)</f>
        <v>7.1437499999999998</v>
      </c>
      <c r="AA54" t="s">
        <v>62</v>
      </c>
    </row>
    <row r="55" spans="1:27" x14ac:dyDescent="0.3">
      <c r="A55">
        <v>4.8250000000000002</v>
      </c>
      <c r="B55" s="2" t="s">
        <v>16</v>
      </c>
      <c r="C55">
        <f t="shared" si="5"/>
        <v>1.1347150259067356</v>
      </c>
      <c r="D55">
        <f t="shared" si="5"/>
        <v>0.81347150259067347</v>
      </c>
      <c r="E55">
        <f t="shared" si="5"/>
        <v>1</v>
      </c>
      <c r="F55">
        <f t="shared" si="5"/>
        <v>0.97927461139896366</v>
      </c>
      <c r="G55">
        <f t="shared" si="5"/>
        <v>3.4196891191709842</v>
      </c>
      <c r="H55">
        <f t="shared" si="5"/>
        <v>2.1347150259067358</v>
      </c>
      <c r="P55" t="s">
        <v>71</v>
      </c>
      <c r="R55" t="s">
        <v>63</v>
      </c>
      <c r="S55">
        <f>$S$41*A58/1000</f>
        <v>25.75</v>
      </c>
      <c r="U55" s="1">
        <f>S55-W55</f>
        <v>13.906250000000002</v>
      </c>
      <c r="W55" s="1">
        <f t="shared" ref="W55:W56" si="6">$S$41*Y55/1000</f>
        <v>11.843749999999998</v>
      </c>
      <c r="X55" s="15">
        <f>1-(W55/S55)</f>
        <v>0.54004854368932054</v>
      </c>
      <c r="Y55" s="1">
        <f>AVERAGE(C51:F51)</f>
        <v>4.7374999999999989</v>
      </c>
      <c r="AA55" t="s">
        <v>62</v>
      </c>
    </row>
    <row r="56" spans="1:27" x14ac:dyDescent="0.3">
      <c r="A56">
        <v>4.7249999999999996</v>
      </c>
      <c r="B56" s="2" t="s">
        <v>17</v>
      </c>
      <c r="C56">
        <f t="shared" si="5"/>
        <v>1.1587301587301588</v>
      </c>
      <c r="D56">
        <f t="shared" si="5"/>
        <v>0.8306878306878307</v>
      </c>
      <c r="E56">
        <f t="shared" si="5"/>
        <v>1.0211640211640214</v>
      </c>
      <c r="F56">
        <f t="shared" si="5"/>
        <v>1</v>
      </c>
      <c r="G56">
        <f t="shared" si="5"/>
        <v>3.4920634920634925</v>
      </c>
      <c r="H56">
        <f t="shared" si="5"/>
        <v>2.17989417989418</v>
      </c>
      <c r="P56" s="2" t="s">
        <v>46</v>
      </c>
      <c r="R56" t="s">
        <v>72</v>
      </c>
      <c r="S56">
        <f>$S$41*A72/1000</f>
        <v>18.9375</v>
      </c>
      <c r="U56" s="1">
        <f>S56-W56</f>
        <v>7.703125</v>
      </c>
      <c r="W56" s="1">
        <f t="shared" si="6"/>
        <v>11.234375</v>
      </c>
      <c r="X56" s="15">
        <f>1-(W56/S56)</f>
        <v>0.40676567656765672</v>
      </c>
      <c r="Y56" s="1">
        <f>AVERAGE(C65:F65)</f>
        <v>4.4937500000000004</v>
      </c>
      <c r="AA56" t="s">
        <v>62</v>
      </c>
    </row>
    <row r="57" spans="1:27" x14ac:dyDescent="0.3">
      <c r="A57">
        <v>16.5</v>
      </c>
      <c r="B57" s="2" t="s">
        <v>18</v>
      </c>
      <c r="C57">
        <f t="shared" si="5"/>
        <v>0.33181818181818179</v>
      </c>
      <c r="D57">
        <f t="shared" si="5"/>
        <v>0.23787878787878786</v>
      </c>
      <c r="E57">
        <f t="shared" si="5"/>
        <v>0.29242424242424242</v>
      </c>
      <c r="F57">
        <f t="shared" si="5"/>
        <v>0.28636363636363632</v>
      </c>
      <c r="G57">
        <f t="shared" si="5"/>
        <v>1</v>
      </c>
      <c r="H57">
        <f t="shared" si="5"/>
        <v>0.62424242424242427</v>
      </c>
      <c r="P57" t="s">
        <v>73</v>
      </c>
    </row>
    <row r="58" spans="1:27" x14ac:dyDescent="0.3">
      <c r="A58">
        <v>10.3</v>
      </c>
      <c r="B58" s="2" t="s">
        <v>19</v>
      </c>
      <c r="C58">
        <f t="shared" si="5"/>
        <v>0.5315533980582523</v>
      </c>
      <c r="D58">
        <f t="shared" si="5"/>
        <v>0.38106796116504849</v>
      </c>
      <c r="E58">
        <f t="shared" si="5"/>
        <v>0.46844660194174753</v>
      </c>
      <c r="F58">
        <f t="shared" si="5"/>
        <v>0.45873786407766981</v>
      </c>
      <c r="G58">
        <f t="shared" si="5"/>
        <v>1.6019417475728155</v>
      </c>
      <c r="H58">
        <f t="shared" si="5"/>
        <v>1</v>
      </c>
      <c r="P58" t="s">
        <v>74</v>
      </c>
    </row>
    <row r="59" spans="1:27" x14ac:dyDescent="0.3">
      <c r="P59" s="2" t="s">
        <v>18</v>
      </c>
      <c r="R59" t="s">
        <v>75</v>
      </c>
      <c r="X59" s="18">
        <f>AVERAGE(X54:X56)</f>
        <v>0.42534652412321777</v>
      </c>
      <c r="AA59" t="s">
        <v>76</v>
      </c>
    </row>
    <row r="60" spans="1:27" x14ac:dyDescent="0.3">
      <c r="B60" s="2" t="s">
        <v>59</v>
      </c>
      <c r="H60" t="s">
        <v>63</v>
      </c>
      <c r="I60" s="2" t="s">
        <v>60</v>
      </c>
    </row>
    <row r="61" spans="1:27" x14ac:dyDescent="0.3">
      <c r="B61" s="2" t="s">
        <v>18</v>
      </c>
      <c r="C61" s="15">
        <f>((C51-$A$57)/$A$57)</f>
        <v>-0.66818181818181821</v>
      </c>
      <c r="D61" s="15">
        <f t="shared" ref="D61:H61" si="7">((D51-$A$57)/$A$57)</f>
        <v>-0.76212121212121209</v>
      </c>
      <c r="E61" s="15">
        <f t="shared" si="7"/>
        <v>-0.70757575757575764</v>
      </c>
      <c r="F61" s="15">
        <f t="shared" si="7"/>
        <v>-0.71363636363636362</v>
      </c>
      <c r="G61" s="15">
        <f t="shared" si="7"/>
        <v>0</v>
      </c>
      <c r="H61" s="15">
        <f t="shared" si="7"/>
        <v>-0.37575757575757573</v>
      </c>
      <c r="I61" s="16">
        <f>AVERAGE(C61:F61)</f>
        <v>-0.71287878787878789</v>
      </c>
    </row>
    <row r="62" spans="1:27" x14ac:dyDescent="0.3">
      <c r="B62" s="2" t="s">
        <v>19</v>
      </c>
      <c r="C62" s="15">
        <f>((C51-$A$58)/$A$58)</f>
        <v>-0.46844660194174764</v>
      </c>
      <c r="D62" s="15">
        <f t="shared" ref="D62:H62" si="8">((D51-$A$58)/$A$58)</f>
        <v>-0.61893203883495151</v>
      </c>
      <c r="E62" s="15">
        <f t="shared" si="8"/>
        <v>-0.53155339805825241</v>
      </c>
      <c r="F62" s="15">
        <f t="shared" si="8"/>
        <v>-0.54126213592233019</v>
      </c>
      <c r="G62" s="15">
        <f t="shared" si="8"/>
        <v>0.60194174757281538</v>
      </c>
      <c r="H62" s="15">
        <f t="shared" si="8"/>
        <v>0</v>
      </c>
      <c r="I62" s="16">
        <f>AVERAGE(C48:F48)</f>
        <v>-0.6638235294117647</v>
      </c>
    </row>
    <row r="64" spans="1:27" x14ac:dyDescent="0.3">
      <c r="B64" s="2" t="s">
        <v>44</v>
      </c>
      <c r="I64" t="s">
        <v>72</v>
      </c>
    </row>
    <row r="65" spans="1:10" x14ac:dyDescent="0.3">
      <c r="B65" s="14" t="s">
        <v>46</v>
      </c>
      <c r="C65">
        <v>4.9749999999999996</v>
      </c>
      <c r="D65">
        <v>4.5750000000000002</v>
      </c>
      <c r="E65">
        <v>4</v>
      </c>
      <c r="F65">
        <v>4.4249999999999998</v>
      </c>
      <c r="G65">
        <v>11.9</v>
      </c>
      <c r="H65">
        <v>7.5750000000000002</v>
      </c>
    </row>
    <row r="66" spans="1:10" x14ac:dyDescent="0.3">
      <c r="C66" s="2" t="s">
        <v>8</v>
      </c>
      <c r="D66" s="2" t="s">
        <v>15</v>
      </c>
      <c r="E66" s="2" t="s">
        <v>16</v>
      </c>
      <c r="F66" s="2" t="s">
        <v>17</v>
      </c>
      <c r="G66" s="2" t="s">
        <v>18</v>
      </c>
      <c r="H66" s="2" t="s">
        <v>19</v>
      </c>
    </row>
    <row r="67" spans="1:10" x14ac:dyDescent="0.3">
      <c r="A67">
        <v>4.9749999999999996</v>
      </c>
      <c r="B67" s="2" t="s">
        <v>8</v>
      </c>
      <c r="C67">
        <f>C$65/$A67</f>
        <v>1</v>
      </c>
      <c r="D67">
        <f t="shared" ref="D67:H72" si="9">D$65/$A67</f>
        <v>0.91959798994974884</v>
      </c>
      <c r="E67">
        <f t="shared" si="9"/>
        <v>0.8040201005025126</v>
      </c>
      <c r="F67">
        <f t="shared" si="9"/>
        <v>0.8894472361809046</v>
      </c>
      <c r="G67">
        <f t="shared" si="9"/>
        <v>2.391959798994975</v>
      </c>
      <c r="H67">
        <f t="shared" si="9"/>
        <v>1.5226130653266332</v>
      </c>
    </row>
    <row r="68" spans="1:10" x14ac:dyDescent="0.3">
      <c r="A68">
        <v>4.5750000000000002</v>
      </c>
      <c r="B68" s="2" t="s">
        <v>15</v>
      </c>
      <c r="C68">
        <f t="shared" ref="C68:C72" si="10">C$65/$A68</f>
        <v>1.0874316939890709</v>
      </c>
      <c r="D68">
        <f t="shared" si="9"/>
        <v>1</v>
      </c>
      <c r="E68">
        <f t="shared" si="9"/>
        <v>0.87431693989071035</v>
      </c>
      <c r="F68">
        <f t="shared" si="9"/>
        <v>0.96721311475409832</v>
      </c>
      <c r="G68">
        <f t="shared" si="9"/>
        <v>2.6010928961748632</v>
      </c>
      <c r="H68">
        <f t="shared" si="9"/>
        <v>1.6557377049180328</v>
      </c>
    </row>
    <row r="69" spans="1:10" x14ac:dyDescent="0.3">
      <c r="A69">
        <v>4</v>
      </c>
      <c r="B69" s="2" t="s">
        <v>16</v>
      </c>
      <c r="C69">
        <f t="shared" si="10"/>
        <v>1.2437499999999999</v>
      </c>
      <c r="D69">
        <f t="shared" si="9"/>
        <v>1.14375</v>
      </c>
      <c r="E69">
        <f t="shared" si="9"/>
        <v>1</v>
      </c>
      <c r="F69">
        <f t="shared" si="9"/>
        <v>1.10625</v>
      </c>
      <c r="G69">
        <f t="shared" si="9"/>
        <v>2.9750000000000001</v>
      </c>
      <c r="H69">
        <f t="shared" si="9"/>
        <v>1.89375</v>
      </c>
    </row>
    <row r="70" spans="1:10" x14ac:dyDescent="0.3">
      <c r="A70">
        <v>4.4249999999999998</v>
      </c>
      <c r="B70" s="2" t="s">
        <v>17</v>
      </c>
      <c r="C70">
        <f t="shared" si="10"/>
        <v>1.1242937853107344</v>
      </c>
      <c r="D70">
        <f t="shared" si="9"/>
        <v>1.0338983050847459</v>
      </c>
      <c r="E70">
        <f t="shared" si="9"/>
        <v>0.903954802259887</v>
      </c>
      <c r="F70">
        <f t="shared" si="9"/>
        <v>1</v>
      </c>
      <c r="G70">
        <f t="shared" si="9"/>
        <v>2.6892655367231639</v>
      </c>
      <c r="H70">
        <f t="shared" si="9"/>
        <v>1.7118644067796611</v>
      </c>
    </row>
    <row r="71" spans="1:10" x14ac:dyDescent="0.3">
      <c r="A71">
        <v>11.9</v>
      </c>
      <c r="B71" s="2" t="s">
        <v>18</v>
      </c>
      <c r="C71">
        <f t="shared" si="10"/>
        <v>0.41806722689075626</v>
      </c>
      <c r="D71">
        <f t="shared" si="9"/>
        <v>0.38445378151260506</v>
      </c>
      <c r="E71">
        <f t="shared" si="9"/>
        <v>0.33613445378151258</v>
      </c>
      <c r="F71">
        <f t="shared" si="9"/>
        <v>0.37184873949579828</v>
      </c>
      <c r="G71">
        <f t="shared" si="9"/>
        <v>1</v>
      </c>
      <c r="H71">
        <f t="shared" si="9"/>
        <v>0.63655462184873945</v>
      </c>
    </row>
    <row r="72" spans="1:10" x14ac:dyDescent="0.3">
      <c r="A72">
        <v>7.5750000000000002</v>
      </c>
      <c r="B72" s="2" t="s">
        <v>19</v>
      </c>
      <c r="C72">
        <f t="shared" si="10"/>
        <v>0.65676567656765672</v>
      </c>
      <c r="D72">
        <f t="shared" si="9"/>
        <v>0.60396039603960394</v>
      </c>
      <c r="E72">
        <f t="shared" si="9"/>
        <v>0.528052805280528</v>
      </c>
      <c r="F72">
        <f t="shared" si="9"/>
        <v>0.58415841584158412</v>
      </c>
      <c r="G72">
        <f t="shared" si="9"/>
        <v>1.5709570957095709</v>
      </c>
      <c r="H72">
        <f t="shared" si="9"/>
        <v>1</v>
      </c>
    </row>
    <row r="74" spans="1:10" x14ac:dyDescent="0.3">
      <c r="B74" s="2" t="s">
        <v>59</v>
      </c>
      <c r="I74" s="2" t="s">
        <v>60</v>
      </c>
    </row>
    <row r="75" spans="1:10" x14ac:dyDescent="0.3">
      <c r="B75" s="2" t="s">
        <v>18</v>
      </c>
      <c r="C75" s="15">
        <f>((C65-$A$71)/$A$71)</f>
        <v>-0.58193277310924374</v>
      </c>
      <c r="D75" s="15">
        <f t="shared" ref="D75:H75" si="11">((D65-$A$71)/$A$71)</f>
        <v>-0.61554621848739499</v>
      </c>
      <c r="E75" s="15">
        <f t="shared" si="11"/>
        <v>-0.66386554621848737</v>
      </c>
      <c r="F75" s="15">
        <f t="shared" si="11"/>
        <v>-0.62815126050420167</v>
      </c>
      <c r="G75" s="15">
        <f t="shared" si="11"/>
        <v>0</v>
      </c>
      <c r="H75" s="15">
        <f t="shared" si="11"/>
        <v>-0.36344537815126049</v>
      </c>
      <c r="I75" s="16">
        <f>AVERAGE(C75:F75)</f>
        <v>-0.62237394957983194</v>
      </c>
    </row>
    <row r="76" spans="1:10" x14ac:dyDescent="0.3">
      <c r="B76" s="2" t="s">
        <v>19</v>
      </c>
      <c r="C76" s="15">
        <f>((C65-$A$72)/$A$72)</f>
        <v>-0.34323432343234328</v>
      </c>
      <c r="D76" s="15">
        <f t="shared" ref="D76:H76" si="12">((D65-$A$72)/$A$72)</f>
        <v>-0.396039603960396</v>
      </c>
      <c r="E76" s="15">
        <f t="shared" si="12"/>
        <v>-0.47194719471947194</v>
      </c>
      <c r="F76" s="15">
        <f t="shared" si="12"/>
        <v>-0.41584158415841588</v>
      </c>
      <c r="G76" s="15">
        <f t="shared" si="12"/>
        <v>0.57095709570957098</v>
      </c>
      <c r="H76" s="15">
        <f t="shared" si="12"/>
        <v>0</v>
      </c>
      <c r="I76" s="16">
        <f>AVERAGE(C76:F76)</f>
        <v>-0.40676567656765683</v>
      </c>
    </row>
    <row r="77" spans="1:10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</row>
    <row r="78" spans="1:10" x14ac:dyDescent="0.3">
      <c r="B78" s="2" t="s">
        <v>44</v>
      </c>
      <c r="I78" t="s">
        <v>63</v>
      </c>
    </row>
    <row r="79" spans="1:10" x14ac:dyDescent="0.3">
      <c r="B79" s="14" t="s">
        <v>20</v>
      </c>
      <c r="C79">
        <v>6</v>
      </c>
      <c r="D79">
        <v>5.7</v>
      </c>
      <c r="E79">
        <v>6.15</v>
      </c>
      <c r="F79">
        <v>4.3</v>
      </c>
      <c r="G79">
        <v>13.25</v>
      </c>
      <c r="H79">
        <v>11.85</v>
      </c>
    </row>
    <row r="80" spans="1:10" x14ac:dyDescent="0.3">
      <c r="C80" s="2" t="s">
        <v>8</v>
      </c>
      <c r="D80" s="2" t="s">
        <v>15</v>
      </c>
      <c r="E80" s="2" t="s">
        <v>16</v>
      </c>
      <c r="F80" s="2" t="s">
        <v>17</v>
      </c>
      <c r="G80" s="2" t="s">
        <v>18</v>
      </c>
      <c r="H80" s="2" t="s">
        <v>19</v>
      </c>
    </row>
    <row r="81" spans="1:17" x14ac:dyDescent="0.3">
      <c r="A81">
        <v>6</v>
      </c>
      <c r="B81" s="2" t="s">
        <v>8</v>
      </c>
      <c r="C81">
        <f>C$79/$A81</f>
        <v>1</v>
      </c>
      <c r="D81">
        <f t="shared" ref="D81:H86" si="13">D$79/$A81</f>
        <v>0.95000000000000007</v>
      </c>
      <c r="E81">
        <f t="shared" si="13"/>
        <v>1.0250000000000001</v>
      </c>
      <c r="F81">
        <f t="shared" si="13"/>
        <v>0.71666666666666667</v>
      </c>
      <c r="G81">
        <f t="shared" si="13"/>
        <v>2.2083333333333335</v>
      </c>
      <c r="H81">
        <f t="shared" si="13"/>
        <v>1.9749999999999999</v>
      </c>
    </row>
    <row r="82" spans="1:17" x14ac:dyDescent="0.3">
      <c r="A82">
        <v>5.7</v>
      </c>
      <c r="B82" s="2" t="s">
        <v>15</v>
      </c>
      <c r="C82">
        <f t="shared" ref="C82:C86" si="14">C$79/$A82</f>
        <v>1.0526315789473684</v>
      </c>
      <c r="D82">
        <f t="shared" si="13"/>
        <v>1</v>
      </c>
      <c r="E82">
        <f t="shared" si="13"/>
        <v>1.0789473684210527</v>
      </c>
      <c r="F82">
        <f t="shared" si="13"/>
        <v>0.7543859649122806</v>
      </c>
      <c r="G82">
        <f t="shared" si="13"/>
        <v>2.3245614035087718</v>
      </c>
      <c r="H82">
        <f t="shared" si="13"/>
        <v>2.0789473684210527</v>
      </c>
    </row>
    <row r="83" spans="1:17" x14ac:dyDescent="0.3">
      <c r="A83">
        <v>6.15</v>
      </c>
      <c r="B83" s="2" t="s">
        <v>16</v>
      </c>
      <c r="C83">
        <f t="shared" si="14"/>
        <v>0.97560975609756095</v>
      </c>
      <c r="D83">
        <f t="shared" si="13"/>
        <v>0.92682926829268286</v>
      </c>
      <c r="E83">
        <f t="shared" si="13"/>
        <v>1</v>
      </c>
      <c r="F83">
        <f t="shared" si="13"/>
        <v>0.69918699186991862</v>
      </c>
      <c r="G83">
        <f t="shared" si="13"/>
        <v>2.154471544715447</v>
      </c>
      <c r="H83">
        <f t="shared" si="13"/>
        <v>1.9268292682926829</v>
      </c>
    </row>
    <row r="84" spans="1:17" x14ac:dyDescent="0.3">
      <c r="A84">
        <v>4.3</v>
      </c>
      <c r="B84" s="2" t="s">
        <v>17</v>
      </c>
      <c r="C84">
        <f t="shared" si="14"/>
        <v>1.3953488372093024</v>
      </c>
      <c r="D84">
        <f t="shared" si="13"/>
        <v>1.3255813953488373</v>
      </c>
      <c r="E84">
        <f t="shared" si="13"/>
        <v>1.430232558139535</v>
      </c>
      <c r="F84">
        <f t="shared" si="13"/>
        <v>1</v>
      </c>
      <c r="G84">
        <f t="shared" si="13"/>
        <v>3.0813953488372094</v>
      </c>
      <c r="H84">
        <f t="shared" si="13"/>
        <v>2.7558139534883721</v>
      </c>
    </row>
    <row r="85" spans="1:17" x14ac:dyDescent="0.3">
      <c r="A85">
        <v>13.25</v>
      </c>
      <c r="B85" s="2" t="s">
        <v>18</v>
      </c>
      <c r="C85">
        <f t="shared" si="14"/>
        <v>0.45283018867924529</v>
      </c>
      <c r="D85">
        <f t="shared" si="13"/>
        <v>0.43018867924528303</v>
      </c>
      <c r="E85">
        <f t="shared" si="13"/>
        <v>0.46415094339622642</v>
      </c>
      <c r="F85">
        <f t="shared" si="13"/>
        <v>0.32452830188679244</v>
      </c>
      <c r="G85">
        <f t="shared" si="13"/>
        <v>1</v>
      </c>
      <c r="H85">
        <f t="shared" si="13"/>
        <v>0.89433962264150946</v>
      </c>
    </row>
    <row r="86" spans="1:17" x14ac:dyDescent="0.3">
      <c r="A86">
        <v>11.85</v>
      </c>
      <c r="B86" s="2" t="s">
        <v>19</v>
      </c>
      <c r="C86">
        <f t="shared" si="14"/>
        <v>0.50632911392405067</v>
      </c>
      <c r="D86">
        <f t="shared" si="13"/>
        <v>0.48101265822784811</v>
      </c>
      <c r="E86">
        <f t="shared" si="13"/>
        <v>0.51898734177215189</v>
      </c>
      <c r="F86">
        <f t="shared" si="13"/>
        <v>0.3628691983122363</v>
      </c>
      <c r="G86">
        <f t="shared" si="13"/>
        <v>1.1181434599156119</v>
      </c>
      <c r="H86">
        <f t="shared" si="13"/>
        <v>1</v>
      </c>
    </row>
    <row r="88" spans="1:17" x14ac:dyDescent="0.3">
      <c r="B88" s="2" t="s">
        <v>59</v>
      </c>
      <c r="H88" t="s">
        <v>63</v>
      </c>
      <c r="I88" s="2" t="s">
        <v>60</v>
      </c>
    </row>
    <row r="89" spans="1:17" x14ac:dyDescent="0.3">
      <c r="B89" s="2" t="s">
        <v>18</v>
      </c>
      <c r="C89" s="15">
        <f>((C79-$A85)/$A$85)</f>
        <v>-0.54716981132075471</v>
      </c>
      <c r="D89" s="15">
        <f t="shared" ref="D89:H89" si="15">((D79-$A85)/$A$85)</f>
        <v>-0.56981132075471697</v>
      </c>
      <c r="E89" s="15">
        <f t="shared" si="15"/>
        <v>-0.53584905660377358</v>
      </c>
      <c r="F89" s="15">
        <f t="shared" si="15"/>
        <v>-0.67547169811320751</v>
      </c>
      <c r="G89" s="15">
        <f t="shared" si="15"/>
        <v>0</v>
      </c>
      <c r="H89" s="15">
        <f t="shared" si="15"/>
        <v>-0.1056603773584906</v>
      </c>
      <c r="I89" s="16">
        <f>AVERAGE(C89:F89)</f>
        <v>-0.58207547169811324</v>
      </c>
    </row>
    <row r="90" spans="1:17" x14ac:dyDescent="0.3">
      <c r="B90" s="2" t="s">
        <v>19</v>
      </c>
      <c r="C90" s="15">
        <f>((C79-$A$86)/$A$86)</f>
        <v>-0.49367088607594933</v>
      </c>
      <c r="D90" s="15">
        <f t="shared" ref="D90:H90" si="16">((D79-$A$86)/$A$86)</f>
        <v>-0.51898734177215189</v>
      </c>
      <c r="E90" s="15">
        <f t="shared" si="16"/>
        <v>-0.48101265822784806</v>
      </c>
      <c r="F90" s="15">
        <f t="shared" si="16"/>
        <v>-0.6371308016877637</v>
      </c>
      <c r="G90" s="15">
        <f t="shared" si="16"/>
        <v>0.11814345991561184</v>
      </c>
      <c r="H90" s="15">
        <f t="shared" si="16"/>
        <v>0</v>
      </c>
      <c r="I90" s="16">
        <f>AVERAGE(C76:F76)</f>
        <v>-0.40676567656765683</v>
      </c>
    </row>
    <row r="91" spans="1:17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</row>
    <row r="92" spans="1:17" x14ac:dyDescent="0.3">
      <c r="B92" s="2" t="s">
        <v>44</v>
      </c>
      <c r="I92" t="s">
        <v>63</v>
      </c>
    </row>
    <row r="93" spans="1:17" x14ac:dyDescent="0.3">
      <c r="B93" s="14" t="s">
        <v>77</v>
      </c>
      <c r="C93" s="6">
        <v>6.15</v>
      </c>
      <c r="D93" s="6">
        <v>5.2</v>
      </c>
      <c r="E93" s="6">
        <v>11.475</v>
      </c>
      <c r="F93" s="6">
        <v>5.7750000000000004</v>
      </c>
      <c r="G93" s="6">
        <v>15</v>
      </c>
      <c r="H93" s="6">
        <v>12.75</v>
      </c>
    </row>
    <row r="94" spans="1:17" x14ac:dyDescent="0.3">
      <c r="C94" s="2" t="s">
        <v>8</v>
      </c>
      <c r="D94" s="2" t="s">
        <v>15</v>
      </c>
      <c r="E94" s="2" t="s">
        <v>16</v>
      </c>
      <c r="F94" s="2" t="s">
        <v>17</v>
      </c>
      <c r="G94" s="2" t="s">
        <v>18</v>
      </c>
      <c r="H94" s="2" t="s">
        <v>19</v>
      </c>
      <c r="L94" s="6"/>
      <c r="M94" s="6"/>
      <c r="N94" s="6"/>
      <c r="O94" s="6"/>
      <c r="P94" s="6"/>
      <c r="Q94" s="6"/>
    </row>
    <row r="95" spans="1:17" x14ac:dyDescent="0.3">
      <c r="A95" s="6">
        <v>6.15</v>
      </c>
      <c r="B95" s="2" t="s">
        <v>8</v>
      </c>
      <c r="C95">
        <f>C$93/$A95</f>
        <v>1</v>
      </c>
      <c r="D95">
        <f t="shared" ref="D95:H100" si="17">D$93/$A95</f>
        <v>0.84552845528455278</v>
      </c>
      <c r="E95">
        <f t="shared" si="17"/>
        <v>1.8658536585365852</v>
      </c>
      <c r="F95">
        <f t="shared" si="17"/>
        <v>0.9390243902439025</v>
      </c>
      <c r="G95">
        <f t="shared" si="17"/>
        <v>2.4390243902439024</v>
      </c>
      <c r="H95">
        <f t="shared" si="17"/>
        <v>2.0731707317073171</v>
      </c>
    </row>
    <row r="96" spans="1:17" x14ac:dyDescent="0.3">
      <c r="A96" s="6">
        <v>5.2</v>
      </c>
      <c r="B96" s="2" t="s">
        <v>15</v>
      </c>
      <c r="C96">
        <f t="shared" ref="C96:C100" si="18">C$93/$A96</f>
        <v>1.1826923076923077</v>
      </c>
      <c r="D96">
        <f t="shared" si="17"/>
        <v>1</v>
      </c>
      <c r="E96">
        <f t="shared" si="17"/>
        <v>2.2067307692307692</v>
      </c>
      <c r="F96">
        <f t="shared" si="17"/>
        <v>1.1105769230769231</v>
      </c>
      <c r="G96">
        <f t="shared" si="17"/>
        <v>2.8846153846153846</v>
      </c>
      <c r="H96">
        <f t="shared" si="17"/>
        <v>2.4519230769230766</v>
      </c>
    </row>
    <row r="97" spans="1:17" x14ac:dyDescent="0.3">
      <c r="A97" s="6">
        <v>11.475</v>
      </c>
      <c r="B97" s="2" t="s">
        <v>16</v>
      </c>
      <c r="C97">
        <f t="shared" si="18"/>
        <v>0.53594771241830075</v>
      </c>
      <c r="D97">
        <f t="shared" si="17"/>
        <v>0.45315904139433555</v>
      </c>
      <c r="E97">
        <f t="shared" si="17"/>
        <v>1</v>
      </c>
      <c r="F97">
        <f t="shared" si="17"/>
        <v>0.50326797385620925</v>
      </c>
      <c r="G97">
        <f t="shared" si="17"/>
        <v>1.3071895424836601</v>
      </c>
      <c r="H97">
        <f t="shared" si="17"/>
        <v>1.1111111111111112</v>
      </c>
    </row>
    <row r="98" spans="1:17" x14ac:dyDescent="0.3">
      <c r="A98" s="6">
        <v>5.7750000000000004</v>
      </c>
      <c r="B98" s="2" t="s">
        <v>17</v>
      </c>
      <c r="C98">
        <f t="shared" si="18"/>
        <v>1.0649350649350648</v>
      </c>
      <c r="D98">
        <f t="shared" si="17"/>
        <v>0.90043290043290036</v>
      </c>
      <c r="E98">
        <f t="shared" si="17"/>
        <v>1.9870129870129869</v>
      </c>
      <c r="F98">
        <f t="shared" si="17"/>
        <v>1</v>
      </c>
      <c r="G98">
        <f t="shared" si="17"/>
        <v>2.5974025974025974</v>
      </c>
      <c r="H98">
        <f t="shared" si="17"/>
        <v>2.2077922077922079</v>
      </c>
    </row>
    <row r="99" spans="1:17" x14ac:dyDescent="0.3">
      <c r="A99" s="6">
        <v>15</v>
      </c>
      <c r="B99" s="2" t="s">
        <v>18</v>
      </c>
      <c r="C99">
        <f t="shared" si="18"/>
        <v>0.41000000000000003</v>
      </c>
      <c r="D99">
        <f t="shared" si="17"/>
        <v>0.34666666666666668</v>
      </c>
      <c r="E99">
        <f t="shared" si="17"/>
        <v>0.76500000000000001</v>
      </c>
      <c r="F99">
        <f t="shared" si="17"/>
        <v>0.38500000000000001</v>
      </c>
      <c r="G99">
        <f t="shared" si="17"/>
        <v>1</v>
      </c>
      <c r="H99">
        <f t="shared" si="17"/>
        <v>0.85</v>
      </c>
    </row>
    <row r="100" spans="1:17" x14ac:dyDescent="0.3">
      <c r="A100" s="6">
        <v>12.75</v>
      </c>
      <c r="B100" s="2" t="s">
        <v>19</v>
      </c>
      <c r="C100">
        <f t="shared" si="18"/>
        <v>0.4823529411764706</v>
      </c>
      <c r="D100">
        <f t="shared" si="17"/>
        <v>0.40784313725490196</v>
      </c>
      <c r="E100">
        <f t="shared" si="17"/>
        <v>0.9</v>
      </c>
      <c r="F100">
        <f t="shared" si="17"/>
        <v>0.45294117647058824</v>
      </c>
      <c r="G100">
        <f t="shared" si="17"/>
        <v>1.1764705882352942</v>
      </c>
      <c r="H100">
        <f t="shared" si="17"/>
        <v>1</v>
      </c>
    </row>
    <row r="102" spans="1:17" x14ac:dyDescent="0.3">
      <c r="B102" s="2" t="s">
        <v>59</v>
      </c>
      <c r="H102" t="s">
        <v>63</v>
      </c>
      <c r="I102" s="2" t="s">
        <v>60</v>
      </c>
    </row>
    <row r="103" spans="1:17" x14ac:dyDescent="0.3">
      <c r="B103" s="2" t="s">
        <v>18</v>
      </c>
      <c r="C103" s="15">
        <f>((C93-$A99)/$A99)</f>
        <v>-0.59</v>
      </c>
      <c r="D103" s="15">
        <f t="shared" ref="D103:G103" si="19">((D93-$A99)/$A99)</f>
        <v>-0.65333333333333343</v>
      </c>
      <c r="E103" s="15">
        <f t="shared" si="19"/>
        <v>-0.23500000000000001</v>
      </c>
      <c r="F103" s="15">
        <f t="shared" si="19"/>
        <v>-0.61499999999999999</v>
      </c>
      <c r="G103" s="15">
        <f t="shared" si="19"/>
        <v>0</v>
      </c>
      <c r="H103" s="15">
        <f>((H93-$A99)/$A99)</f>
        <v>-0.15</v>
      </c>
      <c r="I103" s="16">
        <f>AVERAGE(C103:F103)</f>
        <v>-0.52333333333333343</v>
      </c>
    </row>
    <row r="104" spans="1:17" x14ac:dyDescent="0.3">
      <c r="B104" s="2" t="s">
        <v>19</v>
      </c>
      <c r="C104" s="15">
        <f>((C93-$A100)/$A100)</f>
        <v>-0.51764705882352935</v>
      </c>
      <c r="D104" s="15">
        <f t="shared" ref="D104:H104" si="20">((D93-$A$100)/$A$100)</f>
        <v>-0.59215686274509804</v>
      </c>
      <c r="E104" s="15">
        <f t="shared" si="20"/>
        <v>-0.10000000000000003</v>
      </c>
      <c r="F104" s="15">
        <f t="shared" si="20"/>
        <v>-0.54705882352941171</v>
      </c>
      <c r="G104" s="15">
        <f t="shared" si="20"/>
        <v>0.17647058823529413</v>
      </c>
      <c r="H104" s="15">
        <f t="shared" si="20"/>
        <v>0</v>
      </c>
      <c r="I104" s="16">
        <f>AVERAGE(C90:F90)</f>
        <v>-0.53270042194092826</v>
      </c>
    </row>
    <row r="105" spans="1:17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</row>
    <row r="106" spans="1:17" x14ac:dyDescent="0.3">
      <c r="B106" s="2" t="s">
        <v>44</v>
      </c>
      <c r="I106" t="s">
        <v>63</v>
      </c>
    </row>
    <row r="107" spans="1:17" x14ac:dyDescent="0.3">
      <c r="B107" s="14" t="s">
        <v>78</v>
      </c>
      <c r="C107" s="6">
        <v>6.4</v>
      </c>
      <c r="D107" s="6">
        <v>5.5750000000000002</v>
      </c>
      <c r="E107" s="6">
        <v>5.7750000000000004</v>
      </c>
      <c r="F107" s="6">
        <v>6.9249999999999998</v>
      </c>
      <c r="G107" s="6">
        <v>7.85</v>
      </c>
      <c r="H107" s="6">
        <v>6.9749999999999996</v>
      </c>
    </row>
    <row r="108" spans="1:17" x14ac:dyDescent="0.3">
      <c r="C108" s="2" t="s">
        <v>8</v>
      </c>
      <c r="D108" s="2" t="s">
        <v>15</v>
      </c>
      <c r="E108" s="2" t="s">
        <v>16</v>
      </c>
      <c r="F108" s="2" t="s">
        <v>17</v>
      </c>
      <c r="G108" s="2" t="s">
        <v>18</v>
      </c>
      <c r="H108" s="2" t="s">
        <v>19</v>
      </c>
    </row>
    <row r="109" spans="1:17" x14ac:dyDescent="0.3">
      <c r="A109" s="6">
        <v>6.4</v>
      </c>
      <c r="B109" s="2" t="s">
        <v>8</v>
      </c>
      <c r="C109">
        <f>C$107/$A109</f>
        <v>1</v>
      </c>
      <c r="D109">
        <f t="shared" ref="D109:H114" si="21">D$107/$A109</f>
        <v>0.87109375</v>
      </c>
      <c r="E109">
        <f t="shared" si="21"/>
        <v>0.90234375</v>
      </c>
      <c r="F109">
        <f t="shared" si="21"/>
        <v>1.08203125</v>
      </c>
      <c r="G109">
        <f t="shared" si="21"/>
        <v>1.2265624999999998</v>
      </c>
      <c r="H109">
        <f t="shared" si="21"/>
        <v>1.0898437499999998</v>
      </c>
    </row>
    <row r="110" spans="1:17" x14ac:dyDescent="0.3">
      <c r="A110" s="6">
        <v>5.5750000000000002</v>
      </c>
      <c r="B110" s="2" t="s">
        <v>15</v>
      </c>
      <c r="C110">
        <f t="shared" ref="C110:C114" si="22">C$107/$A110</f>
        <v>1.147982062780269</v>
      </c>
      <c r="D110">
        <f t="shared" si="21"/>
        <v>1</v>
      </c>
      <c r="E110">
        <f t="shared" si="21"/>
        <v>1.0358744394618835</v>
      </c>
      <c r="F110">
        <f t="shared" si="21"/>
        <v>1.242152466367713</v>
      </c>
      <c r="G110">
        <f>G$107/$A110</f>
        <v>1.4080717488789236</v>
      </c>
      <c r="H110">
        <f t="shared" si="21"/>
        <v>1.2511210762331837</v>
      </c>
      <c r="L110" s="6"/>
      <c r="M110" s="6"/>
      <c r="N110" s="6"/>
      <c r="O110" s="6"/>
      <c r="P110" s="6"/>
      <c r="Q110" s="6"/>
    </row>
    <row r="111" spans="1:17" x14ac:dyDescent="0.3">
      <c r="A111" s="6">
        <v>5.7750000000000004</v>
      </c>
      <c r="B111" s="2" t="s">
        <v>16</v>
      </c>
      <c r="C111">
        <f>C$107/$A111</f>
        <v>1.1082251082251082</v>
      </c>
      <c r="D111">
        <f t="shared" si="21"/>
        <v>0.96536796536796532</v>
      </c>
      <c r="E111">
        <f t="shared" si="21"/>
        <v>1</v>
      </c>
      <c r="F111">
        <f t="shared" si="21"/>
        <v>1.1991341991341991</v>
      </c>
      <c r="G111">
        <f t="shared" si="21"/>
        <v>1.3593073593073592</v>
      </c>
      <c r="H111">
        <f t="shared" si="21"/>
        <v>1.2077922077922076</v>
      </c>
    </row>
    <row r="112" spans="1:17" x14ac:dyDescent="0.3">
      <c r="A112" s="6">
        <v>6.9249999999999998</v>
      </c>
      <c r="B112" s="2" t="s">
        <v>17</v>
      </c>
      <c r="C112">
        <f t="shared" si="22"/>
        <v>0.92418772563176899</v>
      </c>
      <c r="D112">
        <f>D$107/$A112</f>
        <v>0.80505415162454874</v>
      </c>
      <c r="E112">
        <f t="shared" si="21"/>
        <v>0.8339350180505416</v>
      </c>
      <c r="F112">
        <f t="shared" si="21"/>
        <v>1</v>
      </c>
      <c r="G112">
        <f t="shared" si="21"/>
        <v>1.1335740072202165</v>
      </c>
      <c r="H112">
        <f t="shared" si="21"/>
        <v>1.0072202166064981</v>
      </c>
    </row>
    <row r="113" spans="1:9" x14ac:dyDescent="0.3">
      <c r="A113" s="6">
        <v>7.85</v>
      </c>
      <c r="B113" s="2" t="s">
        <v>18</v>
      </c>
      <c r="C113">
        <f t="shared" si="22"/>
        <v>0.8152866242038217</v>
      </c>
      <c r="D113">
        <f t="shared" si="21"/>
        <v>0.71019108280254784</v>
      </c>
      <c r="E113">
        <f t="shared" si="21"/>
        <v>0.73566878980891726</v>
      </c>
      <c r="F113">
        <f t="shared" si="21"/>
        <v>0.88216560509554143</v>
      </c>
      <c r="G113">
        <f t="shared" si="21"/>
        <v>1</v>
      </c>
      <c r="H113">
        <f t="shared" si="21"/>
        <v>0.88853503184713378</v>
      </c>
    </row>
    <row r="114" spans="1:9" x14ac:dyDescent="0.3">
      <c r="A114" s="6">
        <v>6.9749999999999996</v>
      </c>
      <c r="B114" s="2" t="s">
        <v>19</v>
      </c>
      <c r="C114">
        <f t="shared" si="22"/>
        <v>0.91756272401433703</v>
      </c>
      <c r="D114">
        <f t="shared" si="21"/>
        <v>0.7992831541218639</v>
      </c>
      <c r="E114">
        <f t="shared" si="21"/>
        <v>0.82795698924731187</v>
      </c>
      <c r="F114">
        <f t="shared" si="21"/>
        <v>0.99283154121863804</v>
      </c>
      <c r="G114">
        <f t="shared" si="21"/>
        <v>1.1254480286738351</v>
      </c>
      <c r="H114">
        <f t="shared" si="21"/>
        <v>1</v>
      </c>
    </row>
    <row r="116" spans="1:9" x14ac:dyDescent="0.3">
      <c r="B116" s="2" t="s">
        <v>59</v>
      </c>
      <c r="H116" t="s">
        <v>63</v>
      </c>
      <c r="I116" s="2" t="s">
        <v>60</v>
      </c>
    </row>
    <row r="117" spans="1:9" x14ac:dyDescent="0.3">
      <c r="B117" s="2" t="s">
        <v>18</v>
      </c>
      <c r="C117" s="15">
        <f>((C107-$A113)/$A113)</f>
        <v>-0.18471337579617828</v>
      </c>
      <c r="D117" s="15">
        <f t="shared" ref="D117:H117" si="23">((D107-$A113)/$A113)</f>
        <v>-0.28980891719745216</v>
      </c>
      <c r="E117" s="15">
        <f t="shared" si="23"/>
        <v>-0.26433121019108274</v>
      </c>
      <c r="F117" s="15">
        <f t="shared" si="23"/>
        <v>-0.11783439490445859</v>
      </c>
      <c r="G117" s="15">
        <f t="shared" si="23"/>
        <v>0</v>
      </c>
      <c r="H117" s="15">
        <f t="shared" si="23"/>
        <v>-0.11146496815286625</v>
      </c>
      <c r="I117" s="16">
        <f>AVERAGE(C117:F117)</f>
        <v>-0.21417197452229295</v>
      </c>
    </row>
    <row r="118" spans="1:9" x14ac:dyDescent="0.3">
      <c r="B118" s="2" t="s">
        <v>19</v>
      </c>
      <c r="C118" s="15">
        <f>((C107-$A114)/$A114)</f>
        <v>-8.2437275985662986E-2</v>
      </c>
      <c r="D118" s="15">
        <f t="shared" ref="D118:H118" si="24">((D107-$A114)/$A114)</f>
        <v>-0.20071684587813612</v>
      </c>
      <c r="E118" s="15">
        <f t="shared" si="24"/>
        <v>-0.17204301075268807</v>
      </c>
      <c r="F118" s="15">
        <f t="shared" si="24"/>
        <v>-7.168458781361982E-3</v>
      </c>
      <c r="G118" s="15">
        <f t="shared" si="24"/>
        <v>0.12544802867383514</v>
      </c>
      <c r="H118" s="15">
        <f t="shared" si="24"/>
        <v>0</v>
      </c>
      <c r="I118" s="16">
        <f>AVERAGE(C104:F104)</f>
        <v>-0.4392156862745098</v>
      </c>
    </row>
  </sheetData>
  <conditionalFormatting sqref="B3:B8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{F30715BD-92F8-40CF-9883-EBB280099FB2}</x14:id>
        </ext>
      </extLst>
    </cfRule>
  </conditionalFormatting>
  <conditionalFormatting sqref="C3:C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{B9FA8CA2-D1AF-4E19-B44C-8E7143397D99}</x14:id>
        </ext>
      </extLst>
    </cfRule>
  </conditionalFormatting>
  <conditionalFormatting sqref="D3:D8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{EEC01745-4F15-4576-98C3-3C5DD129931A}</x14:id>
        </ext>
      </extLst>
    </cfRule>
  </conditionalFormatting>
  <conditionalFormatting sqref="E3:E8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{BB6DF961-4418-4AB3-B4F0-1655DAAFB5F3}</x14:id>
        </ext>
      </extLst>
    </cfRule>
  </conditionalFormatting>
  <conditionalFormatting sqref="F3:F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{29A61C13-8996-4AE7-B361-44439660B69D}</x14:id>
        </ext>
      </extLst>
    </cfRule>
  </conditionalFormatting>
  <conditionalFormatting sqref="G3:G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{D26CAA71-D0EA-46C0-A267-4310AAD7E9C1}</x14:id>
        </ext>
      </extLst>
    </cfRule>
  </conditionalFormatting>
  <conditionalFormatting sqref="H3:H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{EEC21C6B-87C0-471C-B2F3-B6B99B383318}</x14:id>
        </ext>
      </extLst>
    </cfRule>
  </conditionalFormatting>
  <conditionalFormatting sqref="I3:I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{BA2EFC65-DABE-4F60-AE1C-A835EDE135CE}</x14:id>
        </ext>
      </extLst>
    </cfRule>
  </conditionalFormatting>
  <conditionalFormatting sqref="J3:J8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{CA643DFB-224A-46F9-B372-8E6ABA8C32DA}</x14:id>
        </ext>
      </extLst>
    </cfRule>
  </conditionalFormatting>
  <conditionalFormatting sqref="K3:K8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{6DB72AA7-0CD2-4F03-BD83-60439EF70DE0}</x14:id>
        </ext>
      </extLst>
    </cfRule>
  </conditionalFormatting>
  <conditionalFormatting sqref="L3:L8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{6347791D-EBA0-48F2-B933-6EB649707F99}</x14:id>
        </ext>
      </extLst>
    </cfRule>
  </conditionalFormatting>
  <conditionalFormatting sqref="M3:M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{3986E952-1C36-4C75-9EB9-05B492A1EB44}</x14:id>
        </ext>
      </extLst>
    </cfRule>
  </conditionalFormatting>
  <conditionalFormatting sqref="B19:B24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{067078A2-268F-410D-A665-659CE2E17FBC}</x14:id>
        </ext>
      </extLst>
    </cfRule>
  </conditionalFormatting>
  <conditionalFormatting sqref="C19:C24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{0D32F953-F4EC-46C6-A6CF-5A1AE95E3B9D}</x14:id>
        </ext>
      </extLst>
    </cfRule>
  </conditionalFormatting>
  <conditionalFormatting sqref="D19:D24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{992E4E1E-EE8C-4A95-A8A7-5B46EB190C1B}</x14:id>
        </ext>
      </extLst>
    </cfRule>
  </conditionalFormatting>
  <conditionalFormatting sqref="E19:E24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{D2D5ABBF-7809-481E-9AF1-BE7249FC9AC3}</x14:id>
        </ext>
      </extLst>
    </cfRule>
  </conditionalFormatting>
  <conditionalFormatting sqref="F19:F2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{88F88A91-FBD2-4658-9075-E1F0F3B7CA59}</x14:id>
        </ext>
      </extLst>
    </cfRule>
  </conditionalFormatting>
  <conditionalFormatting sqref="G19:G24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{95797DBE-FDA1-4EB9-9BB3-CA5ED6BC2379}</x14:id>
        </ext>
      </extLst>
    </cfRule>
  </conditionalFormatting>
  <conditionalFormatting sqref="H19:H2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{86063697-7D71-44C1-8577-FC62BCB62955}</x14:id>
        </ext>
      </extLst>
    </cfRule>
  </conditionalFormatting>
  <conditionalFormatting sqref="I19:I2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{27BEDC37-2AFF-4B17-820B-1AFA2192D8A3}</x14:id>
        </ext>
      </extLst>
    </cfRule>
  </conditionalFormatting>
  <conditionalFormatting sqref="J19:J2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{76085B6E-2349-43EA-8326-A9BC64327522}</x14:id>
        </ext>
      </extLst>
    </cfRule>
  </conditionalFormatting>
  <conditionalFormatting sqref="K19:K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{6757D8DB-85EA-4F15-BB42-21DB4373D3EE}</x14:id>
        </ext>
      </extLst>
    </cfRule>
  </conditionalFormatting>
  <conditionalFormatting sqref="L19:L2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{C20E3FA3-D0A5-4F3C-819C-A23B77BCEBF3}</x14:id>
        </ext>
      </extLst>
    </cfRule>
  </conditionalFormatting>
  <conditionalFormatting sqref="M19:M2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{AEB0A33F-840C-4D87-9B30-CF39BB3C7F69}</x14:id>
        </ext>
      </extLst>
    </cfRule>
  </conditionalFormatting>
  <conditionalFormatting sqref="B26:M31">
    <cfRule type="iconSet" priority="1">
      <iconSet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0715BD-92F8-40CF-9883-EBB280099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B3:B8</xm:sqref>
        </x14:conditionalFormatting>
        <x14:conditionalFormatting xmlns:xm="http://schemas.microsoft.com/office/excel/2006/main">
          <x14:cfRule type="dataBar" id="{B9FA8CA2-D1AF-4E19-B44C-8E7143397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  <x14:conditionalFormatting xmlns:xm="http://schemas.microsoft.com/office/excel/2006/main">
          <x14:cfRule type="dataBar" id="{EEC01745-4F15-4576-98C3-3C5DD1299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D3:D8</xm:sqref>
        </x14:conditionalFormatting>
        <x14:conditionalFormatting xmlns:xm="http://schemas.microsoft.com/office/excel/2006/main">
          <x14:cfRule type="dataBar" id="{BB6DF961-4418-4AB3-B4F0-1655DAAFB5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E3:E8</xm:sqref>
        </x14:conditionalFormatting>
        <x14:conditionalFormatting xmlns:xm="http://schemas.microsoft.com/office/excel/2006/main">
          <x14:cfRule type="dataBar" id="{29A61C13-8996-4AE7-B361-44439660B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F3:F8</xm:sqref>
        </x14:conditionalFormatting>
        <x14:conditionalFormatting xmlns:xm="http://schemas.microsoft.com/office/excel/2006/main">
          <x14:cfRule type="dataBar" id="{D26CAA71-D0EA-46C0-A267-4310AAD7E9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G3:G8</xm:sqref>
        </x14:conditionalFormatting>
        <x14:conditionalFormatting xmlns:xm="http://schemas.microsoft.com/office/excel/2006/main">
          <x14:cfRule type="dataBar" id="{EEC21C6B-87C0-471C-B2F3-B6B99B383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H3:H8</xm:sqref>
        </x14:conditionalFormatting>
        <x14:conditionalFormatting xmlns:xm="http://schemas.microsoft.com/office/excel/2006/main">
          <x14:cfRule type="dataBar" id="{BA2EFC65-DABE-4F60-AE1C-A835EDE135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I3:I8</xm:sqref>
        </x14:conditionalFormatting>
        <x14:conditionalFormatting xmlns:xm="http://schemas.microsoft.com/office/excel/2006/main">
          <x14:cfRule type="dataBar" id="{CA643DFB-224A-46F9-B372-8E6ABA8C3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J3:J8</xm:sqref>
        </x14:conditionalFormatting>
        <x14:conditionalFormatting xmlns:xm="http://schemas.microsoft.com/office/excel/2006/main">
          <x14:cfRule type="dataBar" id="{6DB72AA7-0CD2-4F03-BD83-60439EF70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K3:K8</xm:sqref>
        </x14:conditionalFormatting>
        <x14:conditionalFormatting xmlns:xm="http://schemas.microsoft.com/office/excel/2006/main">
          <x14:cfRule type="dataBar" id="{6347791D-EBA0-48F2-B933-6EB649707F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L3:L8</xm:sqref>
        </x14:conditionalFormatting>
        <x14:conditionalFormatting xmlns:xm="http://schemas.microsoft.com/office/excel/2006/main">
          <x14:cfRule type="dataBar" id="{3986E952-1C36-4C75-9EB9-05B492A1E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M3:M8</xm:sqref>
        </x14:conditionalFormatting>
        <x14:conditionalFormatting xmlns:xm="http://schemas.microsoft.com/office/excel/2006/main">
          <x14:cfRule type="dataBar" id="{067078A2-268F-410D-A665-659CE2E17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B19:B24</xm:sqref>
        </x14:conditionalFormatting>
        <x14:conditionalFormatting xmlns:xm="http://schemas.microsoft.com/office/excel/2006/main">
          <x14:cfRule type="dataBar" id="{0D32F953-F4EC-46C6-A6CF-5A1AE95E3B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C19:C24</xm:sqref>
        </x14:conditionalFormatting>
        <x14:conditionalFormatting xmlns:xm="http://schemas.microsoft.com/office/excel/2006/main">
          <x14:cfRule type="dataBar" id="{992E4E1E-EE8C-4A95-A8A7-5B46EB190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D19:D24</xm:sqref>
        </x14:conditionalFormatting>
        <x14:conditionalFormatting xmlns:xm="http://schemas.microsoft.com/office/excel/2006/main">
          <x14:cfRule type="dataBar" id="{D2D5ABBF-7809-481E-9AF1-BE7249FC9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E19:E24</xm:sqref>
        </x14:conditionalFormatting>
        <x14:conditionalFormatting xmlns:xm="http://schemas.microsoft.com/office/excel/2006/main">
          <x14:cfRule type="dataBar" id="{88F88A91-FBD2-4658-9075-E1F0F3B7C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F19:F24</xm:sqref>
        </x14:conditionalFormatting>
        <x14:conditionalFormatting xmlns:xm="http://schemas.microsoft.com/office/excel/2006/main">
          <x14:cfRule type="dataBar" id="{95797DBE-FDA1-4EB9-9BB3-CA5ED6BC2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G19:G24</xm:sqref>
        </x14:conditionalFormatting>
        <x14:conditionalFormatting xmlns:xm="http://schemas.microsoft.com/office/excel/2006/main">
          <x14:cfRule type="dataBar" id="{86063697-7D71-44C1-8577-FC62BCB629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H19:H24</xm:sqref>
        </x14:conditionalFormatting>
        <x14:conditionalFormatting xmlns:xm="http://schemas.microsoft.com/office/excel/2006/main">
          <x14:cfRule type="dataBar" id="{27BEDC37-2AFF-4B17-820B-1AFA2192D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I19:I24</xm:sqref>
        </x14:conditionalFormatting>
        <x14:conditionalFormatting xmlns:xm="http://schemas.microsoft.com/office/excel/2006/main">
          <x14:cfRule type="dataBar" id="{76085B6E-2349-43EA-8326-A9BC64327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J19:J24</xm:sqref>
        </x14:conditionalFormatting>
        <x14:conditionalFormatting xmlns:xm="http://schemas.microsoft.com/office/excel/2006/main">
          <x14:cfRule type="dataBar" id="{6757D8DB-85EA-4F15-BB42-21DB4373D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K19:K24</xm:sqref>
        </x14:conditionalFormatting>
        <x14:conditionalFormatting xmlns:xm="http://schemas.microsoft.com/office/excel/2006/main">
          <x14:cfRule type="dataBar" id="{C20E3FA3-D0A5-4F3C-819C-A23B77BCE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L19:L24</xm:sqref>
        </x14:conditionalFormatting>
        <x14:conditionalFormatting xmlns:xm="http://schemas.microsoft.com/office/excel/2006/main">
          <x14:cfRule type="dataBar" id="{AEB0A33F-840C-4D87-9B30-CF39BB3C7F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M19:M24</xm:sqref>
        </x14:conditionalFormatting>
        <x14:conditionalFormatting xmlns:xm="http://schemas.microsoft.com/office/excel/2006/main">
          <x14:cfRule type="iconSet" priority="14" id="{39968A0B-742B-47D0-B2F7-F26BFF263FA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B10:M15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0"/>
  <sheetViews>
    <sheetView topLeftCell="A34" workbookViewId="0">
      <selection activeCell="H8" sqref="H8"/>
    </sheetView>
  </sheetViews>
  <sheetFormatPr defaultRowHeight="14.4" x14ac:dyDescent="0.3"/>
  <cols>
    <col min="1" max="1" width="21.109375" customWidth="1"/>
    <col min="2" max="7" width="15.6640625" customWidth="1"/>
  </cols>
  <sheetData>
    <row r="2" spans="1:8" x14ac:dyDescent="0.3">
      <c r="B2" t="s">
        <v>19</v>
      </c>
      <c r="C2" t="s">
        <v>8</v>
      </c>
      <c r="D2" t="s">
        <v>15</v>
      </c>
      <c r="E2" t="s">
        <v>16</v>
      </c>
      <c r="F2" t="s">
        <v>17</v>
      </c>
      <c r="G2" t="s">
        <v>81</v>
      </c>
    </row>
    <row r="4" spans="1:8" x14ac:dyDescent="0.3">
      <c r="B4" s="8" t="s">
        <v>19</v>
      </c>
      <c r="C4" s="8" t="s">
        <v>82</v>
      </c>
      <c r="D4" s="8" t="s">
        <v>83</v>
      </c>
      <c r="E4" s="8" t="s">
        <v>84</v>
      </c>
      <c r="F4" s="8" t="s">
        <v>85</v>
      </c>
      <c r="G4" s="8" t="s">
        <v>86</v>
      </c>
    </row>
    <row r="5" spans="1:8" ht="43.2" x14ac:dyDescent="0.3">
      <c r="A5" s="2" t="s">
        <v>80</v>
      </c>
      <c r="B5" s="20" t="s">
        <v>87</v>
      </c>
      <c r="C5" s="20" t="s">
        <v>87</v>
      </c>
      <c r="D5" s="20" t="s">
        <v>87</v>
      </c>
      <c r="E5" s="20" t="s">
        <v>87</v>
      </c>
      <c r="F5" s="20" t="s">
        <v>87</v>
      </c>
      <c r="G5" s="20" t="s">
        <v>87</v>
      </c>
    </row>
    <row r="7" spans="1:8" ht="57.6" x14ac:dyDescent="0.3">
      <c r="A7" t="s">
        <v>88</v>
      </c>
      <c r="B7" s="21" t="s">
        <v>89</v>
      </c>
      <c r="C7" s="21" t="s">
        <v>89</v>
      </c>
      <c r="D7" s="21" t="s">
        <v>89</v>
      </c>
      <c r="E7" s="21" t="s">
        <v>89</v>
      </c>
      <c r="F7" s="21" t="s">
        <v>89</v>
      </c>
      <c r="G7" s="21" t="s">
        <v>89</v>
      </c>
    </row>
    <row r="8" spans="1:8" ht="93.6" x14ac:dyDescent="0.3">
      <c r="A8" t="s">
        <v>90</v>
      </c>
      <c r="B8" s="22" t="s">
        <v>91</v>
      </c>
      <c r="C8" s="22" t="s">
        <v>91</v>
      </c>
      <c r="D8" s="22" t="s">
        <v>91</v>
      </c>
      <c r="E8" s="22" t="s">
        <v>91</v>
      </c>
      <c r="F8" s="22" t="s">
        <v>91</v>
      </c>
      <c r="G8" s="23" t="s">
        <v>92</v>
      </c>
    </row>
    <row r="9" spans="1:8" ht="62.4" x14ac:dyDescent="0.3">
      <c r="B9" s="24"/>
      <c r="C9" s="24" t="s">
        <v>93</v>
      </c>
      <c r="D9" s="24" t="s">
        <v>93</v>
      </c>
      <c r="E9" s="24" t="s">
        <v>93</v>
      </c>
      <c r="F9" s="24" t="s">
        <v>93</v>
      </c>
      <c r="G9" s="25" t="s">
        <v>94</v>
      </c>
      <c r="H9" s="26"/>
    </row>
    <row r="10" spans="1:8" ht="78" x14ac:dyDescent="0.3">
      <c r="B10" s="27"/>
      <c r="C10" s="21" t="s">
        <v>95</v>
      </c>
      <c r="D10" s="24" t="s">
        <v>96</v>
      </c>
      <c r="E10" s="24" t="s">
        <v>97</v>
      </c>
      <c r="F10" s="24" t="s">
        <v>98</v>
      </c>
      <c r="G10" s="27"/>
    </row>
    <row r="13" spans="1:8" x14ac:dyDescent="0.3">
      <c r="A13" t="s">
        <v>79</v>
      </c>
      <c r="B13">
        <f>B16-80</f>
        <v>0</v>
      </c>
      <c r="C13">
        <f t="shared" ref="C13:G13" si="0">C16-80</f>
        <v>80</v>
      </c>
      <c r="D13">
        <f t="shared" si="0"/>
        <v>80</v>
      </c>
      <c r="E13">
        <f t="shared" si="0"/>
        <v>80</v>
      </c>
      <c r="F13">
        <f t="shared" si="0"/>
        <v>80</v>
      </c>
      <c r="G13">
        <f t="shared" si="0"/>
        <v>110</v>
      </c>
    </row>
    <row r="14" spans="1:8" x14ac:dyDescent="0.3">
      <c r="A14" s="2" t="s">
        <v>80</v>
      </c>
    </row>
    <row r="16" spans="1:8" x14ac:dyDescent="0.3">
      <c r="A16" s="2" t="s">
        <v>99</v>
      </c>
      <c r="B16">
        <v>80</v>
      </c>
      <c r="C16">
        <f>80+50+30</f>
        <v>160</v>
      </c>
      <c r="D16">
        <f t="shared" ref="D16:F16" si="1">80+50+30</f>
        <v>160</v>
      </c>
      <c r="E16">
        <f t="shared" si="1"/>
        <v>160</v>
      </c>
      <c r="F16">
        <f t="shared" si="1"/>
        <v>160</v>
      </c>
      <c r="G16" s="28">
        <v>190</v>
      </c>
    </row>
    <row r="17" spans="1:12" x14ac:dyDescent="0.3">
      <c r="A17" s="2" t="s">
        <v>100</v>
      </c>
    </row>
    <row r="18" spans="1:12" x14ac:dyDescent="0.3">
      <c r="A18" s="2" t="s">
        <v>101</v>
      </c>
      <c r="B18">
        <v>10.3</v>
      </c>
      <c r="C18">
        <v>5.4749999999999996</v>
      </c>
      <c r="D18">
        <v>3.9249999999999998</v>
      </c>
      <c r="E18">
        <v>4.8250000000000002</v>
      </c>
      <c r="F18">
        <v>4.7249999999999996</v>
      </c>
      <c r="G18">
        <v>16.5</v>
      </c>
      <c r="I18" s="2" t="s">
        <v>102</v>
      </c>
    </row>
    <row r="19" spans="1:12" x14ac:dyDescent="0.3">
      <c r="A19" s="2"/>
    </row>
    <row r="20" spans="1:12" x14ac:dyDescent="0.3">
      <c r="A20" s="2"/>
    </row>
    <row r="21" spans="1:12" ht="28.8" x14ac:dyDescent="0.3">
      <c r="A21" s="29" t="s">
        <v>103</v>
      </c>
      <c r="B21" s="16">
        <v>-0.37575757575757573</v>
      </c>
      <c r="C21" s="15">
        <v>-0.66818181818181821</v>
      </c>
      <c r="D21" s="15">
        <v>-0.76212121212121209</v>
      </c>
      <c r="E21" s="15">
        <v>-0.70757575757575764</v>
      </c>
      <c r="F21" s="15">
        <v>-0.71363636363636362</v>
      </c>
      <c r="G21" s="15">
        <v>0</v>
      </c>
    </row>
    <row r="22" spans="1:12" ht="43.2" x14ac:dyDescent="0.3">
      <c r="A22" s="29" t="s">
        <v>104</v>
      </c>
      <c r="B22" s="16">
        <v>0</v>
      </c>
      <c r="C22" s="15">
        <v>-0.46844660194174764</v>
      </c>
      <c r="D22" s="15">
        <v>-0.61893203883495151</v>
      </c>
      <c r="E22" s="15">
        <v>-0.53155339805825241</v>
      </c>
      <c r="F22" s="15">
        <v>-0.54126213592233019</v>
      </c>
      <c r="G22" s="15">
        <v>0.60194174757281538</v>
      </c>
      <c r="I22" s="2" t="s">
        <v>105</v>
      </c>
    </row>
    <row r="24" spans="1:12" x14ac:dyDescent="0.3">
      <c r="A24" s="30" t="s">
        <v>106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57.6" x14ac:dyDescent="0.3">
      <c r="A25" s="2" t="s">
        <v>88</v>
      </c>
      <c r="B25" s="21" t="s">
        <v>89</v>
      </c>
      <c r="C25" s="21" t="s">
        <v>89</v>
      </c>
      <c r="D25" s="21" t="s">
        <v>89</v>
      </c>
      <c r="E25" s="21" t="s">
        <v>89</v>
      </c>
      <c r="F25" s="21" t="s">
        <v>89</v>
      </c>
      <c r="G25" s="21" t="s">
        <v>89</v>
      </c>
    </row>
    <row r="26" spans="1:12" ht="78" x14ac:dyDescent="0.3">
      <c r="A26" s="2" t="s">
        <v>90</v>
      </c>
      <c r="B26" s="24"/>
      <c r="C26" s="21" t="s">
        <v>95</v>
      </c>
      <c r="D26" s="24" t="s">
        <v>96</v>
      </c>
      <c r="E26" s="24" t="s">
        <v>97</v>
      </c>
      <c r="F26" s="24" t="s">
        <v>98</v>
      </c>
      <c r="G26" s="27"/>
    </row>
    <row r="28" spans="1:12" x14ac:dyDescent="0.3">
      <c r="A28" s="2" t="s">
        <v>99</v>
      </c>
      <c r="B28">
        <v>80</v>
      </c>
      <c r="C28">
        <v>130</v>
      </c>
      <c r="D28">
        <v>130</v>
      </c>
      <c r="E28">
        <v>130</v>
      </c>
      <c r="F28">
        <v>130</v>
      </c>
      <c r="G28">
        <v>80</v>
      </c>
      <c r="I28" s="2" t="s">
        <v>102</v>
      </c>
    </row>
    <row r="29" spans="1:12" x14ac:dyDescent="0.3">
      <c r="A29" s="2" t="s">
        <v>100</v>
      </c>
    </row>
    <row r="30" spans="1:12" x14ac:dyDescent="0.3">
      <c r="A30" s="2" t="s">
        <v>101</v>
      </c>
      <c r="B30">
        <v>11.85</v>
      </c>
      <c r="C30">
        <v>6</v>
      </c>
      <c r="D30">
        <v>5.7</v>
      </c>
      <c r="E30">
        <v>6.15</v>
      </c>
      <c r="F30">
        <v>4.3</v>
      </c>
      <c r="G30">
        <v>13.25</v>
      </c>
      <c r="I30" s="2" t="s">
        <v>107</v>
      </c>
    </row>
    <row r="32" spans="1:12" ht="28.8" x14ac:dyDescent="0.3">
      <c r="A32" s="29" t="s">
        <v>108</v>
      </c>
      <c r="B32" s="16">
        <v>-0.1056603773584906</v>
      </c>
      <c r="C32" s="16">
        <v>-0.54716981132075471</v>
      </c>
      <c r="D32" s="16">
        <v>-0.56981132075471697</v>
      </c>
      <c r="E32" s="16">
        <v>-0.53584905660377358</v>
      </c>
      <c r="F32" s="16">
        <v>-0.67547169811320751</v>
      </c>
      <c r="G32" s="16">
        <v>0</v>
      </c>
    </row>
    <row r="33" spans="1:12" ht="28.8" x14ac:dyDescent="0.3">
      <c r="A33" s="29" t="s">
        <v>109</v>
      </c>
      <c r="B33" s="16">
        <v>0</v>
      </c>
      <c r="C33" s="16">
        <v>-0.49367088607594933</v>
      </c>
      <c r="D33" s="16">
        <v>-0.51898734177215189</v>
      </c>
      <c r="E33" s="16">
        <v>-0.48101265822784806</v>
      </c>
      <c r="F33" s="16">
        <v>-0.6371308016877637</v>
      </c>
      <c r="G33" s="16">
        <v>0.11814345991561184</v>
      </c>
    </row>
    <row r="35" spans="1:12" x14ac:dyDescent="0.3">
      <c r="A35" s="30" t="s">
        <v>77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57.6" x14ac:dyDescent="0.3">
      <c r="B36" s="21" t="s">
        <v>89</v>
      </c>
      <c r="C36" s="21" t="s">
        <v>89</v>
      </c>
      <c r="D36" s="21" t="s">
        <v>89</v>
      </c>
      <c r="E36" s="21" t="s">
        <v>89</v>
      </c>
      <c r="F36" s="21" t="s">
        <v>89</v>
      </c>
      <c r="G36" s="21" t="s">
        <v>89</v>
      </c>
    </row>
    <row r="37" spans="1:12" ht="78" x14ac:dyDescent="0.3">
      <c r="B37" s="27"/>
      <c r="C37" s="21" t="s">
        <v>95</v>
      </c>
      <c r="D37" s="24" t="s">
        <v>96</v>
      </c>
      <c r="E37" s="24" t="s">
        <v>97</v>
      </c>
      <c r="F37" s="24" t="s">
        <v>98</v>
      </c>
      <c r="G37" s="27"/>
    </row>
    <row r="39" spans="1:12" x14ac:dyDescent="0.3">
      <c r="A39" s="2" t="s">
        <v>99</v>
      </c>
      <c r="B39">
        <v>80</v>
      </c>
      <c r="C39">
        <v>130</v>
      </c>
      <c r="D39">
        <v>130</v>
      </c>
      <c r="E39">
        <v>130</v>
      </c>
      <c r="F39">
        <v>130</v>
      </c>
      <c r="G39">
        <v>80</v>
      </c>
    </row>
    <row r="40" spans="1:12" x14ac:dyDescent="0.3">
      <c r="A40" s="2" t="s">
        <v>100</v>
      </c>
    </row>
    <row r="41" spans="1:12" x14ac:dyDescent="0.3">
      <c r="H41" s="2" t="s">
        <v>102</v>
      </c>
    </row>
    <row r="42" spans="1:12" x14ac:dyDescent="0.3">
      <c r="A42" s="2" t="s">
        <v>101</v>
      </c>
      <c r="B42" s="6">
        <v>12.75</v>
      </c>
      <c r="C42" s="6">
        <v>6.15</v>
      </c>
      <c r="D42" s="6">
        <v>5.2</v>
      </c>
      <c r="E42" s="6">
        <v>11.475</v>
      </c>
      <c r="F42" s="6">
        <v>5.7750000000000004</v>
      </c>
      <c r="G42" s="6">
        <v>15</v>
      </c>
    </row>
    <row r="43" spans="1:12" x14ac:dyDescent="0.3">
      <c r="H43" s="2" t="s">
        <v>110</v>
      </c>
    </row>
    <row r="44" spans="1:12" ht="28.8" x14ac:dyDescent="0.3">
      <c r="A44" s="29" t="s">
        <v>108</v>
      </c>
      <c r="B44" s="16">
        <v>-0.15</v>
      </c>
      <c r="C44" s="16">
        <v>-0.59</v>
      </c>
      <c r="D44" s="16">
        <v>-0.65333333333333343</v>
      </c>
      <c r="E44" s="16">
        <v>-0.23500000000000001</v>
      </c>
      <c r="F44" s="16">
        <v>-0.61499999999999999</v>
      </c>
      <c r="G44" s="16">
        <v>0</v>
      </c>
    </row>
    <row r="45" spans="1:12" ht="28.8" x14ac:dyDescent="0.3">
      <c r="A45" s="29" t="s">
        <v>109</v>
      </c>
      <c r="B45" s="16">
        <v>0</v>
      </c>
      <c r="C45" s="16">
        <v>-0.51764705882352935</v>
      </c>
      <c r="D45" s="16">
        <v>-0.59215686274509804</v>
      </c>
      <c r="E45" s="16">
        <v>-0.10000000000000003</v>
      </c>
      <c r="F45" s="16">
        <v>-0.54705882352941171</v>
      </c>
      <c r="G45" s="16">
        <v>0.17647058823529413</v>
      </c>
    </row>
    <row r="49" spans="1:12" x14ac:dyDescent="0.3">
      <c r="A49" s="19" t="s">
        <v>78</v>
      </c>
      <c r="B49" s="19"/>
      <c r="C49" s="19"/>
      <c r="D49" s="19" t="s">
        <v>111</v>
      </c>
      <c r="E49" s="19"/>
      <c r="F49" s="19"/>
      <c r="G49" s="19"/>
      <c r="H49" s="19"/>
      <c r="I49" s="19"/>
      <c r="J49" s="19"/>
      <c r="K49" s="19"/>
      <c r="L49" s="19"/>
    </row>
    <row r="50" spans="1:12" ht="57.6" x14ac:dyDescent="0.3">
      <c r="B50" s="21" t="s">
        <v>89</v>
      </c>
      <c r="C50" s="21" t="s">
        <v>89</v>
      </c>
      <c r="D50" s="21" t="s">
        <v>89</v>
      </c>
      <c r="E50" s="21" t="s">
        <v>89</v>
      </c>
      <c r="F50" s="21" t="s">
        <v>89</v>
      </c>
      <c r="G50" s="21" t="s">
        <v>89</v>
      </c>
    </row>
    <row r="51" spans="1:12" ht="78" x14ac:dyDescent="0.3">
      <c r="B51" s="27"/>
      <c r="C51" s="21" t="s">
        <v>95</v>
      </c>
      <c r="D51" s="24" t="s">
        <v>96</v>
      </c>
      <c r="E51" s="24" t="s">
        <v>97</v>
      </c>
      <c r="F51" s="24" t="s">
        <v>98</v>
      </c>
      <c r="G51" s="27"/>
    </row>
    <row r="53" spans="1:12" x14ac:dyDescent="0.3">
      <c r="A53" s="2" t="s">
        <v>99</v>
      </c>
      <c r="B53">
        <v>80</v>
      </c>
      <c r="C53">
        <v>130</v>
      </c>
      <c r="D53">
        <v>130</v>
      </c>
      <c r="E53">
        <v>130</v>
      </c>
      <c r="F53">
        <v>130</v>
      </c>
      <c r="G53">
        <v>80</v>
      </c>
    </row>
    <row r="54" spans="1:12" x14ac:dyDescent="0.3">
      <c r="A54" s="2" t="s">
        <v>100</v>
      </c>
      <c r="H54" s="2" t="s">
        <v>102</v>
      </c>
    </row>
    <row r="56" spans="1:12" x14ac:dyDescent="0.3">
      <c r="A56" s="2" t="s">
        <v>101</v>
      </c>
      <c r="B56" s="6">
        <v>6.9749999999999996</v>
      </c>
      <c r="C56" s="6">
        <v>6.4</v>
      </c>
      <c r="D56" s="6">
        <v>5.5750000000000002</v>
      </c>
      <c r="E56" s="6">
        <v>5.7750000000000004</v>
      </c>
      <c r="F56" s="6">
        <v>6.9249999999999998</v>
      </c>
      <c r="G56" s="6">
        <v>7.85</v>
      </c>
      <c r="H56" s="2" t="s">
        <v>111</v>
      </c>
    </row>
    <row r="59" spans="1:12" ht="28.8" x14ac:dyDescent="0.3">
      <c r="A59" s="29" t="s">
        <v>108</v>
      </c>
      <c r="B59" s="16">
        <v>-0.11146496815286625</v>
      </c>
      <c r="C59" s="16">
        <v>-0.18471337579617828</v>
      </c>
      <c r="D59" s="16">
        <v>-0.28980891719745216</v>
      </c>
      <c r="E59" s="16">
        <v>-0.26433121019108274</v>
      </c>
      <c r="F59" s="16">
        <v>-0.11783439490445859</v>
      </c>
      <c r="G59" s="16">
        <v>0</v>
      </c>
    </row>
    <row r="60" spans="1:12" ht="28.8" x14ac:dyDescent="0.3">
      <c r="A60" s="29" t="s">
        <v>109</v>
      </c>
      <c r="B60" s="16">
        <v>0</v>
      </c>
      <c r="C60" s="16">
        <v>-8.2437275985662986E-2</v>
      </c>
      <c r="D60" s="16">
        <v>-0.20071684587813612</v>
      </c>
      <c r="E60" s="16">
        <v>-0.17204301075268807</v>
      </c>
      <c r="F60" s="16">
        <v>-7.168458781361982E-3</v>
      </c>
      <c r="G60" s="16">
        <v>0.12544802867383514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SummaryResultsNitrate</vt:lpstr>
      <vt:lpstr>2015</vt:lpstr>
      <vt:lpstr>2015Summary</vt:lpstr>
      <vt:lpstr>'2015'!nitNsd</vt:lpstr>
      <vt:lpstr>'2015'!Smg</vt:lpstr>
      <vt:lpstr>'2015'!Smgsd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</dc:creator>
  <cp:lastModifiedBy>Reviewer</cp:lastModifiedBy>
  <dcterms:created xsi:type="dcterms:W3CDTF">2018-03-03T10:13:08Z</dcterms:created>
  <dcterms:modified xsi:type="dcterms:W3CDTF">2018-03-05T12:00:50Z</dcterms:modified>
</cp:coreProperties>
</file>