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Company\topFloorDesigns\Accounting\"/>
    </mc:Choice>
  </mc:AlternateContent>
  <bookViews>
    <workbookView xWindow="0" yWindow="0" windowWidth="25125" windowHeight="11610" xr2:uid="{B3CA20A9-FF38-4E27-AFD1-F7046CBE0BB5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F20" i="1"/>
  <c r="S20" i="1" s="1"/>
  <c r="U20" i="1" s="1"/>
  <c r="O34" i="1"/>
  <c r="G58" i="1"/>
  <c r="L58" i="1" s="1"/>
  <c r="G57" i="1"/>
  <c r="G5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S51" i="1" s="1"/>
  <c r="F52" i="1"/>
  <c r="S52" i="1" s="1"/>
  <c r="F53" i="1"/>
  <c r="S53" i="1" s="1"/>
  <c r="F54" i="1"/>
  <c r="F55" i="1"/>
  <c r="S55" i="1" s="1"/>
  <c r="F57" i="1"/>
  <c r="S57" i="1" s="1"/>
  <c r="F58" i="1"/>
  <c r="F59" i="1"/>
  <c r="F60" i="1"/>
  <c r="S60" i="1" s="1"/>
  <c r="F61" i="1"/>
  <c r="S61" i="1" s="1"/>
  <c r="F62" i="1"/>
  <c r="S62" i="1" s="1"/>
  <c r="F63" i="1"/>
  <c r="S63" i="1" s="1"/>
  <c r="F64" i="1"/>
  <c r="S64" i="1" s="1"/>
  <c r="F65" i="1"/>
  <c r="S65" i="1" s="1"/>
  <c r="F66" i="1"/>
  <c r="S66" i="1" s="1"/>
  <c r="F67" i="1"/>
  <c r="F68" i="1"/>
  <c r="S68" i="1" s="1"/>
  <c r="F4" i="1"/>
  <c r="E56" i="1"/>
  <c r="F56" i="1" s="1"/>
  <c r="G54" i="1"/>
  <c r="L54" i="1" s="1"/>
  <c r="G53" i="1"/>
  <c r="L53" i="1" s="1"/>
  <c r="G52" i="1"/>
  <c r="G51" i="1"/>
  <c r="L51" i="1" s="1"/>
  <c r="G50" i="1"/>
  <c r="G49" i="1"/>
  <c r="G47" i="1"/>
  <c r="G45" i="1"/>
  <c r="G44" i="1"/>
  <c r="R51" i="1"/>
  <c r="L52" i="1"/>
  <c r="R52" i="1"/>
  <c r="R53" i="1"/>
  <c r="S54" i="1"/>
  <c r="R54" i="1"/>
  <c r="L55" i="1"/>
  <c r="R55" i="1"/>
  <c r="L56" i="1"/>
  <c r="R56" i="1"/>
  <c r="L57" i="1"/>
  <c r="R57" i="1"/>
  <c r="S58" i="1"/>
  <c r="R58" i="1"/>
  <c r="L59" i="1"/>
  <c r="R59" i="1"/>
  <c r="S59" i="1"/>
  <c r="L60" i="1"/>
  <c r="R60" i="1"/>
  <c r="L61" i="1"/>
  <c r="R61" i="1"/>
  <c r="L62" i="1"/>
  <c r="R62" i="1"/>
  <c r="L63" i="1"/>
  <c r="R63" i="1"/>
  <c r="L64" i="1"/>
  <c r="R64" i="1"/>
  <c r="L65" i="1"/>
  <c r="R65" i="1"/>
  <c r="L66" i="1"/>
  <c r="R66" i="1"/>
  <c r="L67" i="1"/>
  <c r="R67" i="1"/>
  <c r="S67" i="1"/>
  <c r="L68" i="1"/>
  <c r="R68" i="1"/>
  <c r="G43" i="1"/>
  <c r="G40" i="1"/>
  <c r="T55" i="1" l="1"/>
  <c r="T52" i="1"/>
  <c r="T66" i="1"/>
  <c r="T67" i="1"/>
  <c r="U67" i="1" s="1"/>
  <c r="T60" i="1"/>
  <c r="U60" i="1" s="1"/>
  <c r="T63" i="1"/>
  <c r="T61" i="1"/>
  <c r="U61" i="1" s="1"/>
  <c r="T64" i="1"/>
  <c r="U64" i="1" s="1"/>
  <c r="T68" i="1"/>
  <c r="U68" i="1" s="1"/>
  <c r="T65" i="1"/>
  <c r="U65" i="1" s="1"/>
  <c r="T62" i="1"/>
  <c r="U62" i="1" s="1"/>
  <c r="T59" i="1"/>
  <c r="U59" i="1" s="1"/>
  <c r="T54" i="1"/>
  <c r="U54" i="1" s="1"/>
  <c r="T58" i="1"/>
  <c r="U58" i="1" s="1"/>
  <c r="T57" i="1"/>
  <c r="U57" i="1" s="1"/>
  <c r="T56" i="1"/>
  <c r="S56" i="1"/>
  <c r="U66" i="1"/>
  <c r="T53" i="1"/>
  <c r="U53" i="1" s="1"/>
  <c r="U52" i="1"/>
  <c r="T51" i="1"/>
  <c r="U51" i="1" s="1"/>
  <c r="U63" i="1"/>
  <c r="U5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1" i="1"/>
  <c r="L22" i="1"/>
  <c r="L24" i="1"/>
  <c r="L26" i="1"/>
  <c r="L28" i="1"/>
  <c r="L33" i="1"/>
  <c r="L40" i="1"/>
  <c r="L41" i="1"/>
  <c r="L42" i="1"/>
  <c r="L43" i="1"/>
  <c r="L44" i="1"/>
  <c r="L45" i="1"/>
  <c r="L46" i="1"/>
  <c r="L47" i="1"/>
  <c r="L48" i="1"/>
  <c r="L49" i="1"/>
  <c r="L50" i="1"/>
  <c r="L4" i="1"/>
  <c r="G39" i="1"/>
  <c r="L39" i="1" s="1"/>
  <c r="G38" i="1"/>
  <c r="L38" i="1" s="1"/>
  <c r="G37" i="1"/>
  <c r="L37" i="1" s="1"/>
  <c r="G36" i="1"/>
  <c r="L36" i="1" s="1"/>
  <c r="G35" i="1"/>
  <c r="L35" i="1" s="1"/>
  <c r="G34" i="1"/>
  <c r="L34" i="1" s="1"/>
  <c r="G32" i="1"/>
  <c r="L32" i="1" s="1"/>
  <c r="G31" i="1"/>
  <c r="L31" i="1" s="1"/>
  <c r="G30" i="1"/>
  <c r="L30" i="1" s="1"/>
  <c r="G29" i="1"/>
  <c r="L29" i="1" s="1"/>
  <c r="G27" i="1"/>
  <c r="L27" i="1" s="1"/>
  <c r="I25" i="1"/>
  <c r="H25" i="1"/>
  <c r="G25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S27" i="1"/>
  <c r="S28" i="1"/>
  <c r="S29" i="1"/>
  <c r="S30" i="1"/>
  <c r="S31" i="1"/>
  <c r="R27" i="1"/>
  <c r="R28" i="1"/>
  <c r="R29" i="1"/>
  <c r="R30" i="1"/>
  <c r="R31" i="1"/>
  <c r="G23" i="1"/>
  <c r="L23" i="1" s="1"/>
  <c r="H18" i="1"/>
  <c r="L18" i="1" s="1"/>
  <c r="S14" i="1"/>
  <c r="S15" i="1"/>
  <c r="S16" i="1"/>
  <c r="S17" i="1"/>
  <c r="S18" i="1"/>
  <c r="S19" i="1"/>
  <c r="S21" i="1"/>
  <c r="S22" i="1"/>
  <c r="S23" i="1"/>
  <c r="S24" i="1"/>
  <c r="S25" i="1"/>
  <c r="S26" i="1"/>
  <c r="R14" i="1"/>
  <c r="R15" i="1"/>
  <c r="T15" i="1" s="1"/>
  <c r="R16" i="1"/>
  <c r="R17" i="1"/>
  <c r="R18" i="1"/>
  <c r="R19" i="1"/>
  <c r="R21" i="1"/>
  <c r="R22" i="1"/>
  <c r="T22" i="1" s="1"/>
  <c r="R23" i="1"/>
  <c r="R24" i="1"/>
  <c r="R25" i="1"/>
  <c r="R26" i="1"/>
  <c r="S5" i="1"/>
  <c r="S6" i="1"/>
  <c r="S7" i="1"/>
  <c r="S8" i="1"/>
  <c r="S9" i="1"/>
  <c r="S10" i="1"/>
  <c r="S11" i="1"/>
  <c r="S12" i="1"/>
  <c r="S13" i="1"/>
  <c r="R5" i="1"/>
  <c r="R6" i="1"/>
  <c r="R7" i="1"/>
  <c r="T7" i="1" s="1"/>
  <c r="R8" i="1"/>
  <c r="R9" i="1"/>
  <c r="R10" i="1"/>
  <c r="R11" i="1"/>
  <c r="T11" i="1" s="1"/>
  <c r="R12" i="1"/>
  <c r="R13" i="1"/>
  <c r="S4" i="1"/>
  <c r="R4" i="1"/>
  <c r="T9" i="1" l="1"/>
  <c r="T24" i="1"/>
  <c r="L25" i="1"/>
  <c r="T36" i="1"/>
  <c r="U36" i="1" s="1"/>
  <c r="T47" i="1"/>
  <c r="T43" i="1"/>
  <c r="U43" i="1" s="1"/>
  <c r="T19" i="1"/>
  <c r="T28" i="1"/>
  <c r="U28" i="1" s="1"/>
  <c r="T32" i="1"/>
  <c r="T13" i="1"/>
  <c r="T29" i="1"/>
  <c r="T49" i="1"/>
  <c r="U49" i="1" s="1"/>
  <c r="T45" i="1"/>
  <c r="T41" i="1"/>
  <c r="T10" i="1"/>
  <c r="U10" i="1" s="1"/>
  <c r="T5" i="1"/>
  <c r="U5" i="1" s="1"/>
  <c r="T17" i="1"/>
  <c r="T16" i="1"/>
  <c r="U16" i="1" s="1"/>
  <c r="T23" i="1"/>
  <c r="U23" i="1" s="1"/>
  <c r="T14" i="1"/>
  <c r="U14" i="1" s="1"/>
  <c r="T6" i="1"/>
  <c r="T4" i="1"/>
  <c r="T27" i="1"/>
  <c r="T50" i="1"/>
  <c r="U50" i="1" s="1"/>
  <c r="T46" i="1"/>
  <c r="U46" i="1" s="1"/>
  <c r="T42" i="1"/>
  <c r="U42" i="1" s="1"/>
  <c r="T26" i="1"/>
  <c r="U26" i="1" s="1"/>
  <c r="T31" i="1"/>
  <c r="U31" i="1" s="1"/>
  <c r="U32" i="1"/>
  <c r="T33" i="1"/>
  <c r="U33" i="1" s="1"/>
  <c r="T12" i="1"/>
  <c r="T8" i="1"/>
  <c r="U8" i="1" s="1"/>
  <c r="T34" i="1"/>
  <c r="U34" i="1" s="1"/>
  <c r="T48" i="1"/>
  <c r="U48" i="1" s="1"/>
  <c r="T40" i="1"/>
  <c r="U40" i="1" s="1"/>
  <c r="U9" i="1"/>
  <c r="T21" i="1"/>
  <c r="U21" i="1" s="1"/>
  <c r="T25" i="1"/>
  <c r="U25" i="1" s="1"/>
  <c r="T30" i="1"/>
  <c r="U30" i="1" s="1"/>
  <c r="T35" i="1"/>
  <c r="U35" i="1" s="1"/>
  <c r="T44" i="1"/>
  <c r="U44" i="1" s="1"/>
  <c r="U56" i="1"/>
  <c r="U11" i="1"/>
  <c r="U7" i="1"/>
  <c r="U17" i="1"/>
  <c r="U13" i="1"/>
  <c r="U27" i="1"/>
  <c r="U47" i="1"/>
  <c r="U22" i="1"/>
  <c r="U6" i="1"/>
  <c r="U45" i="1"/>
  <c r="U41" i="1"/>
  <c r="U12" i="1"/>
  <c r="T39" i="1"/>
  <c r="U39" i="1" s="1"/>
  <c r="T38" i="1"/>
  <c r="U38" i="1" s="1"/>
  <c r="T37" i="1"/>
  <c r="U37" i="1" s="1"/>
  <c r="U29" i="1"/>
  <c r="U24" i="1"/>
  <c r="U19" i="1"/>
  <c r="T18" i="1"/>
  <c r="U18" i="1" s="1"/>
  <c r="U15" i="1"/>
  <c r="U4" i="1"/>
  <c r="U69" i="1" l="1"/>
</calcChain>
</file>

<file path=xl/sharedStrings.xml><?xml version="1.0" encoding="utf-8"?>
<sst xmlns="http://schemas.openxmlformats.org/spreadsheetml/2006/main" count="136" uniqueCount="54">
  <si>
    <t>DATE</t>
  </si>
  <si>
    <t>JOBSITE</t>
  </si>
  <si>
    <t>DESCRIPTION</t>
  </si>
  <si>
    <t>SF</t>
  </si>
  <si>
    <t>RATE</t>
  </si>
  <si>
    <t>PAYROLL</t>
  </si>
  <si>
    <t>TOLL</t>
  </si>
  <si>
    <t>GAS</t>
  </si>
  <si>
    <t>MATERIAL</t>
  </si>
  <si>
    <t>PARKING</t>
  </si>
  <si>
    <t>TOTAL</t>
  </si>
  <si>
    <t>TOTAL EXPENSE</t>
  </si>
  <si>
    <t>INCOME</t>
  </si>
  <si>
    <t>PROFIT</t>
  </si>
  <si>
    <t>PROFIT / LOSS</t>
  </si>
  <si>
    <t>DAILY WORK</t>
  </si>
  <si>
    <t>Bainbridge</t>
  </si>
  <si>
    <t xml:space="preserve">            CASH EXPENSES</t>
  </si>
  <si>
    <t>Purves</t>
  </si>
  <si>
    <t>Earning Total</t>
  </si>
  <si>
    <t>79th St</t>
  </si>
  <si>
    <t>28th st</t>
  </si>
  <si>
    <t>79St</t>
  </si>
  <si>
    <t>28St</t>
  </si>
  <si>
    <t>10 Pine lawn</t>
  </si>
  <si>
    <t>79st</t>
  </si>
  <si>
    <t>66th St</t>
  </si>
  <si>
    <t>27th 16th st</t>
  </si>
  <si>
    <t>303 W 66St</t>
  </si>
  <si>
    <t>88 Knickerbocker</t>
  </si>
  <si>
    <t>304E 20St</t>
  </si>
  <si>
    <t>304 E 20st</t>
  </si>
  <si>
    <t>200 E 81St</t>
  </si>
  <si>
    <t>6570 Austin St</t>
  </si>
  <si>
    <t>200 Portland</t>
  </si>
  <si>
    <t>wood /sleepers</t>
  </si>
  <si>
    <t xml:space="preserve">Wood Floor </t>
  </si>
  <si>
    <t>Plywood</t>
  </si>
  <si>
    <t xml:space="preserve">     </t>
  </si>
  <si>
    <t xml:space="preserve">       DEBIT EXPENSES</t>
  </si>
  <si>
    <t>TRANSP</t>
  </si>
  <si>
    <t>Sanding</t>
  </si>
  <si>
    <t>wood / delivery</t>
  </si>
  <si>
    <t>wood</t>
  </si>
  <si>
    <t>repairs</t>
  </si>
  <si>
    <t>repairs / sanding</t>
  </si>
  <si>
    <t>27 w 16st</t>
  </si>
  <si>
    <t>delivery material</t>
  </si>
  <si>
    <t>wood / plywood</t>
  </si>
  <si>
    <t>repair</t>
  </si>
  <si>
    <t>plywood</t>
  </si>
  <si>
    <t>extra coat</t>
  </si>
  <si>
    <t>sleepers/wood</t>
  </si>
  <si>
    <t>resand (free)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</si>
</sst>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3" borderId="1" xfId="0" applyFill="1" applyBorder="1"/>
    <xf numFmtId="0" fontId="2" fillId="7" borderId="6" xfId="0" applyFont="1" applyFill="1" applyBorder="1"/>
    <xf numFmtId="0" fontId="2" fillId="5" borderId="6" xfId="0" applyFont="1" applyFill="1" applyBorder="1"/>
    <xf numFmtId="0" fontId="2" fillId="4" borderId="6" xfId="0" applyFont="1" applyFill="1" applyBorder="1"/>
    <xf numFmtId="0" fontId="2" fillId="3" borderId="2" xfId="0" applyFont="1" applyFill="1" applyBorder="1"/>
    <xf numFmtId="14" fontId="0" fillId="2" borderId="11" xfId="0" applyNumberFormat="1" applyFill="1" applyBorder="1"/>
    <xf numFmtId="0" fontId="0" fillId="2" borderId="11" xfId="0" applyFill="1" applyBorder="1"/>
    <xf numFmtId="0" fontId="0" fillId="2" borderId="4" xfId="0" applyFill="1" applyBorder="1"/>
    <xf numFmtId="14" fontId="0" fillId="2" borderId="4" xfId="0" applyNumberFormat="1" applyFill="1" applyBorder="1"/>
    <xf numFmtId="44" fontId="0" fillId="8" borderId="11" xfId="1" applyNumberFormat="1" applyFont="1" applyFill="1" applyBorder="1"/>
    <xf numFmtId="44" fontId="0" fillId="9" borderId="11" xfId="1" applyNumberFormat="1" applyFont="1" applyFill="1" applyBorder="1"/>
    <xf numFmtId="44" fontId="0" fillId="6" borderId="11" xfId="1" applyNumberFormat="1" applyFont="1" applyFill="1" applyBorder="1"/>
    <xf numFmtId="44" fontId="0" fillId="8" borderId="4" xfId="1" applyNumberFormat="1" applyFont="1" applyFill="1" applyBorder="1"/>
    <xf numFmtId="44" fontId="0" fillId="9" borderId="4" xfId="1" applyNumberFormat="1" applyFont="1" applyFill="1" applyBorder="1"/>
    <xf numFmtId="44" fontId="0" fillId="0" borderId="0" xfId="0" applyNumberFormat="1"/>
    <xf numFmtId="44" fontId="0" fillId="2" borderId="11" xfId="1" applyNumberFormat="1" applyFont="1" applyFill="1" applyBorder="1"/>
    <xf numFmtId="44" fontId="0" fillId="0" borderId="0" xfId="1" applyFont="1"/>
    <xf numFmtId="44" fontId="0" fillId="3" borderId="2" xfId="1" applyFont="1" applyFill="1" applyBorder="1"/>
    <xf numFmtId="44" fontId="2" fillId="3" borderId="9" xfId="1" applyFont="1" applyFill="1" applyBorder="1"/>
    <xf numFmtId="44" fontId="0" fillId="2" borderId="11" xfId="1" applyFont="1" applyFill="1" applyBorder="1"/>
    <xf numFmtId="44" fontId="0" fillId="2" borderId="4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5D8D-350A-4851-AA48-7FAA7D892BCE}">
  <dimension ref="A1:U69"/>
  <sheetViews>
    <sheetView tabSelected="1" workbookViewId="0">
      <pane ySplit="3" topLeftCell="A4" activePane="bottomLeft" state="frozen"/>
      <selection pane="bottomLeft" activeCell="U20" sqref="U20"/>
    </sheetView>
  </sheetViews>
  <sheetFormatPr defaultRowHeight="15" x14ac:dyDescent="0.25"/>
  <cols>
    <col min="1" max="1" width="10.7109375" bestFit="1" customWidth="1"/>
    <col min="2" max="2" width="16.7109375" customWidth="1"/>
    <col min="3" max="3" width="19.5703125" customWidth="1"/>
    <col min="5" max="5" width="10.5703125" style="38" bestFit="1" customWidth="1"/>
    <col min="6" max="6" width="15.85546875" bestFit="1" customWidth="1"/>
    <col min="7" max="7" width="12.5703125" customWidth="1"/>
    <col min="8" max="9" width="10" bestFit="1" customWidth="1"/>
    <col min="10" max="10" width="10.5703125" bestFit="1" customWidth="1"/>
    <col min="12" max="12" width="11.5703125" bestFit="1" customWidth="1"/>
    <col min="15" max="15" width="11.85546875" customWidth="1"/>
    <col min="16" max="16" width="8" bestFit="1" customWidth="1"/>
    <col min="18" max="18" width="10.5703125" bestFit="1" customWidth="1"/>
    <col min="19" max="19" width="11.5703125" bestFit="1" customWidth="1"/>
    <col min="20" max="20" width="15" bestFit="1" customWidth="1"/>
    <col min="21" max="21" width="14.42578125" customWidth="1"/>
  </cols>
  <sheetData>
    <row r="1" spans="1:21" ht="15.75" thickBot="1" x14ac:dyDescent="0.3"/>
    <row r="2" spans="1:21" ht="15.75" thickBot="1" x14ac:dyDescent="0.3">
      <c r="A2" s="22"/>
      <c r="B2" s="9"/>
      <c r="C2" s="26" t="s">
        <v>15</v>
      </c>
      <c r="D2" s="9"/>
      <c r="E2" s="39"/>
      <c r="F2" s="10"/>
      <c r="G2" s="5"/>
      <c r="H2" s="25" t="s">
        <v>17</v>
      </c>
      <c r="I2" s="5"/>
      <c r="J2" s="5"/>
      <c r="K2" s="5"/>
      <c r="L2" s="6"/>
      <c r="M2" s="11"/>
      <c r="N2" s="12" t="s">
        <v>38</v>
      </c>
      <c r="O2" s="24" t="s">
        <v>39</v>
      </c>
      <c r="P2" s="24"/>
      <c r="Q2" s="12"/>
      <c r="R2" s="13"/>
      <c r="S2" s="17"/>
      <c r="T2" s="23" t="s">
        <v>14</v>
      </c>
      <c r="U2" s="18"/>
    </row>
    <row r="3" spans="1:21" s="1" customFormat="1" ht="15.75" thickBot="1" x14ac:dyDescent="0.3">
      <c r="A3" s="2" t="s">
        <v>0</v>
      </c>
      <c r="B3" s="3" t="s">
        <v>1</v>
      </c>
      <c r="C3" s="3" t="s">
        <v>2</v>
      </c>
      <c r="D3" s="3" t="s">
        <v>3</v>
      </c>
      <c r="E3" s="40" t="s">
        <v>4</v>
      </c>
      <c r="F3" s="4" t="s">
        <v>19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8" t="s">
        <v>10</v>
      </c>
      <c r="M3" s="14" t="s">
        <v>6</v>
      </c>
      <c r="N3" s="15" t="s">
        <v>7</v>
      </c>
      <c r="O3" s="15" t="s">
        <v>8</v>
      </c>
      <c r="P3" s="15" t="s">
        <v>40</v>
      </c>
      <c r="Q3" s="15" t="s">
        <v>9</v>
      </c>
      <c r="R3" s="16" t="s">
        <v>10</v>
      </c>
      <c r="S3" s="19" t="s">
        <v>12</v>
      </c>
      <c r="T3" s="20" t="s">
        <v>11</v>
      </c>
      <c r="U3" s="21" t="s">
        <v>13</v>
      </c>
    </row>
    <row r="4" spans="1:21" x14ac:dyDescent="0.25">
      <c r="A4" s="27">
        <v>43010</v>
      </c>
      <c r="B4" s="28" t="s">
        <v>16</v>
      </c>
      <c r="C4" s="28" t="s">
        <v>41</v>
      </c>
      <c r="D4" s="28">
        <v>1200</v>
      </c>
      <c r="E4" s="41">
        <v>0.9</v>
      </c>
      <c r="F4" s="37">
        <f>D4*E4</f>
        <v>1080</v>
      </c>
      <c r="G4" s="31">
        <v>530</v>
      </c>
      <c r="H4" s="31">
        <v>26.8</v>
      </c>
      <c r="I4" s="31">
        <v>23</v>
      </c>
      <c r="J4" s="31"/>
      <c r="K4" s="31"/>
      <c r="L4" s="31">
        <f>H4+I4+J4+K4+G4</f>
        <v>579.79999999999995</v>
      </c>
      <c r="M4" s="32"/>
      <c r="N4" s="32"/>
      <c r="O4" s="32"/>
      <c r="P4" s="32"/>
      <c r="Q4" s="32"/>
      <c r="R4" s="32">
        <f>SUM(M4:Q4)</f>
        <v>0</v>
      </c>
      <c r="S4" s="33">
        <f>F4</f>
        <v>1080</v>
      </c>
      <c r="T4" s="33">
        <f>L4+R4</f>
        <v>579.79999999999995</v>
      </c>
      <c r="U4" s="33">
        <f>S4-T4</f>
        <v>500.20000000000005</v>
      </c>
    </row>
    <row r="5" spans="1:21" x14ac:dyDescent="0.25">
      <c r="A5" s="30">
        <v>43010</v>
      </c>
      <c r="B5" s="29" t="s">
        <v>18</v>
      </c>
      <c r="C5" s="29" t="s">
        <v>42</v>
      </c>
      <c r="D5" s="29">
        <v>500</v>
      </c>
      <c r="E5" s="42">
        <v>0.9</v>
      </c>
      <c r="F5" s="37">
        <f t="shared" ref="F5:F68" si="0">D5*E5</f>
        <v>450</v>
      </c>
      <c r="G5" s="34">
        <v>340</v>
      </c>
      <c r="H5" s="34">
        <v>3.43</v>
      </c>
      <c r="I5" s="34">
        <v>8.67</v>
      </c>
      <c r="J5" s="34"/>
      <c r="K5" s="34">
        <v>10</v>
      </c>
      <c r="L5" s="31">
        <f t="shared" ref="L5:L50" si="1">H5+I5+J5+K5+G5</f>
        <v>362.1</v>
      </c>
      <c r="M5" s="35"/>
      <c r="N5" s="35"/>
      <c r="O5" s="35"/>
      <c r="P5" s="35"/>
      <c r="Q5" s="35"/>
      <c r="R5" s="32">
        <f t="shared" ref="R5:R31" si="2">SUM(M5:Q5)</f>
        <v>0</v>
      </c>
      <c r="S5" s="33">
        <f t="shared" ref="S5:S13" si="3">F5</f>
        <v>450</v>
      </c>
      <c r="T5" s="33">
        <f t="shared" ref="T5:T13" si="4">L5+R5</f>
        <v>362.1</v>
      </c>
      <c r="U5" s="33">
        <f t="shared" ref="U5:U13" si="5">S5-T5</f>
        <v>87.899999999999977</v>
      </c>
    </row>
    <row r="6" spans="1:21" x14ac:dyDescent="0.25">
      <c r="A6" s="30">
        <v>43010</v>
      </c>
      <c r="B6" s="29" t="s">
        <v>20</v>
      </c>
      <c r="C6" s="29" t="s">
        <v>43</v>
      </c>
      <c r="D6" s="29">
        <v>300</v>
      </c>
      <c r="E6" s="42">
        <v>2</v>
      </c>
      <c r="F6" s="37">
        <f t="shared" si="0"/>
        <v>600</v>
      </c>
      <c r="G6" s="34">
        <v>350</v>
      </c>
      <c r="H6" s="34">
        <v>3.43</v>
      </c>
      <c r="I6" s="34">
        <v>8.67</v>
      </c>
      <c r="J6" s="34"/>
      <c r="K6" s="34"/>
      <c r="L6" s="31">
        <f t="shared" si="1"/>
        <v>362.1</v>
      </c>
      <c r="M6" s="35"/>
      <c r="N6" s="35"/>
      <c r="O6" s="35"/>
      <c r="P6" s="35"/>
      <c r="Q6" s="35"/>
      <c r="R6" s="32">
        <f t="shared" si="2"/>
        <v>0</v>
      </c>
      <c r="S6" s="33">
        <f t="shared" si="3"/>
        <v>600</v>
      </c>
      <c r="T6" s="33">
        <f t="shared" si="4"/>
        <v>362.1</v>
      </c>
      <c r="U6" s="33">
        <f t="shared" si="5"/>
        <v>237.89999999999998</v>
      </c>
    </row>
    <row r="7" spans="1:21" x14ac:dyDescent="0.25">
      <c r="A7" s="30">
        <v>43010</v>
      </c>
      <c r="B7" s="29" t="s">
        <v>21</v>
      </c>
      <c r="C7" s="29" t="s">
        <v>43</v>
      </c>
      <c r="D7" s="29">
        <v>500</v>
      </c>
      <c r="E7" s="42">
        <v>0.9</v>
      </c>
      <c r="F7" s="37">
        <f t="shared" si="0"/>
        <v>450</v>
      </c>
      <c r="G7" s="34">
        <v>210</v>
      </c>
      <c r="H7" s="34">
        <v>3.43</v>
      </c>
      <c r="I7" s="34">
        <v>8.67</v>
      </c>
      <c r="J7" s="34"/>
      <c r="K7" s="34">
        <v>10</v>
      </c>
      <c r="L7" s="31">
        <f t="shared" si="1"/>
        <v>232.1</v>
      </c>
      <c r="M7" s="35"/>
      <c r="N7" s="35"/>
      <c r="O7" s="35"/>
      <c r="P7" s="35"/>
      <c r="Q7" s="35"/>
      <c r="R7" s="32">
        <f t="shared" si="2"/>
        <v>0</v>
      </c>
      <c r="S7" s="33">
        <f t="shared" si="3"/>
        <v>450</v>
      </c>
      <c r="T7" s="33">
        <f t="shared" si="4"/>
        <v>232.1</v>
      </c>
      <c r="U7" s="33">
        <f t="shared" si="5"/>
        <v>217.9</v>
      </c>
    </row>
    <row r="8" spans="1:21" x14ac:dyDescent="0.25">
      <c r="A8" s="30">
        <v>43011</v>
      </c>
      <c r="B8" s="29" t="s">
        <v>16</v>
      </c>
      <c r="C8" s="29" t="s">
        <v>41</v>
      </c>
      <c r="D8" s="29">
        <v>1200</v>
      </c>
      <c r="E8" s="42">
        <v>0.9</v>
      </c>
      <c r="F8" s="37">
        <f t="shared" si="0"/>
        <v>1080</v>
      </c>
      <c r="G8" s="34">
        <v>530</v>
      </c>
      <c r="H8" s="34">
        <v>28.3</v>
      </c>
      <c r="I8" s="34">
        <v>13.55</v>
      </c>
      <c r="J8" s="34"/>
      <c r="K8" s="34"/>
      <c r="L8" s="31">
        <f t="shared" si="1"/>
        <v>571.85</v>
      </c>
      <c r="M8" s="35"/>
      <c r="N8" s="35"/>
      <c r="O8" s="35"/>
      <c r="P8" s="35"/>
      <c r="Q8" s="35"/>
      <c r="R8" s="32">
        <f t="shared" si="2"/>
        <v>0</v>
      </c>
      <c r="S8" s="33">
        <f t="shared" si="3"/>
        <v>1080</v>
      </c>
      <c r="T8" s="33">
        <f t="shared" si="4"/>
        <v>571.85</v>
      </c>
      <c r="U8" s="33">
        <f t="shared" si="5"/>
        <v>508.15</v>
      </c>
    </row>
    <row r="9" spans="1:21" x14ac:dyDescent="0.25">
      <c r="A9" s="30">
        <v>43012</v>
      </c>
      <c r="B9" s="29" t="s">
        <v>18</v>
      </c>
      <c r="C9" s="29" t="s">
        <v>43</v>
      </c>
      <c r="D9" s="29">
        <v>1000</v>
      </c>
      <c r="E9" s="42">
        <v>0.9</v>
      </c>
      <c r="F9" s="37">
        <f t="shared" si="0"/>
        <v>900</v>
      </c>
      <c r="G9" s="34">
        <v>420</v>
      </c>
      <c r="H9" s="34">
        <v>23.4</v>
      </c>
      <c r="I9" s="34">
        <v>6.5</v>
      </c>
      <c r="J9" s="34"/>
      <c r="K9" s="34">
        <v>10</v>
      </c>
      <c r="L9" s="31">
        <f t="shared" si="1"/>
        <v>459.9</v>
      </c>
      <c r="M9" s="35"/>
      <c r="N9" s="35"/>
      <c r="O9" s="35"/>
      <c r="P9" s="35"/>
      <c r="Q9" s="35"/>
      <c r="R9" s="32">
        <f t="shared" si="2"/>
        <v>0</v>
      </c>
      <c r="S9" s="33">
        <f t="shared" si="3"/>
        <v>900</v>
      </c>
      <c r="T9" s="33">
        <f t="shared" si="4"/>
        <v>459.9</v>
      </c>
      <c r="U9" s="33">
        <f t="shared" si="5"/>
        <v>440.1</v>
      </c>
    </row>
    <row r="10" spans="1:21" x14ac:dyDescent="0.25">
      <c r="A10" s="30">
        <v>43012</v>
      </c>
      <c r="B10" s="29" t="s">
        <v>20</v>
      </c>
      <c r="C10" s="29" t="s">
        <v>43</v>
      </c>
      <c r="D10" s="29">
        <v>300</v>
      </c>
      <c r="E10" s="42">
        <v>2</v>
      </c>
      <c r="F10" s="37">
        <f t="shared" si="0"/>
        <v>600</v>
      </c>
      <c r="G10" s="34">
        <v>350</v>
      </c>
      <c r="H10" s="34">
        <v>23.4</v>
      </c>
      <c r="I10" s="34">
        <v>6.5</v>
      </c>
      <c r="J10" s="34"/>
      <c r="K10" s="34">
        <v>10</v>
      </c>
      <c r="L10" s="31">
        <f t="shared" si="1"/>
        <v>389.9</v>
      </c>
      <c r="M10" s="35"/>
      <c r="N10" s="35"/>
      <c r="O10" s="35"/>
      <c r="P10" s="35"/>
      <c r="Q10" s="35"/>
      <c r="R10" s="32">
        <f t="shared" si="2"/>
        <v>0</v>
      </c>
      <c r="S10" s="33">
        <f t="shared" si="3"/>
        <v>600</v>
      </c>
      <c r="T10" s="33">
        <f t="shared" si="4"/>
        <v>389.9</v>
      </c>
      <c r="U10" s="33">
        <f t="shared" si="5"/>
        <v>210.10000000000002</v>
      </c>
    </row>
    <row r="11" spans="1:21" x14ac:dyDescent="0.25">
      <c r="A11" s="30">
        <v>43013</v>
      </c>
      <c r="B11" s="29" t="s">
        <v>16</v>
      </c>
      <c r="C11" s="29" t="s">
        <v>41</v>
      </c>
      <c r="D11" s="29">
        <v>1200</v>
      </c>
      <c r="E11" s="42">
        <v>0.9</v>
      </c>
      <c r="F11" s="37">
        <f t="shared" si="0"/>
        <v>1080</v>
      </c>
      <c r="G11" s="34">
        <v>530</v>
      </c>
      <c r="H11" s="34">
        <v>28.3</v>
      </c>
      <c r="I11" s="34">
        <v>10.029999999999999</v>
      </c>
      <c r="J11" s="34"/>
      <c r="K11" s="34"/>
      <c r="L11" s="31">
        <f t="shared" si="1"/>
        <v>568.33000000000004</v>
      </c>
      <c r="M11" s="35"/>
      <c r="N11" s="35"/>
      <c r="O11" s="35"/>
      <c r="P11" s="35"/>
      <c r="Q11" s="35"/>
      <c r="R11" s="32">
        <f t="shared" si="2"/>
        <v>0</v>
      </c>
      <c r="S11" s="33">
        <f t="shared" si="3"/>
        <v>1080</v>
      </c>
      <c r="T11" s="33">
        <f t="shared" si="4"/>
        <v>568.33000000000004</v>
      </c>
      <c r="U11" s="33">
        <f t="shared" si="5"/>
        <v>511.66999999999996</v>
      </c>
    </row>
    <row r="12" spans="1:21" x14ac:dyDescent="0.25">
      <c r="A12" s="30">
        <v>43013</v>
      </c>
      <c r="B12" s="29" t="s">
        <v>22</v>
      </c>
      <c r="C12" s="29" t="s">
        <v>37</v>
      </c>
      <c r="D12" s="29">
        <v>600</v>
      </c>
      <c r="E12" s="42">
        <v>1</v>
      </c>
      <c r="F12" s="37">
        <f t="shared" si="0"/>
        <v>600</v>
      </c>
      <c r="G12" s="34">
        <v>350</v>
      </c>
      <c r="H12" s="34">
        <v>13.15</v>
      </c>
      <c r="I12" s="34">
        <v>21</v>
      </c>
      <c r="J12" s="34"/>
      <c r="K12" s="34">
        <v>10.5</v>
      </c>
      <c r="L12" s="31">
        <f t="shared" si="1"/>
        <v>394.65</v>
      </c>
      <c r="M12" s="35"/>
      <c r="N12" s="35"/>
      <c r="O12" s="35"/>
      <c r="P12" s="35"/>
      <c r="Q12" s="35"/>
      <c r="R12" s="32">
        <f t="shared" si="2"/>
        <v>0</v>
      </c>
      <c r="S12" s="33">
        <f t="shared" si="3"/>
        <v>600</v>
      </c>
      <c r="T12" s="33">
        <f t="shared" si="4"/>
        <v>394.65</v>
      </c>
      <c r="U12" s="33">
        <f t="shared" si="5"/>
        <v>205.35000000000002</v>
      </c>
    </row>
    <row r="13" spans="1:21" x14ac:dyDescent="0.25">
      <c r="A13" s="30">
        <v>43013</v>
      </c>
      <c r="B13" s="29" t="s">
        <v>18</v>
      </c>
      <c r="C13" s="29" t="s">
        <v>44</v>
      </c>
      <c r="D13" s="29">
        <v>1</v>
      </c>
      <c r="E13" s="42">
        <v>700</v>
      </c>
      <c r="F13" s="37">
        <f t="shared" si="0"/>
        <v>700</v>
      </c>
      <c r="G13" s="34">
        <v>420</v>
      </c>
      <c r="H13" s="34">
        <v>13.15</v>
      </c>
      <c r="I13" s="34">
        <v>21</v>
      </c>
      <c r="J13" s="34"/>
      <c r="K13" s="34">
        <v>10.5</v>
      </c>
      <c r="L13" s="31">
        <f t="shared" si="1"/>
        <v>464.65</v>
      </c>
      <c r="M13" s="35"/>
      <c r="N13" s="35"/>
      <c r="O13" s="35"/>
      <c r="P13" s="35"/>
      <c r="Q13" s="35"/>
      <c r="R13" s="32">
        <f t="shared" si="2"/>
        <v>0</v>
      </c>
      <c r="S13" s="33">
        <f t="shared" si="3"/>
        <v>700</v>
      </c>
      <c r="T13" s="33">
        <f t="shared" si="4"/>
        <v>464.65</v>
      </c>
      <c r="U13" s="33">
        <f t="shared" si="5"/>
        <v>235.35000000000002</v>
      </c>
    </row>
    <row r="14" spans="1:21" x14ac:dyDescent="0.25">
      <c r="A14" s="30">
        <v>43014</v>
      </c>
      <c r="B14" s="29" t="s">
        <v>22</v>
      </c>
      <c r="C14" s="29" t="s">
        <v>42</v>
      </c>
      <c r="D14" s="29">
        <v>200</v>
      </c>
      <c r="E14" s="42">
        <v>2</v>
      </c>
      <c r="F14" s="37">
        <f t="shared" si="0"/>
        <v>400</v>
      </c>
      <c r="G14" s="34">
        <v>290</v>
      </c>
      <c r="H14" s="34">
        <v>12.65</v>
      </c>
      <c r="I14" s="34">
        <v>25.5</v>
      </c>
      <c r="J14" s="34"/>
      <c r="K14" s="34"/>
      <c r="L14" s="31">
        <f t="shared" si="1"/>
        <v>328.15</v>
      </c>
      <c r="M14" s="35"/>
      <c r="N14" s="35"/>
      <c r="O14" s="35"/>
      <c r="P14" s="35"/>
      <c r="Q14" s="35"/>
      <c r="R14" s="32">
        <f t="shared" si="2"/>
        <v>0</v>
      </c>
      <c r="S14" s="33">
        <f t="shared" ref="S14:S26" si="6">F14</f>
        <v>400</v>
      </c>
      <c r="T14" s="33">
        <f t="shared" ref="T14:T26" si="7">L14+R14</f>
        <v>328.15</v>
      </c>
      <c r="U14" s="33">
        <f t="shared" ref="U14:U26" si="8">S14-T14</f>
        <v>71.850000000000023</v>
      </c>
    </row>
    <row r="15" spans="1:21" x14ac:dyDescent="0.25">
      <c r="A15" s="30">
        <v>43014</v>
      </c>
      <c r="B15" s="29" t="s">
        <v>18</v>
      </c>
      <c r="C15" s="29" t="s">
        <v>43</v>
      </c>
      <c r="D15" s="29">
        <v>1000</v>
      </c>
      <c r="E15" s="42">
        <v>0.9</v>
      </c>
      <c r="F15" s="37">
        <f t="shared" si="0"/>
        <v>900</v>
      </c>
      <c r="G15" s="34">
        <v>400</v>
      </c>
      <c r="H15" s="34">
        <v>12.65</v>
      </c>
      <c r="I15" s="34">
        <v>25.5</v>
      </c>
      <c r="J15" s="34"/>
      <c r="K15" s="34"/>
      <c r="L15" s="31">
        <f t="shared" si="1"/>
        <v>438.15</v>
      </c>
      <c r="M15" s="35"/>
      <c r="N15" s="35"/>
      <c r="O15" s="35"/>
      <c r="P15" s="35"/>
      <c r="Q15" s="35"/>
      <c r="R15" s="32">
        <f t="shared" si="2"/>
        <v>0</v>
      </c>
      <c r="S15" s="33">
        <f t="shared" si="6"/>
        <v>900</v>
      </c>
      <c r="T15" s="33">
        <f t="shared" si="7"/>
        <v>438.15</v>
      </c>
      <c r="U15" s="33">
        <f t="shared" si="8"/>
        <v>461.85</v>
      </c>
    </row>
    <row r="16" spans="1:21" x14ac:dyDescent="0.25">
      <c r="A16" s="30">
        <v>43014</v>
      </c>
      <c r="B16" s="29" t="s">
        <v>23</v>
      </c>
      <c r="C16" s="29" t="s">
        <v>44</v>
      </c>
      <c r="D16" s="29">
        <v>1</v>
      </c>
      <c r="E16" s="42">
        <v>300</v>
      </c>
      <c r="F16" s="37">
        <f t="shared" si="0"/>
        <v>300</v>
      </c>
      <c r="G16" s="34">
        <v>210</v>
      </c>
      <c r="H16" s="34"/>
      <c r="I16" s="34"/>
      <c r="J16" s="34"/>
      <c r="K16" s="34"/>
      <c r="L16" s="31">
        <f t="shared" si="1"/>
        <v>210</v>
      </c>
      <c r="M16" s="35"/>
      <c r="N16" s="35"/>
      <c r="O16" s="35"/>
      <c r="P16" s="35"/>
      <c r="Q16" s="35"/>
      <c r="R16" s="32">
        <f t="shared" si="2"/>
        <v>0</v>
      </c>
      <c r="S16" s="33">
        <f t="shared" si="6"/>
        <v>300</v>
      </c>
      <c r="T16" s="33">
        <f t="shared" si="7"/>
        <v>210</v>
      </c>
      <c r="U16" s="33">
        <f t="shared" si="8"/>
        <v>90</v>
      </c>
    </row>
    <row r="17" spans="1:21" x14ac:dyDescent="0.25">
      <c r="A17" s="30">
        <v>43014</v>
      </c>
      <c r="B17" s="29" t="s">
        <v>16</v>
      </c>
      <c r="C17" s="29" t="s">
        <v>41</v>
      </c>
      <c r="D17" s="29">
        <v>1200</v>
      </c>
      <c r="E17" s="42">
        <v>0.9</v>
      </c>
      <c r="F17" s="37">
        <f t="shared" si="0"/>
        <v>1080</v>
      </c>
      <c r="G17" s="34">
        <v>530</v>
      </c>
      <c r="H17" s="34">
        <v>28.3</v>
      </c>
      <c r="I17" s="34">
        <v>25</v>
      </c>
      <c r="J17" s="34"/>
      <c r="K17" s="34"/>
      <c r="L17" s="31">
        <f t="shared" si="1"/>
        <v>583.29999999999995</v>
      </c>
      <c r="M17" s="35"/>
      <c r="N17" s="35"/>
      <c r="O17" s="35"/>
      <c r="P17" s="35"/>
      <c r="Q17" s="35"/>
      <c r="R17" s="32">
        <f t="shared" si="2"/>
        <v>0</v>
      </c>
      <c r="S17" s="33">
        <f t="shared" si="6"/>
        <v>1080</v>
      </c>
      <c r="T17" s="33">
        <f t="shared" si="7"/>
        <v>583.29999999999995</v>
      </c>
      <c r="U17" s="33">
        <f t="shared" si="8"/>
        <v>496.70000000000005</v>
      </c>
    </row>
    <row r="18" spans="1:21" x14ac:dyDescent="0.25">
      <c r="A18" s="30">
        <v>43015</v>
      </c>
      <c r="B18" s="29" t="s">
        <v>22</v>
      </c>
      <c r="C18" s="29" t="s">
        <v>41</v>
      </c>
      <c r="D18" s="29">
        <v>900</v>
      </c>
      <c r="E18" s="42">
        <v>1.3</v>
      </c>
      <c r="F18" s="37">
        <f t="shared" si="0"/>
        <v>1170</v>
      </c>
      <c r="G18" s="34">
        <v>690</v>
      </c>
      <c r="H18" s="34">
        <f>25.3+25.6</f>
        <v>50.900000000000006</v>
      </c>
      <c r="I18" s="34">
        <v>30</v>
      </c>
      <c r="J18" s="34">
        <v>14.36</v>
      </c>
      <c r="K18" s="34"/>
      <c r="L18" s="31">
        <f t="shared" si="1"/>
        <v>785.26</v>
      </c>
      <c r="M18" s="35"/>
      <c r="N18" s="35"/>
      <c r="O18" s="35">
        <v>101.96</v>
      </c>
      <c r="P18" s="35"/>
      <c r="Q18" s="35"/>
      <c r="R18" s="32">
        <f t="shared" si="2"/>
        <v>101.96</v>
      </c>
      <c r="S18" s="33">
        <f t="shared" si="6"/>
        <v>1170</v>
      </c>
      <c r="T18" s="33">
        <f t="shared" si="7"/>
        <v>887.22</v>
      </c>
      <c r="U18" s="33">
        <f t="shared" si="8"/>
        <v>282.77999999999997</v>
      </c>
    </row>
    <row r="19" spans="1:21" x14ac:dyDescent="0.25">
      <c r="A19" s="30">
        <v>43017</v>
      </c>
      <c r="B19" s="29" t="s">
        <v>24</v>
      </c>
      <c r="C19" s="29" t="s">
        <v>45</v>
      </c>
      <c r="D19" s="29">
        <v>1</v>
      </c>
      <c r="E19" s="42">
        <v>2000</v>
      </c>
      <c r="F19" s="37">
        <f t="shared" si="0"/>
        <v>2000</v>
      </c>
      <c r="G19" s="34">
        <v>1540</v>
      </c>
      <c r="H19" s="34">
        <v>15.95</v>
      </c>
      <c r="I19" s="34"/>
      <c r="J19" s="34"/>
      <c r="K19" s="34">
        <v>10</v>
      </c>
      <c r="L19" s="31">
        <f t="shared" si="1"/>
        <v>1565.95</v>
      </c>
      <c r="M19" s="35"/>
      <c r="N19" s="35">
        <v>49.94</v>
      </c>
      <c r="O19" s="35">
        <v>86.68</v>
      </c>
      <c r="P19" s="35"/>
      <c r="Q19" s="35"/>
      <c r="R19" s="32">
        <f t="shared" si="2"/>
        <v>136.62</v>
      </c>
      <c r="S19" s="33">
        <f t="shared" si="6"/>
        <v>2000</v>
      </c>
      <c r="T19" s="33">
        <f t="shared" si="7"/>
        <v>1702.5700000000002</v>
      </c>
      <c r="U19" s="33">
        <f t="shared" si="8"/>
        <v>297.42999999999984</v>
      </c>
    </row>
    <row r="20" spans="1:21" x14ac:dyDescent="0.25">
      <c r="A20" s="30">
        <v>43017</v>
      </c>
      <c r="B20" s="29" t="s">
        <v>46</v>
      </c>
      <c r="C20" s="29" t="s">
        <v>47</v>
      </c>
      <c r="D20" s="29">
        <v>350</v>
      </c>
      <c r="E20" s="42">
        <v>3.5</v>
      </c>
      <c r="F20" s="37">
        <f t="shared" si="0"/>
        <v>1225</v>
      </c>
      <c r="G20" s="34"/>
      <c r="H20" s="34"/>
      <c r="I20" s="34"/>
      <c r="J20" s="34"/>
      <c r="K20" s="34"/>
      <c r="L20" s="31"/>
      <c r="M20" s="35"/>
      <c r="N20" s="35"/>
      <c r="O20" s="35">
        <v>688.01</v>
      </c>
      <c r="P20" s="35"/>
      <c r="Q20" s="35"/>
      <c r="R20" s="32">
        <f t="shared" si="2"/>
        <v>688.01</v>
      </c>
      <c r="S20" s="33">
        <f t="shared" si="6"/>
        <v>1225</v>
      </c>
      <c r="T20" s="33"/>
      <c r="U20" s="33">
        <f t="shared" si="8"/>
        <v>1225</v>
      </c>
    </row>
    <row r="21" spans="1:21" x14ac:dyDescent="0.25">
      <c r="A21" s="30">
        <v>43017</v>
      </c>
      <c r="B21" s="29" t="s">
        <v>25</v>
      </c>
      <c r="C21" s="29" t="s">
        <v>48</v>
      </c>
      <c r="D21" s="29">
        <v>400</v>
      </c>
      <c r="E21" s="42">
        <v>3</v>
      </c>
      <c r="F21" s="37">
        <f t="shared" si="0"/>
        <v>1200</v>
      </c>
      <c r="G21" s="34">
        <v>990</v>
      </c>
      <c r="H21" s="34">
        <v>15.95</v>
      </c>
      <c r="I21" s="34"/>
      <c r="J21" s="34"/>
      <c r="K21" s="34">
        <v>10</v>
      </c>
      <c r="L21" s="31">
        <f t="shared" si="1"/>
        <v>1015.95</v>
      </c>
      <c r="M21" s="35"/>
      <c r="N21" s="35">
        <v>49.94</v>
      </c>
      <c r="O21" s="35"/>
      <c r="P21" s="35"/>
      <c r="Q21" s="35"/>
      <c r="R21" s="32">
        <f t="shared" si="2"/>
        <v>49.94</v>
      </c>
      <c r="S21" s="33">
        <f t="shared" si="6"/>
        <v>1200</v>
      </c>
      <c r="T21" s="33">
        <f t="shared" si="7"/>
        <v>1065.8900000000001</v>
      </c>
      <c r="U21" s="33">
        <f t="shared" si="8"/>
        <v>134.1099999999999</v>
      </c>
    </row>
    <row r="22" spans="1:21" x14ac:dyDescent="0.25">
      <c r="A22" s="30">
        <v>43018</v>
      </c>
      <c r="B22" s="29" t="s">
        <v>23</v>
      </c>
      <c r="C22" s="29" t="s">
        <v>43</v>
      </c>
      <c r="D22" s="29">
        <v>250</v>
      </c>
      <c r="E22" s="42">
        <v>0.9</v>
      </c>
      <c r="F22" s="37">
        <f t="shared" si="0"/>
        <v>225</v>
      </c>
      <c r="G22" s="34">
        <v>180</v>
      </c>
      <c r="H22" s="34">
        <v>10.08</v>
      </c>
      <c r="I22" s="34">
        <v>13</v>
      </c>
      <c r="J22" s="34"/>
      <c r="K22" s="34">
        <v>9</v>
      </c>
      <c r="L22" s="31">
        <f t="shared" si="1"/>
        <v>212.07999999999998</v>
      </c>
      <c r="M22" s="35"/>
      <c r="N22" s="35"/>
      <c r="O22" s="35"/>
      <c r="P22" s="35"/>
      <c r="Q22" s="35"/>
      <c r="R22" s="32">
        <f t="shared" si="2"/>
        <v>0</v>
      </c>
      <c r="S22" s="33">
        <f t="shared" si="6"/>
        <v>225</v>
      </c>
      <c r="T22" s="33">
        <f t="shared" si="7"/>
        <v>212.07999999999998</v>
      </c>
      <c r="U22" s="33">
        <f t="shared" si="8"/>
        <v>12.920000000000016</v>
      </c>
    </row>
    <row r="23" spans="1:21" x14ac:dyDescent="0.25">
      <c r="A23" s="30">
        <v>43018</v>
      </c>
      <c r="B23" s="29" t="s">
        <v>22</v>
      </c>
      <c r="C23" s="29" t="s">
        <v>43</v>
      </c>
      <c r="D23" s="29">
        <v>350</v>
      </c>
      <c r="E23" s="42">
        <v>2</v>
      </c>
      <c r="F23" s="37">
        <f t="shared" si="0"/>
        <v>700</v>
      </c>
      <c r="G23" s="34">
        <f>160+190+130</f>
        <v>480</v>
      </c>
      <c r="H23" s="34">
        <v>10.08</v>
      </c>
      <c r="I23" s="34">
        <v>13</v>
      </c>
      <c r="J23" s="34"/>
      <c r="K23" s="34">
        <v>9</v>
      </c>
      <c r="L23" s="31">
        <f t="shared" si="1"/>
        <v>512.08000000000004</v>
      </c>
      <c r="M23" s="35"/>
      <c r="N23" s="35"/>
      <c r="O23" s="35"/>
      <c r="P23" s="35"/>
      <c r="Q23" s="35"/>
      <c r="R23" s="32">
        <f t="shared" si="2"/>
        <v>0</v>
      </c>
      <c r="S23" s="33">
        <f t="shared" si="6"/>
        <v>700</v>
      </c>
      <c r="T23" s="33">
        <f t="shared" si="7"/>
        <v>512.08000000000004</v>
      </c>
      <c r="U23" s="33">
        <f t="shared" si="8"/>
        <v>187.91999999999996</v>
      </c>
    </row>
    <row r="24" spans="1:21" x14ac:dyDescent="0.25">
      <c r="A24" s="30">
        <v>43019</v>
      </c>
      <c r="B24" s="29" t="s">
        <v>23</v>
      </c>
      <c r="C24" s="29" t="s">
        <v>43</v>
      </c>
      <c r="D24" s="29">
        <v>500</v>
      </c>
      <c r="E24" s="42">
        <v>0.9</v>
      </c>
      <c r="F24" s="37">
        <f t="shared" si="0"/>
        <v>450</v>
      </c>
      <c r="G24" s="34">
        <v>210</v>
      </c>
      <c r="H24" s="34">
        <v>10.08</v>
      </c>
      <c r="I24" s="34">
        <v>15.44</v>
      </c>
      <c r="J24" s="34"/>
      <c r="K24" s="34"/>
      <c r="L24" s="31">
        <f t="shared" si="1"/>
        <v>235.52</v>
      </c>
      <c r="M24" s="35"/>
      <c r="N24" s="35"/>
      <c r="O24" s="35">
        <v>49.4</v>
      </c>
      <c r="P24" s="35"/>
      <c r="Q24" s="35"/>
      <c r="R24" s="32">
        <f t="shared" si="2"/>
        <v>49.4</v>
      </c>
      <c r="S24" s="33">
        <f t="shared" si="6"/>
        <v>450</v>
      </c>
      <c r="T24" s="33">
        <f t="shared" si="7"/>
        <v>284.92</v>
      </c>
      <c r="U24" s="33">
        <f t="shared" si="8"/>
        <v>165.07999999999998</v>
      </c>
    </row>
    <row r="25" spans="1:21" x14ac:dyDescent="0.25">
      <c r="A25" s="30">
        <v>43019</v>
      </c>
      <c r="B25" s="29" t="s">
        <v>22</v>
      </c>
      <c r="C25" s="29" t="s">
        <v>43</v>
      </c>
      <c r="D25" s="29">
        <v>1000</v>
      </c>
      <c r="E25" s="42">
        <v>2</v>
      </c>
      <c r="F25" s="37">
        <f t="shared" si="0"/>
        <v>2000</v>
      </c>
      <c r="G25" s="34">
        <f>210+130+160+190+210+220+180</f>
        <v>1300</v>
      </c>
      <c r="H25" s="34">
        <f>10.08+25.6</f>
        <v>35.68</v>
      </c>
      <c r="I25" s="34">
        <f>15.44+25</f>
        <v>40.44</v>
      </c>
      <c r="J25" s="34"/>
      <c r="K25" s="34">
        <v>41.25</v>
      </c>
      <c r="L25" s="31">
        <f t="shared" si="1"/>
        <v>1417.37</v>
      </c>
      <c r="M25" s="35"/>
      <c r="N25" s="35"/>
      <c r="O25" s="35">
        <v>49.4</v>
      </c>
      <c r="P25" s="35"/>
      <c r="Q25" s="35"/>
      <c r="R25" s="32">
        <f t="shared" si="2"/>
        <v>49.4</v>
      </c>
      <c r="S25" s="33">
        <f t="shared" si="6"/>
        <v>2000</v>
      </c>
      <c r="T25" s="33">
        <f t="shared" si="7"/>
        <v>1466.77</v>
      </c>
      <c r="U25" s="33">
        <f t="shared" si="8"/>
        <v>533.23</v>
      </c>
    </row>
    <row r="26" spans="1:21" x14ac:dyDescent="0.25">
      <c r="A26" s="30">
        <v>43020</v>
      </c>
      <c r="B26" s="29" t="s">
        <v>26</v>
      </c>
      <c r="C26" s="29" t="s">
        <v>49</v>
      </c>
      <c r="D26" s="29">
        <v>1</v>
      </c>
      <c r="E26" s="42">
        <v>350</v>
      </c>
      <c r="F26" s="37">
        <f t="shared" si="0"/>
        <v>350</v>
      </c>
      <c r="G26" s="34">
        <v>210</v>
      </c>
      <c r="H26" s="34">
        <v>12.6</v>
      </c>
      <c r="I26" s="34">
        <v>14.5</v>
      </c>
      <c r="J26" s="34"/>
      <c r="K26" s="34">
        <v>11</v>
      </c>
      <c r="L26" s="31">
        <f t="shared" si="1"/>
        <v>248.1</v>
      </c>
      <c r="M26" s="35"/>
      <c r="N26" s="35"/>
      <c r="O26" s="35"/>
      <c r="P26" s="35"/>
      <c r="Q26" s="35"/>
      <c r="R26" s="32">
        <f t="shared" si="2"/>
        <v>0</v>
      </c>
      <c r="S26" s="33">
        <f t="shared" si="6"/>
        <v>350</v>
      </c>
      <c r="T26" s="33">
        <f t="shared" si="7"/>
        <v>248.1</v>
      </c>
      <c r="U26" s="33">
        <f t="shared" si="8"/>
        <v>101.9</v>
      </c>
    </row>
    <row r="27" spans="1:21" x14ac:dyDescent="0.25">
      <c r="A27" s="30">
        <v>43020</v>
      </c>
      <c r="B27" s="29" t="s">
        <v>27</v>
      </c>
      <c r="C27" s="29" t="s">
        <v>43</v>
      </c>
      <c r="D27" s="29">
        <v>350</v>
      </c>
      <c r="E27" s="42">
        <v>1.5</v>
      </c>
      <c r="F27" s="37">
        <f t="shared" si="0"/>
        <v>525</v>
      </c>
      <c r="G27" s="34">
        <f>180+220</f>
        <v>400</v>
      </c>
      <c r="H27" s="34">
        <v>12.6</v>
      </c>
      <c r="I27" s="34">
        <v>14.5</v>
      </c>
      <c r="J27" s="34"/>
      <c r="K27" s="34">
        <v>11</v>
      </c>
      <c r="L27" s="31">
        <f t="shared" si="1"/>
        <v>438.1</v>
      </c>
      <c r="M27" s="35"/>
      <c r="N27" s="35"/>
      <c r="O27" s="35"/>
      <c r="P27" s="35"/>
      <c r="Q27" s="35"/>
      <c r="R27" s="32">
        <f t="shared" si="2"/>
        <v>0</v>
      </c>
      <c r="S27" s="33">
        <f>F27</f>
        <v>525</v>
      </c>
      <c r="T27" s="33">
        <f>L27+R27</f>
        <v>438.1</v>
      </c>
      <c r="U27" s="33">
        <f>S27-T27</f>
        <v>86.899999999999977</v>
      </c>
    </row>
    <row r="28" spans="1:21" x14ac:dyDescent="0.25">
      <c r="A28" s="30">
        <v>43020</v>
      </c>
      <c r="B28" s="29" t="s">
        <v>23</v>
      </c>
      <c r="C28" s="29" t="s">
        <v>43</v>
      </c>
      <c r="D28" s="29">
        <v>500</v>
      </c>
      <c r="E28" s="42">
        <v>0.9</v>
      </c>
      <c r="F28" s="37">
        <f t="shared" si="0"/>
        <v>450</v>
      </c>
      <c r="G28" s="34">
        <v>210</v>
      </c>
      <c r="H28" s="34">
        <v>8.43</v>
      </c>
      <c r="I28" s="34">
        <v>6.33</v>
      </c>
      <c r="J28" s="34"/>
      <c r="K28" s="34"/>
      <c r="L28" s="31">
        <f t="shared" si="1"/>
        <v>224.76</v>
      </c>
      <c r="M28" s="35"/>
      <c r="N28" s="35"/>
      <c r="O28" s="35"/>
      <c r="P28" s="35"/>
      <c r="Q28" s="35"/>
      <c r="R28" s="32">
        <f t="shared" si="2"/>
        <v>0</v>
      </c>
      <c r="S28" s="33">
        <f>F28</f>
        <v>450</v>
      </c>
      <c r="T28" s="33">
        <f>L28+R28</f>
        <v>224.76</v>
      </c>
      <c r="U28" s="33">
        <f>S28-T28</f>
        <v>225.24</v>
      </c>
    </row>
    <row r="29" spans="1:21" x14ac:dyDescent="0.25">
      <c r="A29" s="30">
        <v>43020</v>
      </c>
      <c r="B29" s="29" t="s">
        <v>16</v>
      </c>
      <c r="C29" s="29" t="s">
        <v>47</v>
      </c>
      <c r="D29" s="29"/>
      <c r="E29" s="42"/>
      <c r="F29" s="37">
        <f t="shared" si="0"/>
        <v>0</v>
      </c>
      <c r="G29" s="34">
        <f>130+130</f>
        <v>260</v>
      </c>
      <c r="H29" s="34">
        <v>8.43</v>
      </c>
      <c r="I29" s="34">
        <v>6.33</v>
      </c>
      <c r="J29" s="34"/>
      <c r="K29" s="34"/>
      <c r="L29" s="31">
        <f t="shared" si="1"/>
        <v>274.76</v>
      </c>
      <c r="M29" s="35"/>
      <c r="N29" s="35"/>
      <c r="O29" s="35"/>
      <c r="P29" s="35"/>
      <c r="Q29" s="35"/>
      <c r="R29" s="32">
        <f t="shared" si="2"/>
        <v>0</v>
      </c>
      <c r="S29" s="33">
        <f>F29</f>
        <v>0</v>
      </c>
      <c r="T29" s="33">
        <f>L29+R29</f>
        <v>274.76</v>
      </c>
      <c r="U29" s="33">
        <f>S29-T29</f>
        <v>-274.76</v>
      </c>
    </row>
    <row r="30" spans="1:21" x14ac:dyDescent="0.25">
      <c r="A30" s="30">
        <v>43020</v>
      </c>
      <c r="B30" s="29" t="s">
        <v>22</v>
      </c>
      <c r="C30" s="29" t="s">
        <v>43</v>
      </c>
      <c r="D30" s="29">
        <v>600</v>
      </c>
      <c r="E30" s="42">
        <v>2</v>
      </c>
      <c r="F30" s="37">
        <f t="shared" si="0"/>
        <v>1200</v>
      </c>
      <c r="G30" s="34">
        <f>160+190</f>
        <v>350</v>
      </c>
      <c r="H30" s="34">
        <v>8.43</v>
      </c>
      <c r="I30" s="34">
        <v>6.33</v>
      </c>
      <c r="J30" s="34"/>
      <c r="K30" s="34"/>
      <c r="L30" s="31">
        <f t="shared" si="1"/>
        <v>364.76</v>
      </c>
      <c r="M30" s="35"/>
      <c r="N30" s="35"/>
      <c r="O30" s="35"/>
      <c r="P30" s="35">
        <v>16.25</v>
      </c>
      <c r="Q30" s="35"/>
      <c r="R30" s="32">
        <f t="shared" si="2"/>
        <v>16.25</v>
      </c>
      <c r="S30" s="33">
        <f>F30</f>
        <v>1200</v>
      </c>
      <c r="T30" s="33">
        <f>L30+R30</f>
        <v>381.01</v>
      </c>
      <c r="U30" s="33">
        <f>S30-T30</f>
        <v>818.99</v>
      </c>
    </row>
    <row r="31" spans="1:21" x14ac:dyDescent="0.25">
      <c r="A31" s="30">
        <v>43021</v>
      </c>
      <c r="B31" s="29" t="s">
        <v>22</v>
      </c>
      <c r="C31" s="29" t="s">
        <v>43</v>
      </c>
      <c r="D31" s="29">
        <v>300</v>
      </c>
      <c r="E31" s="42">
        <v>2</v>
      </c>
      <c r="F31" s="37">
        <f t="shared" si="0"/>
        <v>600</v>
      </c>
      <c r="G31" s="34">
        <f>130+160</f>
        <v>290</v>
      </c>
      <c r="H31" s="34"/>
      <c r="I31" s="34"/>
      <c r="J31" s="34"/>
      <c r="K31" s="34"/>
      <c r="L31" s="31">
        <f t="shared" si="1"/>
        <v>290</v>
      </c>
      <c r="M31" s="35"/>
      <c r="N31" s="35"/>
      <c r="O31" s="35">
        <v>143.84</v>
      </c>
      <c r="P31" s="35"/>
      <c r="Q31" s="35"/>
      <c r="R31" s="32">
        <f t="shared" si="2"/>
        <v>143.84</v>
      </c>
      <c r="S31" s="33">
        <f>F31</f>
        <v>600</v>
      </c>
      <c r="T31" s="33">
        <f>L31+R31</f>
        <v>433.84000000000003</v>
      </c>
      <c r="U31" s="33">
        <f>S31-T31</f>
        <v>166.15999999999997</v>
      </c>
    </row>
    <row r="32" spans="1:21" x14ac:dyDescent="0.25">
      <c r="A32" s="30">
        <v>43021</v>
      </c>
      <c r="B32" s="29" t="s">
        <v>28</v>
      </c>
      <c r="C32" s="29" t="s">
        <v>44</v>
      </c>
      <c r="D32" s="29">
        <v>350</v>
      </c>
      <c r="E32" s="42">
        <v>2</v>
      </c>
      <c r="F32" s="37">
        <f t="shared" si="0"/>
        <v>700</v>
      </c>
      <c r="G32" s="34">
        <f>210+190</f>
        <v>400</v>
      </c>
      <c r="H32" s="34"/>
      <c r="I32" s="34"/>
      <c r="J32" s="34"/>
      <c r="K32" s="34"/>
      <c r="L32" s="31">
        <f t="shared" si="1"/>
        <v>400</v>
      </c>
      <c r="M32" s="35"/>
      <c r="N32" s="35"/>
      <c r="O32" s="35"/>
      <c r="P32" s="35"/>
      <c r="Q32" s="35"/>
      <c r="R32" s="32">
        <f t="shared" ref="R32:R50" si="9">SUM(M32:Q32)</f>
        <v>0</v>
      </c>
      <c r="S32" s="33">
        <f t="shared" ref="S32:S50" si="10">F32</f>
        <v>700</v>
      </c>
      <c r="T32" s="33">
        <f t="shared" ref="T32:T50" si="11">L32+R32</f>
        <v>400</v>
      </c>
      <c r="U32" s="33">
        <f t="shared" ref="U32:U50" si="12">S32-T32</f>
        <v>300</v>
      </c>
    </row>
    <row r="33" spans="1:21" x14ac:dyDescent="0.25">
      <c r="A33" s="30">
        <v>43021</v>
      </c>
      <c r="B33" s="29" t="s">
        <v>23</v>
      </c>
      <c r="C33" s="29" t="s">
        <v>43</v>
      </c>
      <c r="D33" s="29">
        <v>500</v>
      </c>
      <c r="E33" s="42">
        <v>0.9</v>
      </c>
      <c r="F33" s="37">
        <f t="shared" si="0"/>
        <v>450</v>
      </c>
      <c r="G33" s="34">
        <v>210</v>
      </c>
      <c r="H33" s="34"/>
      <c r="I33" s="34"/>
      <c r="J33" s="34"/>
      <c r="K33" s="34"/>
      <c r="L33" s="31">
        <f t="shared" si="1"/>
        <v>210</v>
      </c>
      <c r="M33" s="35"/>
      <c r="N33" s="35"/>
      <c r="O33" s="35"/>
      <c r="P33" s="35"/>
      <c r="Q33" s="35"/>
      <c r="R33" s="32">
        <f t="shared" si="9"/>
        <v>0</v>
      </c>
      <c r="S33" s="33">
        <f t="shared" si="10"/>
        <v>450</v>
      </c>
      <c r="T33" s="33">
        <f t="shared" si="11"/>
        <v>210</v>
      </c>
      <c r="U33" s="33">
        <f t="shared" si="12"/>
        <v>240</v>
      </c>
    </row>
    <row r="34" spans="1:21" x14ac:dyDescent="0.25">
      <c r="A34" s="30">
        <v>43021</v>
      </c>
      <c r="B34" s="29" t="s">
        <v>27</v>
      </c>
      <c r="C34" s="29" t="s">
        <v>41</v>
      </c>
      <c r="D34" s="29">
        <v>350</v>
      </c>
      <c r="E34" s="42">
        <v>2.1</v>
      </c>
      <c r="F34" s="37">
        <f t="shared" si="0"/>
        <v>735</v>
      </c>
      <c r="G34" s="34">
        <f>130+220+180</f>
        <v>530</v>
      </c>
      <c r="H34" s="34">
        <v>20.149999999999999</v>
      </c>
      <c r="I34" s="34">
        <v>28</v>
      </c>
      <c r="J34" s="34"/>
      <c r="K34" s="34">
        <v>43</v>
      </c>
      <c r="L34" s="31">
        <f t="shared" si="1"/>
        <v>621.15</v>
      </c>
      <c r="M34" s="35"/>
      <c r="N34" s="35"/>
      <c r="O34" s="35">
        <f>40.86+143.84</f>
        <v>184.7</v>
      </c>
      <c r="P34" s="35"/>
      <c r="Q34" s="35"/>
      <c r="R34" s="32">
        <f t="shared" si="9"/>
        <v>184.7</v>
      </c>
      <c r="S34" s="33">
        <f t="shared" si="10"/>
        <v>735</v>
      </c>
      <c r="T34" s="33">
        <f t="shared" si="11"/>
        <v>805.84999999999991</v>
      </c>
      <c r="U34" s="33">
        <f t="shared" si="12"/>
        <v>-70.849999999999909</v>
      </c>
    </row>
    <row r="35" spans="1:21" x14ac:dyDescent="0.25">
      <c r="A35" s="30">
        <v>43022</v>
      </c>
      <c r="B35" s="29" t="s">
        <v>29</v>
      </c>
      <c r="C35" s="29" t="s">
        <v>41</v>
      </c>
      <c r="D35" s="29">
        <v>800</v>
      </c>
      <c r="E35" s="42">
        <v>0.75</v>
      </c>
      <c r="F35" s="37">
        <f t="shared" si="0"/>
        <v>600</v>
      </c>
      <c r="G35" s="34">
        <f>180+220</f>
        <v>400</v>
      </c>
      <c r="H35" s="34">
        <v>28.3</v>
      </c>
      <c r="I35" s="34"/>
      <c r="J35" s="34"/>
      <c r="K35" s="34">
        <v>20</v>
      </c>
      <c r="L35" s="31">
        <f t="shared" si="1"/>
        <v>448.3</v>
      </c>
      <c r="M35" s="35"/>
      <c r="N35" s="35"/>
      <c r="O35" s="35">
        <v>415.64</v>
      </c>
      <c r="P35" s="35"/>
      <c r="Q35" s="35"/>
      <c r="R35" s="32">
        <f t="shared" si="9"/>
        <v>415.64</v>
      </c>
      <c r="S35" s="33">
        <f t="shared" si="10"/>
        <v>600</v>
      </c>
      <c r="T35" s="33">
        <f t="shared" si="11"/>
        <v>863.94</v>
      </c>
      <c r="U35" s="33">
        <f t="shared" si="12"/>
        <v>-263.94000000000005</v>
      </c>
    </row>
    <row r="36" spans="1:21" x14ac:dyDescent="0.25">
      <c r="A36" s="30">
        <v>43023</v>
      </c>
      <c r="B36" s="29" t="s">
        <v>29</v>
      </c>
      <c r="C36" s="29" t="s">
        <v>41</v>
      </c>
      <c r="D36" s="29">
        <v>800</v>
      </c>
      <c r="E36" s="42">
        <v>0.75</v>
      </c>
      <c r="F36" s="37">
        <f t="shared" si="0"/>
        <v>600</v>
      </c>
      <c r="G36" s="34">
        <f>180+220</f>
        <v>400</v>
      </c>
      <c r="H36" s="34">
        <v>33.450000000000003</v>
      </c>
      <c r="I36" s="34"/>
      <c r="J36" s="34"/>
      <c r="K36" s="34"/>
      <c r="L36" s="31">
        <f t="shared" si="1"/>
        <v>433.45</v>
      </c>
      <c r="M36" s="35"/>
      <c r="N36" s="35"/>
      <c r="O36" s="35"/>
      <c r="P36" s="35"/>
      <c r="Q36" s="35"/>
      <c r="R36" s="32">
        <f t="shared" si="9"/>
        <v>0</v>
      </c>
      <c r="S36" s="33">
        <f t="shared" si="10"/>
        <v>600</v>
      </c>
      <c r="T36" s="33">
        <f t="shared" si="11"/>
        <v>433.45</v>
      </c>
      <c r="U36" s="33">
        <f t="shared" si="12"/>
        <v>166.55</v>
      </c>
    </row>
    <row r="37" spans="1:21" x14ac:dyDescent="0.25">
      <c r="A37" s="30">
        <v>43024</v>
      </c>
      <c r="B37" s="29" t="s">
        <v>30</v>
      </c>
      <c r="C37" s="29" t="s">
        <v>41</v>
      </c>
      <c r="D37" s="29">
        <v>350</v>
      </c>
      <c r="E37" s="42">
        <v>2.1</v>
      </c>
      <c r="F37" s="37">
        <f t="shared" si="0"/>
        <v>735</v>
      </c>
      <c r="G37" s="34">
        <f>190+220</f>
        <v>410</v>
      </c>
      <c r="H37" s="34">
        <v>15.75</v>
      </c>
      <c r="I37" s="34">
        <v>24.67</v>
      </c>
      <c r="J37" s="34"/>
      <c r="K37" s="34"/>
      <c r="L37" s="31">
        <f t="shared" si="1"/>
        <v>450.42</v>
      </c>
      <c r="M37" s="35"/>
      <c r="N37" s="35">
        <v>4.87</v>
      </c>
      <c r="O37" s="35"/>
      <c r="P37" s="35"/>
      <c r="Q37" s="35"/>
      <c r="R37" s="32">
        <f t="shared" si="9"/>
        <v>4.87</v>
      </c>
      <c r="S37" s="33">
        <f t="shared" si="10"/>
        <v>735</v>
      </c>
      <c r="T37" s="33">
        <f t="shared" si="11"/>
        <v>455.29</v>
      </c>
      <c r="U37" s="33">
        <f t="shared" si="12"/>
        <v>279.70999999999998</v>
      </c>
    </row>
    <row r="38" spans="1:21" x14ac:dyDescent="0.25">
      <c r="A38" s="30">
        <v>43024</v>
      </c>
      <c r="B38" s="29" t="s">
        <v>18</v>
      </c>
      <c r="C38" s="29" t="s">
        <v>43</v>
      </c>
      <c r="D38" s="29">
        <v>1000</v>
      </c>
      <c r="E38" s="42">
        <v>0.9</v>
      </c>
      <c r="F38" s="37">
        <f t="shared" si="0"/>
        <v>900</v>
      </c>
      <c r="G38" s="34">
        <f>210+190</f>
        <v>400</v>
      </c>
      <c r="H38" s="34">
        <v>15.75</v>
      </c>
      <c r="I38" s="34">
        <v>24.67</v>
      </c>
      <c r="J38" s="34"/>
      <c r="K38" s="34"/>
      <c r="L38" s="31">
        <f t="shared" si="1"/>
        <v>440.42</v>
      </c>
      <c r="M38" s="35"/>
      <c r="N38" s="35">
        <v>4.87</v>
      </c>
      <c r="O38" s="35"/>
      <c r="P38" s="35"/>
      <c r="Q38" s="35"/>
      <c r="R38" s="32">
        <f t="shared" si="9"/>
        <v>4.87</v>
      </c>
      <c r="S38" s="33">
        <f t="shared" si="10"/>
        <v>900</v>
      </c>
      <c r="T38" s="33">
        <f t="shared" si="11"/>
        <v>445.29</v>
      </c>
      <c r="U38" s="33">
        <f t="shared" si="12"/>
        <v>454.71</v>
      </c>
    </row>
    <row r="39" spans="1:21" x14ac:dyDescent="0.25">
      <c r="A39" s="30">
        <v>43024</v>
      </c>
      <c r="B39" s="29" t="s">
        <v>22</v>
      </c>
      <c r="C39" s="29" t="s">
        <v>50</v>
      </c>
      <c r="D39" s="29">
        <v>500</v>
      </c>
      <c r="E39" s="42">
        <v>1.05</v>
      </c>
      <c r="F39" s="37">
        <f t="shared" si="0"/>
        <v>525</v>
      </c>
      <c r="G39" s="34">
        <f>130+160</f>
        <v>290</v>
      </c>
      <c r="H39" s="34">
        <v>15.75</v>
      </c>
      <c r="I39" s="34">
        <v>24.67</v>
      </c>
      <c r="J39" s="34"/>
      <c r="K39" s="34"/>
      <c r="L39" s="31">
        <f t="shared" si="1"/>
        <v>330.42</v>
      </c>
      <c r="M39" s="35"/>
      <c r="N39" s="35">
        <v>4.87</v>
      </c>
      <c r="O39" s="35"/>
      <c r="P39" s="35"/>
      <c r="Q39" s="35"/>
      <c r="R39" s="32">
        <f t="shared" si="9"/>
        <v>4.87</v>
      </c>
      <c r="S39" s="33">
        <f t="shared" si="10"/>
        <v>525</v>
      </c>
      <c r="T39" s="33">
        <f t="shared" si="11"/>
        <v>335.29</v>
      </c>
      <c r="U39" s="33">
        <f t="shared" si="12"/>
        <v>189.70999999999998</v>
      </c>
    </row>
    <row r="40" spans="1:21" x14ac:dyDescent="0.25">
      <c r="A40" s="30">
        <v>43025</v>
      </c>
      <c r="B40" s="29" t="s">
        <v>18</v>
      </c>
      <c r="C40" s="29" t="s">
        <v>44</v>
      </c>
      <c r="D40" s="29">
        <v>350</v>
      </c>
      <c r="E40" s="42">
        <v>2</v>
      </c>
      <c r="F40" s="37">
        <f t="shared" si="0"/>
        <v>700</v>
      </c>
      <c r="G40" s="34">
        <f>210+210</f>
        <v>420</v>
      </c>
      <c r="H40" s="34">
        <v>48.45</v>
      </c>
      <c r="I40" s="34">
        <v>69</v>
      </c>
      <c r="J40" s="34"/>
      <c r="K40" s="34"/>
      <c r="L40" s="31">
        <f t="shared" si="1"/>
        <v>537.45000000000005</v>
      </c>
      <c r="M40" s="35"/>
      <c r="N40" s="35"/>
      <c r="O40" s="35"/>
      <c r="P40" s="35"/>
      <c r="Q40" s="35"/>
      <c r="R40" s="32">
        <f t="shared" si="9"/>
        <v>0</v>
      </c>
      <c r="S40" s="33">
        <f t="shared" si="10"/>
        <v>700</v>
      </c>
      <c r="T40" s="33">
        <f t="shared" si="11"/>
        <v>537.45000000000005</v>
      </c>
      <c r="U40" s="33">
        <f t="shared" si="12"/>
        <v>162.54999999999995</v>
      </c>
    </row>
    <row r="41" spans="1:21" x14ac:dyDescent="0.25">
      <c r="A41" s="30">
        <v>43025</v>
      </c>
      <c r="B41" s="29" t="s">
        <v>25</v>
      </c>
      <c r="C41" s="29" t="s">
        <v>43</v>
      </c>
      <c r="D41" s="29">
        <v>200</v>
      </c>
      <c r="E41" s="42">
        <v>2</v>
      </c>
      <c r="F41" s="37">
        <f t="shared" si="0"/>
        <v>400</v>
      </c>
      <c r="G41" s="34">
        <v>160</v>
      </c>
      <c r="H41" s="34"/>
      <c r="I41" s="34"/>
      <c r="J41" s="34"/>
      <c r="K41" s="34"/>
      <c r="L41" s="31">
        <f t="shared" si="1"/>
        <v>160</v>
      </c>
      <c r="M41" s="35"/>
      <c r="N41" s="35"/>
      <c r="O41" s="35"/>
      <c r="P41" s="35"/>
      <c r="Q41" s="35"/>
      <c r="R41" s="32">
        <f t="shared" si="9"/>
        <v>0</v>
      </c>
      <c r="S41" s="33">
        <f t="shared" si="10"/>
        <v>400</v>
      </c>
      <c r="T41" s="33">
        <f t="shared" si="11"/>
        <v>160</v>
      </c>
      <c r="U41" s="33">
        <f t="shared" si="12"/>
        <v>240</v>
      </c>
    </row>
    <row r="42" spans="1:21" x14ac:dyDescent="0.25">
      <c r="A42" s="30">
        <v>43025</v>
      </c>
      <c r="B42" s="29" t="s">
        <v>31</v>
      </c>
      <c r="C42" s="29" t="s">
        <v>51</v>
      </c>
      <c r="D42" s="29">
        <v>1</v>
      </c>
      <c r="E42" s="42">
        <v>200</v>
      </c>
      <c r="F42" s="37">
        <f t="shared" si="0"/>
        <v>200</v>
      </c>
      <c r="G42" s="34">
        <v>190</v>
      </c>
      <c r="H42" s="34"/>
      <c r="I42" s="34"/>
      <c r="J42" s="34"/>
      <c r="K42" s="34"/>
      <c r="L42" s="31">
        <f t="shared" si="1"/>
        <v>190</v>
      </c>
      <c r="M42" s="35"/>
      <c r="N42" s="35"/>
      <c r="O42" s="35"/>
      <c r="P42" s="35"/>
      <c r="Q42" s="35"/>
      <c r="R42" s="32">
        <f t="shared" si="9"/>
        <v>0</v>
      </c>
      <c r="S42" s="33">
        <f t="shared" si="10"/>
        <v>200</v>
      </c>
      <c r="T42" s="33">
        <f t="shared" si="11"/>
        <v>190</v>
      </c>
      <c r="U42" s="33">
        <f t="shared" si="12"/>
        <v>10</v>
      </c>
    </row>
    <row r="43" spans="1:21" x14ac:dyDescent="0.25">
      <c r="A43" s="30">
        <v>43025</v>
      </c>
      <c r="B43" s="29" t="s">
        <v>16</v>
      </c>
      <c r="C43" s="29" t="s">
        <v>52</v>
      </c>
      <c r="D43" s="29">
        <v>450</v>
      </c>
      <c r="E43" s="42">
        <v>1.4</v>
      </c>
      <c r="F43" s="37">
        <f t="shared" si="0"/>
        <v>630</v>
      </c>
      <c r="G43" s="34">
        <f>190+130</f>
        <v>320</v>
      </c>
      <c r="H43" s="34"/>
      <c r="I43" s="34"/>
      <c r="J43" s="34"/>
      <c r="K43" s="34"/>
      <c r="L43" s="31">
        <f t="shared" si="1"/>
        <v>320</v>
      </c>
      <c r="M43" s="35"/>
      <c r="N43" s="35"/>
      <c r="O43" s="35"/>
      <c r="P43" s="35"/>
      <c r="Q43" s="35"/>
      <c r="R43" s="32">
        <f t="shared" si="9"/>
        <v>0</v>
      </c>
      <c r="S43" s="33">
        <f t="shared" si="10"/>
        <v>630</v>
      </c>
      <c r="T43" s="33">
        <f t="shared" si="11"/>
        <v>320</v>
      </c>
      <c r="U43" s="33">
        <f t="shared" si="12"/>
        <v>310</v>
      </c>
    </row>
    <row r="44" spans="1:21" x14ac:dyDescent="0.25">
      <c r="A44" s="30">
        <v>43026</v>
      </c>
      <c r="B44" s="29" t="s">
        <v>16</v>
      </c>
      <c r="C44" s="29" t="s">
        <v>52</v>
      </c>
      <c r="D44" s="29">
        <v>900</v>
      </c>
      <c r="E44" s="42">
        <v>1.4</v>
      </c>
      <c r="F44" s="37">
        <f t="shared" si="0"/>
        <v>1260</v>
      </c>
      <c r="G44" s="34">
        <f>130+190+210</f>
        <v>530</v>
      </c>
      <c r="H44" s="34">
        <v>17.87</v>
      </c>
      <c r="I44" s="34">
        <v>17.329999999999998</v>
      </c>
      <c r="J44" s="34"/>
      <c r="K44" s="34"/>
      <c r="L44" s="31">
        <f t="shared" si="1"/>
        <v>565.20000000000005</v>
      </c>
      <c r="M44" s="35"/>
      <c r="N44" s="35"/>
      <c r="O44" s="35">
        <v>314.11</v>
      </c>
      <c r="P44" s="35"/>
      <c r="Q44" s="35"/>
      <c r="R44" s="32">
        <f t="shared" si="9"/>
        <v>314.11</v>
      </c>
      <c r="S44" s="33">
        <f t="shared" si="10"/>
        <v>1260</v>
      </c>
      <c r="T44" s="33">
        <f t="shared" si="11"/>
        <v>879.31000000000006</v>
      </c>
      <c r="U44" s="33">
        <f t="shared" si="12"/>
        <v>380.68999999999994</v>
      </c>
    </row>
    <row r="45" spans="1:21" x14ac:dyDescent="0.25">
      <c r="A45" s="30">
        <v>43026</v>
      </c>
      <c r="B45" s="29" t="s">
        <v>22</v>
      </c>
      <c r="C45" s="29" t="s">
        <v>37</v>
      </c>
      <c r="D45" s="29">
        <v>500</v>
      </c>
      <c r="E45" s="42">
        <v>1.05</v>
      </c>
      <c r="F45" s="37">
        <f t="shared" si="0"/>
        <v>525</v>
      </c>
      <c r="G45" s="34">
        <f>190+160</f>
        <v>350</v>
      </c>
      <c r="H45" s="34">
        <v>17.87</v>
      </c>
      <c r="I45" s="34">
        <v>17.329999999999998</v>
      </c>
      <c r="J45" s="34"/>
      <c r="K45" s="34"/>
      <c r="L45" s="31">
        <f t="shared" si="1"/>
        <v>385.2</v>
      </c>
      <c r="M45" s="35"/>
      <c r="N45" s="35"/>
      <c r="O45" s="35"/>
      <c r="P45" s="35"/>
      <c r="Q45" s="35"/>
      <c r="R45" s="32">
        <f t="shared" si="9"/>
        <v>0</v>
      </c>
      <c r="S45" s="33">
        <f t="shared" si="10"/>
        <v>525</v>
      </c>
      <c r="T45" s="33">
        <f t="shared" si="11"/>
        <v>385.2</v>
      </c>
      <c r="U45" s="33">
        <f t="shared" si="12"/>
        <v>139.80000000000001</v>
      </c>
    </row>
    <row r="46" spans="1:21" x14ac:dyDescent="0.25">
      <c r="A46" s="30">
        <v>43026</v>
      </c>
      <c r="B46" s="29" t="s">
        <v>18</v>
      </c>
      <c r="C46" s="29" t="s">
        <v>43</v>
      </c>
      <c r="D46" s="29">
        <v>500</v>
      </c>
      <c r="E46" s="42">
        <v>0.9</v>
      </c>
      <c r="F46" s="37">
        <f t="shared" si="0"/>
        <v>450</v>
      </c>
      <c r="G46" s="34">
        <v>210</v>
      </c>
      <c r="H46" s="34">
        <v>17.87</v>
      </c>
      <c r="I46" s="34">
        <v>17.329999999999998</v>
      </c>
      <c r="J46" s="34"/>
      <c r="K46" s="34"/>
      <c r="L46" s="31">
        <f t="shared" si="1"/>
        <v>245.2</v>
      </c>
      <c r="M46" s="35"/>
      <c r="N46" s="35"/>
      <c r="O46" s="35"/>
      <c r="P46" s="35"/>
      <c r="Q46" s="35"/>
      <c r="R46" s="32">
        <f t="shared" si="9"/>
        <v>0</v>
      </c>
      <c r="S46" s="33">
        <f t="shared" si="10"/>
        <v>450</v>
      </c>
      <c r="T46" s="33">
        <f t="shared" si="11"/>
        <v>245.2</v>
      </c>
      <c r="U46" s="33">
        <f t="shared" si="12"/>
        <v>204.8</v>
      </c>
    </row>
    <row r="47" spans="1:21" x14ac:dyDescent="0.25">
      <c r="A47" s="30">
        <v>43027</v>
      </c>
      <c r="B47" s="29" t="s">
        <v>18</v>
      </c>
      <c r="C47" s="29" t="s">
        <v>43</v>
      </c>
      <c r="D47" s="29">
        <v>1500</v>
      </c>
      <c r="E47" s="42">
        <v>0.9</v>
      </c>
      <c r="F47" s="37">
        <f t="shared" si="0"/>
        <v>1350</v>
      </c>
      <c r="G47" s="34">
        <f>130+210+210+190</f>
        <v>740</v>
      </c>
      <c r="H47" s="34">
        <v>40.9</v>
      </c>
      <c r="I47" s="34"/>
      <c r="J47" s="34"/>
      <c r="K47" s="34"/>
      <c r="L47" s="31">
        <f t="shared" si="1"/>
        <v>780.9</v>
      </c>
      <c r="M47" s="35"/>
      <c r="N47" s="35"/>
      <c r="O47" s="35"/>
      <c r="P47" s="35"/>
      <c r="Q47" s="35"/>
      <c r="R47" s="32">
        <f t="shared" si="9"/>
        <v>0</v>
      </c>
      <c r="S47" s="33">
        <f t="shared" si="10"/>
        <v>1350</v>
      </c>
      <c r="T47" s="33">
        <f t="shared" si="11"/>
        <v>780.9</v>
      </c>
      <c r="U47" s="33">
        <f t="shared" si="12"/>
        <v>569.1</v>
      </c>
    </row>
    <row r="48" spans="1:21" x14ac:dyDescent="0.25">
      <c r="A48" s="30">
        <v>43027</v>
      </c>
      <c r="B48" s="29" t="s">
        <v>22</v>
      </c>
      <c r="C48" s="29" t="s">
        <v>43</v>
      </c>
      <c r="D48" s="29">
        <v>200</v>
      </c>
      <c r="E48" s="42">
        <v>2</v>
      </c>
      <c r="F48" s="37">
        <f t="shared" si="0"/>
        <v>400</v>
      </c>
      <c r="G48" s="34">
        <v>160</v>
      </c>
      <c r="H48" s="34"/>
      <c r="I48" s="34"/>
      <c r="J48" s="34"/>
      <c r="K48" s="34"/>
      <c r="L48" s="31">
        <f t="shared" si="1"/>
        <v>160</v>
      </c>
      <c r="M48" s="35"/>
      <c r="N48" s="35"/>
      <c r="O48" s="35"/>
      <c r="P48" s="35"/>
      <c r="Q48" s="35"/>
      <c r="R48" s="32">
        <f t="shared" si="9"/>
        <v>0</v>
      </c>
      <c r="S48" s="33">
        <f t="shared" si="10"/>
        <v>400</v>
      </c>
      <c r="T48" s="33">
        <f t="shared" si="11"/>
        <v>160</v>
      </c>
      <c r="U48" s="33">
        <f t="shared" si="12"/>
        <v>240</v>
      </c>
    </row>
    <row r="49" spans="1:21" x14ac:dyDescent="0.25">
      <c r="A49" s="30">
        <v>43027</v>
      </c>
      <c r="B49" s="29" t="s">
        <v>31</v>
      </c>
      <c r="C49" s="29" t="s">
        <v>53</v>
      </c>
      <c r="D49" s="29"/>
      <c r="E49" s="42"/>
      <c r="F49" s="37">
        <f t="shared" si="0"/>
        <v>0</v>
      </c>
      <c r="G49" s="34">
        <f>190+220</f>
        <v>410</v>
      </c>
      <c r="H49" s="34"/>
      <c r="I49" s="34"/>
      <c r="J49" s="34"/>
      <c r="K49" s="34"/>
      <c r="L49" s="31">
        <f t="shared" si="1"/>
        <v>410</v>
      </c>
      <c r="M49" s="35"/>
      <c r="N49" s="35"/>
      <c r="O49" s="35"/>
      <c r="P49" s="35"/>
      <c r="Q49" s="35"/>
      <c r="R49" s="32">
        <f t="shared" si="9"/>
        <v>0</v>
      </c>
      <c r="S49" s="33">
        <f t="shared" si="10"/>
        <v>0</v>
      </c>
      <c r="T49" s="33">
        <f t="shared" si="11"/>
        <v>410</v>
      </c>
      <c r="U49" s="33">
        <f t="shared" si="12"/>
        <v>-410</v>
      </c>
    </row>
    <row r="50" spans="1:21" x14ac:dyDescent="0.25">
      <c r="A50" s="30">
        <v>43028</v>
      </c>
      <c r="B50" s="29" t="s">
        <v>18</v>
      </c>
      <c r="C50" s="29" t="s">
        <v>43</v>
      </c>
      <c r="D50" s="29">
        <v>1500</v>
      </c>
      <c r="E50" s="42">
        <v>0.9</v>
      </c>
      <c r="F50" s="37">
        <f t="shared" si="0"/>
        <v>1350</v>
      </c>
      <c r="G50" s="34">
        <f>210+210+190</f>
        <v>610</v>
      </c>
      <c r="H50" s="34">
        <v>15.15</v>
      </c>
      <c r="I50" s="34">
        <v>17.13</v>
      </c>
      <c r="J50" s="34"/>
      <c r="K50" s="34"/>
      <c r="L50" s="31">
        <f t="shared" si="1"/>
        <v>642.28</v>
      </c>
      <c r="M50" s="35"/>
      <c r="N50" s="35"/>
      <c r="O50" s="35"/>
      <c r="P50" s="35"/>
      <c r="Q50" s="35"/>
      <c r="R50" s="32">
        <f t="shared" si="9"/>
        <v>0</v>
      </c>
      <c r="S50" s="33">
        <f t="shared" si="10"/>
        <v>1350</v>
      </c>
      <c r="T50" s="33">
        <f t="shared" si="11"/>
        <v>642.28</v>
      </c>
      <c r="U50" s="33">
        <f t="shared" si="12"/>
        <v>707.72</v>
      </c>
    </row>
    <row r="51" spans="1:21" x14ac:dyDescent="0.25">
      <c r="A51" s="30">
        <v>43028</v>
      </c>
      <c r="B51" s="29" t="s">
        <v>32</v>
      </c>
      <c r="C51" s="29" t="s">
        <v>41</v>
      </c>
      <c r="D51" s="29">
        <v>350</v>
      </c>
      <c r="E51" s="42">
        <v>2.1</v>
      </c>
      <c r="F51" s="37">
        <f t="shared" si="0"/>
        <v>735</v>
      </c>
      <c r="G51" s="34">
        <f>220+190</f>
        <v>410</v>
      </c>
      <c r="H51" s="34">
        <v>15.15</v>
      </c>
      <c r="I51" s="34">
        <v>17.13</v>
      </c>
      <c r="J51" s="34"/>
      <c r="K51" s="34"/>
      <c r="L51" s="31">
        <f t="shared" ref="L51:L68" si="13">H51+I51+J51+K51+G51</f>
        <v>442.28</v>
      </c>
      <c r="M51" s="35"/>
      <c r="N51" s="35"/>
      <c r="O51" s="35"/>
      <c r="P51" s="35"/>
      <c r="Q51" s="35"/>
      <c r="R51" s="32">
        <f t="shared" ref="R51:R68" si="14">SUM(M51:Q51)</f>
        <v>0</v>
      </c>
      <c r="S51" s="33">
        <f t="shared" ref="S51:S68" si="15">F51</f>
        <v>735</v>
      </c>
      <c r="T51" s="33">
        <f t="shared" ref="T51:T68" si="16">L51+R51</f>
        <v>442.28</v>
      </c>
      <c r="U51" s="33">
        <f t="shared" ref="U51:U68" si="17">S51-T51</f>
        <v>292.72000000000003</v>
      </c>
    </row>
    <row r="52" spans="1:21" x14ac:dyDescent="0.25">
      <c r="A52" s="30">
        <v>43028</v>
      </c>
      <c r="B52" s="29" t="s">
        <v>33</v>
      </c>
      <c r="C52" s="29" t="s">
        <v>47</v>
      </c>
      <c r="D52" s="29"/>
      <c r="E52" s="42"/>
      <c r="F52" s="37">
        <f t="shared" si="0"/>
        <v>0</v>
      </c>
      <c r="G52" s="34">
        <f>130+160</f>
        <v>290</v>
      </c>
      <c r="H52" s="34">
        <v>15.15</v>
      </c>
      <c r="I52" s="34">
        <v>17.13</v>
      </c>
      <c r="J52" s="34">
        <v>19.16</v>
      </c>
      <c r="K52" s="34"/>
      <c r="L52" s="31">
        <f t="shared" si="13"/>
        <v>341.44</v>
      </c>
      <c r="M52" s="35"/>
      <c r="N52" s="35"/>
      <c r="O52" s="35"/>
      <c r="P52" s="35"/>
      <c r="Q52" s="35"/>
      <c r="R52" s="32">
        <f t="shared" si="14"/>
        <v>0</v>
      </c>
      <c r="S52" s="33">
        <f t="shared" si="15"/>
        <v>0</v>
      </c>
      <c r="T52" s="33">
        <f t="shared" si="16"/>
        <v>341.44</v>
      </c>
      <c r="U52" s="33">
        <f t="shared" si="17"/>
        <v>-341.44</v>
      </c>
    </row>
    <row r="53" spans="1:21" x14ac:dyDescent="0.25">
      <c r="A53" s="30">
        <v>43029</v>
      </c>
      <c r="B53" s="29" t="s">
        <v>34</v>
      </c>
      <c r="C53" s="29" t="s">
        <v>49</v>
      </c>
      <c r="D53" s="29">
        <v>1</v>
      </c>
      <c r="E53" s="42">
        <v>800</v>
      </c>
      <c r="F53" s="37">
        <f t="shared" si="0"/>
        <v>800</v>
      </c>
      <c r="G53" s="34">
        <f>280+250</f>
        <v>530</v>
      </c>
      <c r="H53" s="34">
        <v>12.87</v>
      </c>
      <c r="I53" s="34">
        <v>20.29</v>
      </c>
      <c r="J53" s="34"/>
      <c r="K53" s="34"/>
      <c r="L53" s="31">
        <f t="shared" si="13"/>
        <v>563.16</v>
      </c>
      <c r="M53" s="35"/>
      <c r="N53" s="35"/>
      <c r="O53" s="35"/>
      <c r="P53" s="35"/>
      <c r="Q53" s="35"/>
      <c r="R53" s="32">
        <f t="shared" si="14"/>
        <v>0</v>
      </c>
      <c r="S53" s="33">
        <f t="shared" si="15"/>
        <v>800</v>
      </c>
      <c r="T53" s="33">
        <f t="shared" si="16"/>
        <v>563.16</v>
      </c>
      <c r="U53" s="33">
        <f t="shared" si="17"/>
        <v>236.84000000000003</v>
      </c>
    </row>
    <row r="54" spans="1:21" x14ac:dyDescent="0.25">
      <c r="A54" s="30">
        <v>43029</v>
      </c>
      <c r="B54" s="29" t="s">
        <v>18</v>
      </c>
      <c r="C54" s="29" t="s">
        <v>43</v>
      </c>
      <c r="D54" s="29">
        <v>1500</v>
      </c>
      <c r="E54" s="42">
        <v>0.9</v>
      </c>
      <c r="F54" s="37">
        <f t="shared" si="0"/>
        <v>1350</v>
      </c>
      <c r="G54" s="34">
        <f>210+210+130+190</f>
        <v>740</v>
      </c>
      <c r="H54" s="34">
        <v>12.87</v>
      </c>
      <c r="I54" s="34">
        <v>20.29</v>
      </c>
      <c r="J54" s="34"/>
      <c r="K54" s="34"/>
      <c r="L54" s="31">
        <f t="shared" si="13"/>
        <v>773.16</v>
      </c>
      <c r="M54" s="35"/>
      <c r="N54" s="35"/>
      <c r="O54" s="35"/>
      <c r="P54" s="35"/>
      <c r="Q54" s="35"/>
      <c r="R54" s="32">
        <f t="shared" si="14"/>
        <v>0</v>
      </c>
      <c r="S54" s="33">
        <f t="shared" si="15"/>
        <v>1350</v>
      </c>
      <c r="T54" s="33">
        <f t="shared" si="16"/>
        <v>773.16</v>
      </c>
      <c r="U54" s="33">
        <f t="shared" si="17"/>
        <v>576.84</v>
      </c>
    </row>
    <row r="55" spans="1:21" x14ac:dyDescent="0.25">
      <c r="A55" s="30">
        <v>43029</v>
      </c>
      <c r="B55" s="29" t="s">
        <v>22</v>
      </c>
      <c r="C55" s="29" t="s">
        <v>43</v>
      </c>
      <c r="D55" s="29">
        <v>200</v>
      </c>
      <c r="E55" s="42">
        <v>2</v>
      </c>
      <c r="F55" s="37">
        <f t="shared" si="0"/>
        <v>400</v>
      </c>
      <c r="G55" s="34">
        <v>160</v>
      </c>
      <c r="H55" s="34">
        <v>12.87</v>
      </c>
      <c r="I55" s="34">
        <v>20.29</v>
      </c>
      <c r="J55" s="34"/>
      <c r="K55" s="34"/>
      <c r="L55" s="31">
        <f t="shared" si="13"/>
        <v>193.16</v>
      </c>
      <c r="M55" s="35"/>
      <c r="N55" s="35"/>
      <c r="O55" s="35"/>
      <c r="P55" s="35"/>
      <c r="Q55" s="35"/>
      <c r="R55" s="32">
        <f t="shared" si="14"/>
        <v>0</v>
      </c>
      <c r="S55" s="33">
        <f t="shared" si="15"/>
        <v>400</v>
      </c>
      <c r="T55" s="33">
        <f t="shared" si="16"/>
        <v>193.16</v>
      </c>
      <c r="U55" s="33">
        <f t="shared" si="17"/>
        <v>206.84</v>
      </c>
    </row>
    <row r="56" spans="1:21" x14ac:dyDescent="0.25">
      <c r="A56" s="30">
        <v>43031</v>
      </c>
      <c r="B56" s="29" t="s">
        <v>16</v>
      </c>
      <c r="C56" s="29" t="s">
        <v>35</v>
      </c>
      <c r="D56" s="29">
        <v>1</v>
      </c>
      <c r="E56" s="42">
        <f>337.5+360</f>
        <v>697.5</v>
      </c>
      <c r="F56" s="37">
        <f t="shared" si="0"/>
        <v>697.5</v>
      </c>
      <c r="G56" s="34">
        <f>210+140</f>
        <v>350</v>
      </c>
      <c r="H56" s="34">
        <v>17.87</v>
      </c>
      <c r="I56" s="34">
        <v>28.5</v>
      </c>
      <c r="J56" s="34"/>
      <c r="K56" s="34">
        <v>3.63</v>
      </c>
      <c r="L56" s="31">
        <f t="shared" si="13"/>
        <v>400</v>
      </c>
      <c r="M56" s="35"/>
      <c r="N56" s="35"/>
      <c r="O56" s="35">
        <v>51.74</v>
      </c>
      <c r="P56" s="35">
        <v>12.08</v>
      </c>
      <c r="Q56" s="35"/>
      <c r="R56" s="32">
        <f t="shared" si="14"/>
        <v>63.82</v>
      </c>
      <c r="S56" s="33">
        <f t="shared" si="15"/>
        <v>697.5</v>
      </c>
      <c r="T56" s="33">
        <f t="shared" si="16"/>
        <v>463.82</v>
      </c>
      <c r="U56" s="33">
        <f t="shared" si="17"/>
        <v>233.68</v>
      </c>
    </row>
    <row r="57" spans="1:21" x14ac:dyDescent="0.25">
      <c r="A57" s="30">
        <v>43031</v>
      </c>
      <c r="B57" s="29" t="s">
        <v>18</v>
      </c>
      <c r="C57" s="29" t="s">
        <v>36</v>
      </c>
      <c r="D57" s="29">
        <v>800</v>
      </c>
      <c r="E57" s="42">
        <v>0.9</v>
      </c>
      <c r="F57" s="37">
        <f t="shared" si="0"/>
        <v>720</v>
      </c>
      <c r="G57" s="34">
        <f>190+220</f>
        <v>410</v>
      </c>
      <c r="H57" s="34">
        <v>17.87</v>
      </c>
      <c r="I57" s="34">
        <v>28.5</v>
      </c>
      <c r="J57" s="34"/>
      <c r="K57" s="34">
        <v>3.63</v>
      </c>
      <c r="L57" s="31">
        <f t="shared" si="13"/>
        <v>460</v>
      </c>
      <c r="M57" s="35"/>
      <c r="N57" s="35"/>
      <c r="O57" s="35">
        <v>51.74</v>
      </c>
      <c r="P57" s="35">
        <v>12.08</v>
      </c>
      <c r="Q57" s="35"/>
      <c r="R57" s="32">
        <f t="shared" si="14"/>
        <v>63.82</v>
      </c>
      <c r="S57" s="33">
        <f t="shared" si="15"/>
        <v>720</v>
      </c>
      <c r="T57" s="33">
        <f t="shared" si="16"/>
        <v>523.82000000000005</v>
      </c>
      <c r="U57" s="33">
        <f t="shared" si="17"/>
        <v>196.17999999999995</v>
      </c>
    </row>
    <row r="58" spans="1:21" x14ac:dyDescent="0.25">
      <c r="A58" s="30">
        <v>43031</v>
      </c>
      <c r="B58" s="29" t="s">
        <v>22</v>
      </c>
      <c r="C58" s="29" t="s">
        <v>37</v>
      </c>
      <c r="D58" s="29">
        <v>1</v>
      </c>
      <c r="E58" s="42">
        <v>600</v>
      </c>
      <c r="F58" s="37">
        <f t="shared" si="0"/>
        <v>600</v>
      </c>
      <c r="G58" s="34">
        <f>160+190</f>
        <v>350</v>
      </c>
      <c r="H58" s="34">
        <v>17.87</v>
      </c>
      <c r="I58" s="34">
        <v>28.5</v>
      </c>
      <c r="J58" s="34"/>
      <c r="K58" s="34">
        <v>3.63</v>
      </c>
      <c r="L58" s="31">
        <f t="shared" si="13"/>
        <v>400</v>
      </c>
      <c r="M58" s="35"/>
      <c r="N58" s="35"/>
      <c r="O58" s="35">
        <v>51.74</v>
      </c>
      <c r="P58" s="35">
        <v>12.08</v>
      </c>
      <c r="Q58" s="35"/>
      <c r="R58" s="32">
        <f t="shared" si="14"/>
        <v>63.82</v>
      </c>
      <c r="S58" s="33">
        <f t="shared" si="15"/>
        <v>600</v>
      </c>
      <c r="T58" s="33">
        <f t="shared" si="16"/>
        <v>463.82</v>
      </c>
      <c r="U58" s="33">
        <f t="shared" si="17"/>
        <v>136.18</v>
      </c>
    </row>
    <row r="59" spans="1:21" x14ac:dyDescent="0.25">
      <c r="A59" s="29"/>
      <c r="B59" s="29"/>
      <c r="C59" s="29"/>
      <c r="D59" s="29"/>
      <c r="E59" s="42"/>
      <c r="F59" s="37">
        <f t="shared" si="0"/>
        <v>0</v>
      </c>
      <c r="G59" s="34"/>
      <c r="H59" s="34"/>
      <c r="I59" s="34"/>
      <c r="J59" s="34"/>
      <c r="K59" s="34"/>
      <c r="L59" s="31">
        <f t="shared" si="13"/>
        <v>0</v>
      </c>
      <c r="M59" s="35"/>
      <c r="N59" s="35"/>
      <c r="O59" s="35"/>
      <c r="P59" s="35"/>
      <c r="Q59" s="35"/>
      <c r="R59" s="32">
        <f t="shared" si="14"/>
        <v>0</v>
      </c>
      <c r="S59" s="33">
        <f t="shared" si="15"/>
        <v>0</v>
      </c>
      <c r="T59" s="33">
        <f t="shared" si="16"/>
        <v>0</v>
      </c>
      <c r="U59" s="33">
        <f t="shared" si="17"/>
        <v>0</v>
      </c>
    </row>
    <row r="60" spans="1:21" x14ac:dyDescent="0.25">
      <c r="A60" s="29"/>
      <c r="B60" s="29"/>
      <c r="C60" s="29"/>
      <c r="D60" s="29"/>
      <c r="E60" s="42"/>
      <c r="F60" s="37">
        <f t="shared" si="0"/>
        <v>0</v>
      </c>
      <c r="G60" s="34"/>
      <c r="H60" s="34"/>
      <c r="I60" s="34"/>
      <c r="J60" s="34"/>
      <c r="K60" s="34"/>
      <c r="L60" s="31">
        <f t="shared" si="13"/>
        <v>0</v>
      </c>
      <c r="M60" s="35"/>
      <c r="N60" s="35"/>
      <c r="O60" s="35"/>
      <c r="P60" s="35"/>
      <c r="Q60" s="35"/>
      <c r="R60" s="32">
        <f t="shared" si="14"/>
        <v>0</v>
      </c>
      <c r="S60" s="33">
        <f t="shared" si="15"/>
        <v>0</v>
      </c>
      <c r="T60" s="33">
        <f t="shared" si="16"/>
        <v>0</v>
      </c>
      <c r="U60" s="33">
        <f t="shared" si="17"/>
        <v>0</v>
      </c>
    </row>
    <row r="61" spans="1:21" x14ac:dyDescent="0.25">
      <c r="A61" s="29"/>
      <c r="B61" s="29"/>
      <c r="C61" s="29"/>
      <c r="D61" s="29"/>
      <c r="E61" s="42"/>
      <c r="F61" s="37">
        <f t="shared" si="0"/>
        <v>0</v>
      </c>
      <c r="G61" s="34"/>
      <c r="H61" s="34"/>
      <c r="I61" s="34"/>
      <c r="J61" s="34"/>
      <c r="K61" s="34"/>
      <c r="L61" s="31">
        <f t="shared" si="13"/>
        <v>0</v>
      </c>
      <c r="M61" s="35"/>
      <c r="N61" s="35"/>
      <c r="O61" s="35"/>
      <c r="P61" s="35"/>
      <c r="Q61" s="35"/>
      <c r="R61" s="32">
        <f t="shared" si="14"/>
        <v>0</v>
      </c>
      <c r="S61" s="33">
        <f t="shared" si="15"/>
        <v>0</v>
      </c>
      <c r="T61" s="33">
        <f t="shared" si="16"/>
        <v>0</v>
      </c>
      <c r="U61" s="33">
        <f t="shared" si="17"/>
        <v>0</v>
      </c>
    </row>
    <row r="62" spans="1:21" x14ac:dyDescent="0.25">
      <c r="A62" s="29"/>
      <c r="B62" s="29"/>
      <c r="C62" s="29"/>
      <c r="D62" s="29"/>
      <c r="E62" s="42"/>
      <c r="F62" s="37">
        <f t="shared" si="0"/>
        <v>0</v>
      </c>
      <c r="G62" s="34"/>
      <c r="H62" s="34"/>
      <c r="I62" s="34"/>
      <c r="J62" s="34"/>
      <c r="K62" s="34"/>
      <c r="L62" s="31">
        <f t="shared" si="13"/>
        <v>0</v>
      </c>
      <c r="M62" s="35"/>
      <c r="N62" s="35"/>
      <c r="O62" s="35"/>
      <c r="P62" s="35"/>
      <c r="Q62" s="35"/>
      <c r="R62" s="32">
        <f t="shared" si="14"/>
        <v>0</v>
      </c>
      <c r="S62" s="33">
        <f t="shared" si="15"/>
        <v>0</v>
      </c>
      <c r="T62" s="33">
        <f t="shared" si="16"/>
        <v>0</v>
      </c>
      <c r="U62" s="33">
        <f t="shared" si="17"/>
        <v>0</v>
      </c>
    </row>
    <row r="63" spans="1:21" x14ac:dyDescent="0.25">
      <c r="A63" s="29"/>
      <c r="B63" s="29"/>
      <c r="C63" s="29"/>
      <c r="D63" s="29"/>
      <c r="E63" s="42"/>
      <c r="F63" s="37">
        <f t="shared" si="0"/>
        <v>0</v>
      </c>
      <c r="G63" s="34"/>
      <c r="H63" s="34"/>
      <c r="I63" s="34"/>
      <c r="J63" s="34"/>
      <c r="K63" s="34"/>
      <c r="L63" s="31">
        <f t="shared" si="13"/>
        <v>0</v>
      </c>
      <c r="M63" s="35"/>
      <c r="N63" s="35"/>
      <c r="O63" s="35"/>
      <c r="P63" s="35"/>
      <c r="Q63" s="35"/>
      <c r="R63" s="32">
        <f t="shared" si="14"/>
        <v>0</v>
      </c>
      <c r="S63" s="33">
        <f t="shared" si="15"/>
        <v>0</v>
      </c>
      <c r="T63" s="33">
        <f t="shared" si="16"/>
        <v>0</v>
      </c>
      <c r="U63" s="33">
        <f t="shared" si="17"/>
        <v>0</v>
      </c>
    </row>
    <row r="64" spans="1:21" x14ac:dyDescent="0.25">
      <c r="A64" s="29"/>
      <c r="B64" s="29"/>
      <c r="C64" s="29"/>
      <c r="D64" s="29"/>
      <c r="E64" s="42"/>
      <c r="F64" s="37">
        <f t="shared" si="0"/>
        <v>0</v>
      </c>
      <c r="G64" s="34"/>
      <c r="H64" s="34"/>
      <c r="I64" s="34"/>
      <c r="J64" s="34"/>
      <c r="K64" s="34"/>
      <c r="L64" s="31">
        <f t="shared" si="13"/>
        <v>0</v>
      </c>
      <c r="M64" s="35"/>
      <c r="N64" s="35"/>
      <c r="O64" s="35"/>
      <c r="P64" s="35"/>
      <c r="Q64" s="35"/>
      <c r="R64" s="32">
        <f t="shared" si="14"/>
        <v>0</v>
      </c>
      <c r="S64" s="33">
        <f t="shared" si="15"/>
        <v>0</v>
      </c>
      <c r="T64" s="33">
        <f t="shared" si="16"/>
        <v>0</v>
      </c>
      <c r="U64" s="33">
        <f t="shared" si="17"/>
        <v>0</v>
      </c>
    </row>
    <row r="65" spans="1:21" x14ac:dyDescent="0.25">
      <c r="A65" s="29"/>
      <c r="B65" s="29"/>
      <c r="C65" s="29"/>
      <c r="D65" s="29"/>
      <c r="E65" s="42"/>
      <c r="F65" s="37">
        <f t="shared" si="0"/>
        <v>0</v>
      </c>
      <c r="G65" s="34"/>
      <c r="H65" s="34"/>
      <c r="I65" s="34"/>
      <c r="J65" s="34"/>
      <c r="K65" s="34"/>
      <c r="L65" s="31">
        <f t="shared" si="13"/>
        <v>0</v>
      </c>
      <c r="M65" s="35"/>
      <c r="N65" s="35"/>
      <c r="O65" s="35"/>
      <c r="P65" s="35"/>
      <c r="Q65" s="35"/>
      <c r="R65" s="32">
        <f t="shared" si="14"/>
        <v>0</v>
      </c>
      <c r="S65" s="33">
        <f t="shared" si="15"/>
        <v>0</v>
      </c>
      <c r="T65" s="33">
        <f t="shared" si="16"/>
        <v>0</v>
      </c>
      <c r="U65" s="33">
        <f t="shared" si="17"/>
        <v>0</v>
      </c>
    </row>
    <row r="66" spans="1:21" x14ac:dyDescent="0.25">
      <c r="A66" s="29"/>
      <c r="B66" s="29"/>
      <c r="C66" s="29"/>
      <c r="D66" s="29"/>
      <c r="E66" s="42"/>
      <c r="F66" s="37">
        <f t="shared" si="0"/>
        <v>0</v>
      </c>
      <c r="G66" s="34"/>
      <c r="H66" s="34"/>
      <c r="I66" s="34"/>
      <c r="J66" s="34"/>
      <c r="K66" s="34"/>
      <c r="L66" s="31">
        <f t="shared" si="13"/>
        <v>0</v>
      </c>
      <c r="M66" s="35"/>
      <c r="N66" s="35"/>
      <c r="O66" s="35"/>
      <c r="P66" s="35"/>
      <c r="Q66" s="35"/>
      <c r="R66" s="32">
        <f t="shared" si="14"/>
        <v>0</v>
      </c>
      <c r="S66" s="33">
        <f t="shared" si="15"/>
        <v>0</v>
      </c>
      <c r="T66" s="33">
        <f t="shared" si="16"/>
        <v>0</v>
      </c>
      <c r="U66" s="33">
        <f t="shared" si="17"/>
        <v>0</v>
      </c>
    </row>
    <row r="67" spans="1:21" x14ac:dyDescent="0.25">
      <c r="A67" s="29"/>
      <c r="B67" s="29"/>
      <c r="C67" s="29"/>
      <c r="D67" s="29"/>
      <c r="E67" s="42"/>
      <c r="F67" s="37">
        <f t="shared" si="0"/>
        <v>0</v>
      </c>
      <c r="G67" s="34"/>
      <c r="H67" s="34"/>
      <c r="I67" s="34"/>
      <c r="J67" s="34"/>
      <c r="K67" s="34"/>
      <c r="L67" s="31">
        <f t="shared" si="13"/>
        <v>0</v>
      </c>
      <c r="M67" s="35"/>
      <c r="N67" s="35"/>
      <c r="O67" s="35"/>
      <c r="P67" s="35"/>
      <c r="Q67" s="35"/>
      <c r="R67" s="32">
        <f t="shared" si="14"/>
        <v>0</v>
      </c>
      <c r="S67" s="33">
        <f t="shared" si="15"/>
        <v>0</v>
      </c>
      <c r="T67" s="33">
        <f t="shared" si="16"/>
        <v>0</v>
      </c>
      <c r="U67" s="33">
        <f t="shared" si="17"/>
        <v>0</v>
      </c>
    </row>
    <row r="68" spans="1:21" x14ac:dyDescent="0.25">
      <c r="A68" s="29"/>
      <c r="B68" s="29"/>
      <c r="C68" s="29"/>
      <c r="D68" s="29"/>
      <c r="E68" s="42"/>
      <c r="F68" s="37">
        <f t="shared" si="0"/>
        <v>0</v>
      </c>
      <c r="G68" s="34"/>
      <c r="H68" s="34"/>
      <c r="I68" s="34"/>
      <c r="J68" s="34"/>
      <c r="K68" s="34"/>
      <c r="L68" s="31">
        <f t="shared" si="13"/>
        <v>0</v>
      </c>
      <c r="M68" s="35"/>
      <c r="N68" s="35"/>
      <c r="O68" s="35"/>
      <c r="P68" s="35"/>
      <c r="Q68" s="35"/>
      <c r="R68" s="32">
        <f t="shared" si="14"/>
        <v>0</v>
      </c>
      <c r="S68" s="33">
        <f t="shared" si="15"/>
        <v>0</v>
      </c>
      <c r="T68" s="33">
        <f t="shared" si="16"/>
        <v>0</v>
      </c>
      <c r="U68" s="33">
        <f t="shared" si="17"/>
        <v>0</v>
      </c>
    </row>
    <row r="69" spans="1:21" x14ac:dyDescent="0.25">
      <c r="U69" s="36">
        <f>SUM(U4:U68)</f>
        <v>13626.309999999992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A59F-26F8-4682-9308-78C6A38117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7849-F1BA-4C2A-B59A-802B46C431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2017-12-30T22:38:55Z</cp:lastPrinted>
  <dcterms:created xsi:type="dcterms:W3CDTF">2017-12-22T18:56:08Z</dcterms:created>
  <dcterms:modified xsi:type="dcterms:W3CDTF">2018-01-26T20:17:34Z</dcterms:modified>
</cp:coreProperties>
</file>