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op Floor Designs\Administration\2015\"/>
    </mc:Choice>
  </mc:AlternateContent>
  <bookViews>
    <workbookView xWindow="480" yWindow="45" windowWidth="22995" windowHeight="10035" firstSheet="6" activeTab="13"/>
  </bookViews>
  <sheets>
    <sheet name="05112015 report" sheetId="1" r:id="rId1"/>
    <sheet name="05182015 bank" sheetId="2" r:id="rId2"/>
    <sheet name="05182015 report" sheetId="3" r:id="rId3"/>
    <sheet name="05 31 2015 bank" sheetId="4" r:id="rId4"/>
    <sheet name="5 31 2015 report" sheetId="5" r:id="rId5"/>
    <sheet name="06 06 15 bank" sheetId="6" r:id="rId6"/>
    <sheet name="06 06 15 report" sheetId="7" r:id="rId7"/>
    <sheet name="06 13 15 report" sheetId="8" r:id="rId8"/>
    <sheet name="06 13 15 bank" sheetId="9" r:id="rId9"/>
    <sheet name="06 20 15 report" sheetId="10" r:id="rId10"/>
    <sheet name="06 20 15 bank" sheetId="11" r:id="rId11"/>
    <sheet name="06 30 15 report" sheetId="12" r:id="rId12"/>
    <sheet name="06 30 15 bank" sheetId="13" r:id="rId13"/>
    <sheet name="June General Report" sheetId="14" r:id="rId14"/>
  </sheets>
  <definedNames>
    <definedName name="_xlnm._FilterDatabase" localSheetId="3" hidden="1">'05 31 2015 bank'!$A$1:$E$17</definedName>
    <definedName name="_xlnm._FilterDatabase" localSheetId="1" hidden="1">'05182015 bank'!$A$1:$E$53</definedName>
    <definedName name="_xlnm._FilterDatabase" localSheetId="10" hidden="1">'06 20 15 bank'!$A$1:$F$55</definedName>
    <definedName name="_xlnm._FilterDatabase" localSheetId="12" hidden="1">'06 30 15 bank'!$A$1:$E$34</definedName>
  </definedNames>
  <calcPr calcId="171027"/>
</workbook>
</file>

<file path=xl/calcChain.xml><?xml version="1.0" encoding="utf-8"?>
<calcChain xmlns="http://schemas.openxmlformats.org/spreadsheetml/2006/main">
  <c r="D34" i="14" l="1"/>
  <c r="E29" i="14"/>
  <c r="F29" i="14" s="1"/>
  <c r="E25" i="14"/>
  <c r="E34" i="14" s="1"/>
  <c r="E19" i="14"/>
  <c r="E17" i="14"/>
  <c r="E15" i="14"/>
  <c r="F14" i="14"/>
  <c r="E12" i="14"/>
  <c r="D11" i="14"/>
  <c r="D10" i="14"/>
  <c r="D6" i="14"/>
  <c r="D40" i="14" s="1"/>
  <c r="E6" i="14"/>
  <c r="E40" i="14" s="1"/>
  <c r="F18" i="14"/>
  <c r="F24" i="14"/>
  <c r="F25" i="14"/>
  <c r="F26" i="14"/>
  <c r="F27" i="14"/>
  <c r="F28" i="14"/>
  <c r="F30" i="14"/>
  <c r="F31" i="14"/>
  <c r="F32" i="14"/>
  <c r="F13" i="14"/>
  <c r="F16" i="14"/>
  <c r="F34" i="14" l="1"/>
  <c r="F19" i="14"/>
  <c r="F40" i="14"/>
  <c r="F15" i="14"/>
  <c r="F12" i="14"/>
  <c r="F17" i="14"/>
  <c r="F6" i="14"/>
  <c r="D20" i="14"/>
  <c r="D41" i="14" s="1"/>
  <c r="D43" i="14" s="1"/>
  <c r="E20" i="14"/>
  <c r="E41" i="14" s="1"/>
  <c r="E43" i="14" s="1"/>
  <c r="F11" i="14"/>
  <c r="F10" i="14"/>
  <c r="E23" i="12"/>
  <c r="D39" i="13"/>
  <c r="E31" i="12"/>
  <c r="E29" i="12"/>
  <c r="E69" i="12"/>
  <c r="E58" i="12"/>
  <c r="E18" i="12"/>
  <c r="E65" i="12" s="1"/>
  <c r="E12" i="12"/>
  <c r="E64" i="12" s="1"/>
  <c r="E67" i="10"/>
  <c r="E17" i="10"/>
  <c r="E63" i="10" s="1"/>
  <c r="E17" i="8"/>
  <c r="F41" i="14" l="1"/>
  <c r="F43" i="14" s="1"/>
  <c r="D36" i="14"/>
  <c r="F20" i="14"/>
  <c r="E33" i="12"/>
  <c r="E60" i="12" s="1"/>
  <c r="E66" i="12" s="1"/>
  <c r="E67" i="12" s="1"/>
  <c r="E70" i="12" s="1"/>
  <c r="E19" i="8" l="1"/>
  <c r="E66" i="8" s="1"/>
  <c r="E56" i="10"/>
  <c r="E32" i="10"/>
  <c r="E12" i="10"/>
  <c r="E62" i="10" s="1"/>
  <c r="D14" i="6"/>
  <c r="E71" i="8"/>
  <c r="E58" i="10" l="1"/>
  <c r="E64" i="10" s="1"/>
  <c r="E65" i="10" s="1"/>
  <c r="E68" i="10" s="1"/>
  <c r="I4" i="9" l="1"/>
  <c r="I5" i="9"/>
  <c r="I6" i="9"/>
  <c r="I7" i="9"/>
  <c r="I8" i="9"/>
  <c r="I9" i="9"/>
  <c r="I10" i="9"/>
  <c r="I11" i="9"/>
  <c r="I12" i="9"/>
  <c r="I13" i="9"/>
  <c r="D24" i="9"/>
  <c r="I14" i="9" l="1"/>
  <c r="E58" i="8"/>
  <c r="E35" i="8"/>
  <c r="E14" i="8"/>
  <c r="E65" i="8" s="1"/>
  <c r="E60" i="8" l="1"/>
  <c r="E67" i="8" s="1"/>
  <c r="E54" i="7"/>
  <c r="E33" i="7"/>
  <c r="E13" i="7"/>
  <c r="E17" i="7" s="1"/>
  <c r="E61" i="7" s="1"/>
  <c r="I6" i="6"/>
  <c r="I5" i="6"/>
  <c r="I4" i="6"/>
  <c r="I8" i="6" l="1"/>
  <c r="E68" i="8"/>
  <c r="E72" i="8" s="1"/>
  <c r="E56" i="7"/>
  <c r="E62" i="7" s="1"/>
  <c r="E63" i="7" s="1"/>
  <c r="I17" i="4"/>
  <c r="D22" i="4"/>
  <c r="E55" i="5"/>
  <c r="E34" i="5"/>
  <c r="E13" i="5"/>
  <c r="E17" i="5" s="1"/>
  <c r="E62" i="5" s="1"/>
  <c r="E57" i="5" l="1"/>
  <c r="E63" i="5" s="1"/>
  <c r="E64" i="5" s="1"/>
  <c r="D79" i="2"/>
  <c r="E55" i="3"/>
  <c r="E34" i="3"/>
  <c r="E13" i="3"/>
  <c r="E17" i="3" s="1"/>
  <c r="E62" i="3" s="1"/>
  <c r="E57" i="3" l="1"/>
  <c r="E63" i="3" s="1"/>
  <c r="E64" i="3" s="1"/>
  <c r="E47" i="1"/>
  <c r="E43" i="1"/>
  <c r="E45" i="1"/>
  <c r="E38" i="1"/>
  <c r="E44" i="1"/>
  <c r="E42" i="1"/>
  <c r="E36" i="1"/>
  <c r="E35" i="1"/>
  <c r="E23" i="1"/>
  <c r="E31" i="1" s="1"/>
  <c r="E49" i="1" l="1"/>
  <c r="E51" i="1" s="1"/>
  <c r="E57" i="1" s="1"/>
  <c r="E13" i="1" l="1"/>
  <c r="E17" i="1" s="1"/>
  <c r="E56" i="1" s="1"/>
  <c r="E58" i="1" s="1"/>
</calcChain>
</file>

<file path=xl/sharedStrings.xml><?xml version="1.0" encoding="utf-8"?>
<sst xmlns="http://schemas.openxmlformats.org/spreadsheetml/2006/main" count="1090" uniqueCount="306">
  <si>
    <t>Week of:</t>
  </si>
  <si>
    <t>INCOME</t>
  </si>
  <si>
    <t>CHECKS</t>
  </si>
  <si>
    <t>CHECKS #</t>
  </si>
  <si>
    <t>AMOUNT</t>
  </si>
  <si>
    <t>CASH</t>
  </si>
  <si>
    <t>05/11/15-05/16/15</t>
  </si>
  <si>
    <t>WIRE</t>
  </si>
  <si>
    <t xml:space="preserve">BANK </t>
  </si>
  <si>
    <t>BEGINNING BALANCE</t>
  </si>
  <si>
    <t>TOTAL INCOME</t>
  </si>
  <si>
    <t>TOTAL</t>
  </si>
  <si>
    <t>EXPENSES</t>
  </si>
  <si>
    <t>PAYROLL</t>
  </si>
  <si>
    <t>RENT</t>
  </si>
  <si>
    <t xml:space="preserve">SUMMONS </t>
  </si>
  <si>
    <t>BANK</t>
  </si>
  <si>
    <t>SUMMONS</t>
  </si>
  <si>
    <t>AUTO INSURANCE</t>
  </si>
  <si>
    <t>TOLL</t>
  </si>
  <si>
    <t>OFFICE EXPENSE</t>
  </si>
  <si>
    <t>CREDIT ONE</t>
  </si>
  <si>
    <t>GAS</t>
  </si>
  <si>
    <t>CAR REPAIR</t>
  </si>
  <si>
    <t>WITHDRAWAL</t>
  </si>
  <si>
    <t>MEALS</t>
  </si>
  <si>
    <t>SHIPPING</t>
  </si>
  <si>
    <t>INTERNET</t>
  </si>
  <si>
    <t>TRAVEL</t>
  </si>
  <si>
    <t>MATERIAL</t>
  </si>
  <si>
    <t>OUTSIDE CONTRACTORS</t>
  </si>
  <si>
    <t>PARKING</t>
  </si>
  <si>
    <t>EXPENSE GRAND TOTAL</t>
  </si>
  <si>
    <t>SUMMARY</t>
  </si>
  <si>
    <t>NET INCOME</t>
  </si>
  <si>
    <t>GROSS INCOME</t>
  </si>
  <si>
    <t>REF # /</t>
  </si>
  <si>
    <t xml:space="preserve">      Weekly Reconciliation</t>
  </si>
  <si>
    <t>JASON-PAYROLL</t>
  </si>
  <si>
    <t>AUTO EXPENSE-REG</t>
  </si>
  <si>
    <t>GASOLINE</t>
  </si>
  <si>
    <t>Deposit</t>
  </si>
  <si>
    <t>DEPOSIT  ID NUMBER 501066</t>
  </si>
  <si>
    <t>DSLIP</t>
  </si>
  <si>
    <t>Bank Fees</t>
  </si>
  <si>
    <t>NON-CHASE ATM FEE-WITH</t>
  </si>
  <si>
    <t>DEBIT</t>
  </si>
  <si>
    <t>Withdrawal</t>
  </si>
  <si>
    <t>ATM WITHDRAWAL                       000222  05/18160 BRIGH</t>
  </si>
  <si>
    <t>Parking</t>
  </si>
  <si>
    <t>NST LIRR TVM       930 JAMAICA NY    004383  05/18</t>
  </si>
  <si>
    <t>NST BEST BUY #1895 361 EATONTOWN NJ  005009  05/18</t>
  </si>
  <si>
    <t>NST LIRR TVM       831 JAMAICA NY    008729  05/18</t>
  </si>
  <si>
    <t>Material</t>
  </si>
  <si>
    <t>THE HOME DEPOT 6845 JERSEY CITY NJ   940222  05/18</t>
  </si>
  <si>
    <t>NON-CHASE ATM WITHDRAW               359734  05/18570 JOLIN</t>
  </si>
  <si>
    <t>Personal</t>
  </si>
  <si>
    <t>PEZAO CASA DE CARNES &amp; LONG BRANCH NJ688118  05/17</t>
  </si>
  <si>
    <t>Meals</t>
  </si>
  <si>
    <t>MCDONALD'S F6713 LONG BRANCH NJ              05/17</t>
  </si>
  <si>
    <t>PEZAO CASA DE CARNES &amp; LONG BRANCH NJ504330  05/16</t>
  </si>
  <si>
    <t>PRIME LIQUORS LONG BRANCH NJ                 05/16</t>
  </si>
  <si>
    <t>ATM WITHDRAWAL                       009570  05/16160 BRIGH</t>
  </si>
  <si>
    <t>NYCDOT PARKING METERS LONG IS CITY NY        05/16</t>
  </si>
  <si>
    <t>THE HOME DEPOT 6928 JAMAICA NY       483499  05/16</t>
  </si>
  <si>
    <t>DE FARIA I INC. LONG BRANCH NJ               05/16</t>
  </si>
  <si>
    <t>PLAZA SPORTS (MONTAUK) MONTAUK NY            05/14</t>
  </si>
  <si>
    <t>Gas</t>
  </si>
  <si>
    <t>SABIR AT LONG BRANCH LONG BRANCH NJ          05/15</t>
  </si>
  <si>
    <t>shipping</t>
  </si>
  <si>
    <t>FEDEX 850128106341 MEMPHIS TN                05/15</t>
  </si>
  <si>
    <t>FEDEX 780660169471 MEMPHIS TN                05/16</t>
  </si>
  <si>
    <t>ATM WITHDRAWAL                       000439  05/19160 BRIGH</t>
  </si>
  <si>
    <t>telephone</t>
  </si>
  <si>
    <t>T-MOBILE IVR PAYMENT 800-937-8997 WA         05/19</t>
  </si>
  <si>
    <t>parking</t>
  </si>
  <si>
    <t>NJT MOBILE 3001 NEWARK NJ                    05/18</t>
  </si>
  <si>
    <t>BRANCH SPIRIT WEST LONG BRA NJ               05/18</t>
  </si>
  <si>
    <t>NYCDOT PARKING METERS LONG IS CITY NY        05/18</t>
  </si>
  <si>
    <t>LUKOIL 57304 LONG BRANCH NJ                  05/18</t>
  </si>
  <si>
    <t>ABC*Gold s Gym 800-6226290 NJ                05/19</t>
  </si>
  <si>
    <t>PEZAO CASA DE CARNES &amp; LONG BRANCH NJ413527  05/20</t>
  </si>
  <si>
    <t>ATM WITHDRAWAL                       000620  05/20160 BRIGH</t>
  </si>
  <si>
    <t>FINE FARE LONG BRANCH NJ             607615  05/20</t>
  </si>
  <si>
    <t>Office Expense</t>
  </si>
  <si>
    <t>MAZZA &amp; SONS TINTON FALLS NJ                 05/19</t>
  </si>
  <si>
    <t>DE FARIA I INC. LONG BRANCH NJ               05/19</t>
  </si>
  <si>
    <t>PEZAO CASA DE CARNES &amp; LONG BRANCH NJ384113  05/21</t>
  </si>
  <si>
    <t>NST LIRR TVM       130 JAMAICA NY    008704  05/21</t>
  </si>
  <si>
    <t>ATM WITHDRAWAL                       000797  05/21160 BRIGH</t>
  </si>
  <si>
    <t>NYCDOT PARKING METERS LONG IS CITY NY        05/20</t>
  </si>
  <si>
    <t>EXXONMOBIL    47982780 EATONTOWN NJ          05/20</t>
  </si>
  <si>
    <t>DE FARIA I INC. LONG BRANCH NJ               05/20</t>
  </si>
  <si>
    <t>APPLEBEES 88296470045 TINTON FALLS NJ        05/20</t>
  </si>
  <si>
    <t>SABIR AT LONG BRANCH LONG BRANCH NJ          05/19</t>
  </si>
  <si>
    <t>Clothes</t>
  </si>
  <si>
    <t>TJ TJ MAXX EATONTOWN NJ              041327  05/22</t>
  </si>
  <si>
    <t>NON-CHASE ATM WITHDRAW               380209  05/22570 JOLIN</t>
  </si>
  <si>
    <t>NJT MOBILE 3001 NEWARK NJ                    05/21</t>
  </si>
  <si>
    <t>TONYS PIZZERIA BAYPORT NY                    05/21</t>
  </si>
  <si>
    <t>DE FARIA I INC. LONG BRANCH NJ               05/21</t>
  </si>
  <si>
    <t xml:space="preserve">CHECK 1237 </t>
  </si>
  <si>
    <t>CHECK</t>
  </si>
  <si>
    <t>catergory</t>
  </si>
  <si>
    <t>Amount</t>
  </si>
  <si>
    <t>Description</t>
  </si>
  <si>
    <t>Post Date</t>
  </si>
  <si>
    <t>Type</t>
  </si>
  <si>
    <t>TELEPHONE</t>
  </si>
  <si>
    <t>BANK FEES</t>
  </si>
  <si>
    <t>CLOTHES</t>
  </si>
  <si>
    <t>CONSCORCIO</t>
  </si>
  <si>
    <t>ENIO</t>
  </si>
  <si>
    <t>CONSCORCIO GERMAN</t>
  </si>
  <si>
    <t>NANCY</t>
  </si>
  <si>
    <t>05/18/15-05/22/15</t>
  </si>
  <si>
    <t>SIX FLAGS GREAT ADVEN 732-928-2000 NJ        05/28</t>
  </si>
  <si>
    <t>SERVICE FEE</t>
  </si>
  <si>
    <t>DE FARIA I INC. LONG BRANCH NJ               05/26</t>
  </si>
  <si>
    <t>LUKOIL 57304 LONG BRANCH NJ                  05/26</t>
  </si>
  <si>
    <t>H&amp;M FREEHOLD NJ                      884767  05/27</t>
  </si>
  <si>
    <t>SABIR AT LONG BRANCH LONG BRANCH NJ          05/21</t>
  </si>
  <si>
    <t>HOLBROOK CAR WASH HOLBROOK NY                05/21</t>
  </si>
  <si>
    <t>DE FARIA I INC. LONG BRANCH NJ               05/22</t>
  </si>
  <si>
    <t>LUKOIL 57304 LONG BRANCH NJ                  05/22</t>
  </si>
  <si>
    <t>THE TURNING POINT LONG BRANCH NJ             05/22</t>
  </si>
  <si>
    <t>RITE AID STORE 0802 LONG BRANCH NJ           05/22</t>
  </si>
  <si>
    <t>PEZAO CASA DE CARNES &amp; LONG BRANCH NJ423858  05/25</t>
  </si>
  <si>
    <t>ATM WITHDRAWAL                       002043  05/25160 BRIGH</t>
  </si>
  <si>
    <t>PRIME LIQUORS LONG BRANCH NJ                 05/25</t>
  </si>
  <si>
    <t>THE HOME DEPOT 6177 NEW YORK NY              05/26 Purchase $3.41 Cash Back $20.00</t>
  </si>
  <si>
    <t>MTA VENDING MACHINES NEW YORK NY     187897  05/26</t>
  </si>
  <si>
    <t>AUTO MAINTENANCE</t>
  </si>
  <si>
    <t>personal</t>
  </si>
  <si>
    <t>bank fees</t>
  </si>
  <si>
    <t>material</t>
  </si>
  <si>
    <t>auto maintenance</t>
  </si>
  <si>
    <t>gas</t>
  </si>
  <si>
    <t>meals</t>
  </si>
  <si>
    <t>withdrawal</t>
  </si>
  <si>
    <t>toll</t>
  </si>
  <si>
    <t>Expense type</t>
  </si>
  <si>
    <t>Summary</t>
  </si>
  <si>
    <t>Auto Maintenance</t>
  </si>
  <si>
    <t>Toll</t>
  </si>
  <si>
    <t>total</t>
  </si>
  <si>
    <t>AUTO EXPENSE</t>
  </si>
  <si>
    <t>PERSONAL</t>
  </si>
  <si>
    <t>05/23/15-05/31/15</t>
  </si>
  <si>
    <t>DEPOSIT</t>
  </si>
  <si>
    <t>Income</t>
  </si>
  <si>
    <t>Staples, Inc OCEAN NJ                307017  06/05</t>
  </si>
  <si>
    <t>Office ex</t>
  </si>
  <si>
    <t>DE FARIA  INC. LONG BRANCH NJ                06/03</t>
  </si>
  <si>
    <t>INSUFFICIENT FUNDS FEE FOR A $273.40 CARD PURCHASE - DETAILS:       0603DE FARIA  INC. LONG BRANCH NJ        04563310016561817</t>
  </si>
  <si>
    <t>NYCDOT PARKING METERS LONG IS CITY NY        05/28</t>
  </si>
  <si>
    <t>NYCDOT PARKING METERS LONG IS CITY NY        05/29</t>
  </si>
  <si>
    <t>SIX FLAGS GREAT ADVEN 732-928-2000 NJ        05/30</t>
  </si>
  <si>
    <t>INSUFFICIENT FUNDS FEE FOR A $17.65 CARD PURCHASE - DETAILS:       0530SIX FLAGS GREAT ADVEN 732-928-2000 NJ04563310012793497</t>
  </si>
  <si>
    <t>06/01/15-06/06/15</t>
  </si>
  <si>
    <t>06/07/15-06/13/15</t>
  </si>
  <si>
    <t>Atlantic</t>
  </si>
  <si>
    <t>NY</t>
  </si>
  <si>
    <t>utility</t>
  </si>
  <si>
    <t>AUTOPAY/DISH NTWK 800-894-9131 CO            06/05</t>
  </si>
  <si>
    <t>nancy</t>
  </si>
  <si>
    <t>TRANSFER TO CHK XXXXXX1290</t>
  </si>
  <si>
    <t xml:space="preserve">CHECK 1238 </t>
  </si>
  <si>
    <t>MTA VENDING MACHINES NEW YORK NY     531314  06/08</t>
  </si>
  <si>
    <t>auto repairs</t>
  </si>
  <si>
    <t>LUBE IT ALL EATONTOWN NJ                     06/06</t>
  </si>
  <si>
    <t>account transfer</t>
  </si>
  <si>
    <t>WITHDRAWAL 06/08</t>
  </si>
  <si>
    <t>Total</t>
  </si>
  <si>
    <t>MCDONALD'S F1746 W LONG BRANCH NJ            06/06</t>
  </si>
  <si>
    <t>NJT MOBILE 3001 NEWARK NJ                    06/08</t>
  </si>
  <si>
    <t>Nancy</t>
  </si>
  <si>
    <t>TGI FRIDAY'S NEW YORK NY                     06/08</t>
  </si>
  <si>
    <t>SUNOCO 0374648401 BOWMANSVILLE PA            06/07</t>
  </si>
  <si>
    <t>NWS NJT NWK-INT AIR031 NEWARK NJ     593334  06/10</t>
  </si>
  <si>
    <t>NJT MOBILE 3001 NEWARK NJ                    06/09</t>
  </si>
  <si>
    <t>NJT MOBILE 3001 NEWARK NJ                    06/10</t>
  </si>
  <si>
    <t>office expense</t>
  </si>
  <si>
    <t>USAIRWAYS   037240571 800-428-4322 AZ        06/09</t>
  </si>
  <si>
    <t>NETFLIX.COM NETFLIX.COM CA                   06/12</t>
  </si>
  <si>
    <t>USAIRWAYS   03724058187 NEWARK NJ            06/10</t>
  </si>
  <si>
    <t>DEPOSIT  ID NUMBER  58329</t>
  </si>
  <si>
    <t>expense type</t>
  </si>
  <si>
    <t>Brittanica</t>
  </si>
  <si>
    <t>ACCOUNT TRANSFERS</t>
  </si>
  <si>
    <t>ACCOUNT TRANSFER</t>
  </si>
  <si>
    <t>06/14/15-06/20/15</t>
  </si>
  <si>
    <t>Cash- atlantic</t>
  </si>
  <si>
    <t>CASH TRANSER</t>
  </si>
  <si>
    <t>DE FARIA  INC. LONG BRANCH NJ                06/18</t>
  </si>
  <si>
    <t>miami</t>
  </si>
  <si>
    <t>71ST MARKET MIAMI BEACH FL           346981  06/19</t>
  </si>
  <si>
    <t>ATM WITHDRAWAL                       002315  06/19474 W 41S</t>
  </si>
  <si>
    <t>CITY OF MIAMI BEACH PA MIAMI BEACH FL        06/18</t>
  </si>
  <si>
    <t>PRIMO CAFE AND MARKET MIAMI BEACH FL         06/18</t>
  </si>
  <si>
    <t>SHELL OIL 57543869606 MIAMI BEACH FL         06/18</t>
  </si>
  <si>
    <t>GROOVYS PIZZA MIAMI BEACH FL                 06/18</t>
  </si>
  <si>
    <t>NON-CHASE ATM FEE-INQ</t>
  </si>
  <si>
    <t>DE FARIA  INC. LONG BRANCH NJ                06/17</t>
  </si>
  <si>
    <t>cash deposit</t>
  </si>
  <si>
    <t>ATM CASH DEPOSIT 06/18 160 BRIGHTON AVE LONG BRANCH NJ</t>
  </si>
  <si>
    <t>CREDIT</t>
  </si>
  <si>
    <t>ATM WITHDRAWAL                       003528  06/181206 WASH</t>
  </si>
  <si>
    <t>7-ELEVEN MIAMI BEACH FL                      06/18 Purchase $14.43 Cash Back $10.00</t>
  </si>
  <si>
    <t>7-ELEVEN MIAMI BEACH FL                      06/18 Purchase $13.29 Cash Back $10.00</t>
  </si>
  <si>
    <t>GROOVYS PIZZA MIAMI BEACH FL                 06/17</t>
  </si>
  <si>
    <t>CITY OF MIAMI BEACH PA MIAMI BEACH FL        06/17</t>
  </si>
  <si>
    <t>GRAND CHINA BUFFET EATONTOWN NJ              06/16</t>
  </si>
  <si>
    <t>DE FARIA  INC. LONG BRANCH NJ                06/16</t>
  </si>
  <si>
    <t>THE HOME DEPOT 6378 HIALEAH FL               06/17 Purchase $26.38 Cash Back $40.00</t>
  </si>
  <si>
    <t>7-ELEVEN MIAMI BEACH FL                      06/17 Purchase $7.72 Cash Back $10.00</t>
  </si>
  <si>
    <t>hotel</t>
  </si>
  <si>
    <t>EXPEDIA*1108353849934 EXPEDIA.COM NV         06/17</t>
  </si>
  <si>
    <t>SUBWAY        00491571 MIAMI BEACH FL        06/16</t>
  </si>
  <si>
    <t>CITY OF MIAMI BEACH PA MIAMI BEACH FL        06/16</t>
  </si>
  <si>
    <t>SHELL OIL 57543869606 MIAMI BEACH FL         06/16</t>
  </si>
  <si>
    <t>T-MOBILE IVR PAYMENT 800-937-8997 WA         06/16</t>
  </si>
  <si>
    <t>MCDONALD'S F15315 MASPETH NY                 06/15</t>
  </si>
  <si>
    <t>ATM CASH DEPOSIT 06/16 160 BRIGHTON AVE LONG BRANCH NJ</t>
  </si>
  <si>
    <t>7-ELEVEN MIAMI BEACH FL                      06/16 Purchase $4.00 Cash Back $10.00</t>
  </si>
  <si>
    <t>PRIMO CAFE AND MARKET MIAMI BEACH FL         06/15</t>
  </si>
  <si>
    <t>CITY OF MIAMI BEACH PA MIAMI BEACH FL        06/15</t>
  </si>
  <si>
    <t>EXPEDIA*1108225856251 EXPEDIA.COM NV         06/16</t>
  </si>
  <si>
    <t>PARKWAY EXPRESS LORTON VA                    06/14</t>
  </si>
  <si>
    <t>ATM WITHDRAWAL                       007861  06/14160 BRIGH</t>
  </si>
  <si>
    <t>ZALE CORPORATION EATONTOWN NJ        542000  06/14</t>
  </si>
  <si>
    <t>MASTER WOK EATONTOWN NJ                      06/14</t>
  </si>
  <si>
    <t>DE FARIA  INC. LONG BRANCH NJ                06/14</t>
  </si>
  <si>
    <t>OBA OBA LONG BRANCH NJ                       06/13</t>
  </si>
  <si>
    <t>ATM WITHDRAWAL                       007503  06/13160 BRIGH</t>
  </si>
  <si>
    <t>NYCDOT PARKING METERS LONG IS CITY NY        06/13</t>
  </si>
  <si>
    <t>DE FARIA  INC. LONG BRANCH NJ                06/13</t>
  </si>
  <si>
    <t>DOWNTOWNFLOORSUPPLIES NEW YORK NY            06/13</t>
  </si>
  <si>
    <t>LUKOIL 57304 LONG BRANCH NJ                  06/13</t>
  </si>
  <si>
    <t>SUPPLIES MASTER INC LONG BRANCH NJ           06/13</t>
  </si>
  <si>
    <t>SABIR AT LONG BRANCH LONG BRANCH NJ          06/12</t>
  </si>
  <si>
    <t>ATM CASH DEPOSIT 06/15 160 BRIGHTON AVE LONG BRANCH NJ</t>
  </si>
  <si>
    <t>GATE 1143          Q8 JACKSONVILLE FL        06/15</t>
  </si>
  <si>
    <t>EXXONMOBIL    42291757 HAMER SC              06/14</t>
  </si>
  <si>
    <t>Return</t>
  </si>
  <si>
    <t>USAIRWAYS   037240571 800-428-4322 AZ        06/10</t>
  </si>
  <si>
    <t>location</t>
  </si>
  <si>
    <t>Expense Type</t>
  </si>
  <si>
    <t>Bank fees</t>
  </si>
  <si>
    <t>Hotel</t>
  </si>
  <si>
    <t>Credit</t>
  </si>
  <si>
    <t>Cell phone</t>
  </si>
  <si>
    <t>Cash Deposit</t>
  </si>
  <si>
    <t>ROLLOVER BALANCE</t>
  </si>
  <si>
    <t>CASH / INCOME BALANCE</t>
  </si>
  <si>
    <t>TD BANK FOR PAYROLL</t>
  </si>
  <si>
    <t>TRANSPORTATION/TRAVEL</t>
  </si>
  <si>
    <t>Cash Deposits</t>
  </si>
  <si>
    <t>06/21/15-06/30/15</t>
  </si>
  <si>
    <t>Cash</t>
  </si>
  <si>
    <t>expense Type</t>
  </si>
  <si>
    <t>DEPOSIT  ID NUMBER 481809</t>
  </si>
  <si>
    <t>Miami</t>
  </si>
  <si>
    <t>WAL Wal-Mart Super 852 NEPTUNE NJ    521519  06/30</t>
  </si>
  <si>
    <t xml:space="preserve">CHECK 1240 </t>
  </si>
  <si>
    <t>Outside Contractors</t>
  </si>
  <si>
    <t>REFUND OF RETURN ITEM FEE CHARGED ON 05/08/2014</t>
  </si>
  <si>
    <t>LUKOIL 57304 LONG BRANCH NJ                  06/24</t>
  </si>
  <si>
    <t>bank Fees</t>
  </si>
  <si>
    <t>INSUFFICIENT FUNDS FEE FOR A $28.91 CARD PURCHASE - DETAILS:       0624LUKOIL 57304 LONG BRANCH NJ          04563310016561817</t>
  </si>
  <si>
    <t>INSUFFICIENT FUNDS FEE FOR A $38.36 CARD PURCHASE - DETAILS:       0624LUKOIL 57304 LONG BRANCH NJ          04563310016561817</t>
  </si>
  <si>
    <t>HARBOR FREIGHT TOOLS 39 BRONX NY             06/23</t>
  </si>
  <si>
    <t>Tools</t>
  </si>
  <si>
    <t>Office</t>
  </si>
  <si>
    <t>INSUFFICIENT FUNDS FEE FOR A $78.38 CARD PURCHASE - DETAILS:       0623HARBOR FREIGHT TOOLS 39 BRONX NY     04563310016561817</t>
  </si>
  <si>
    <t>SABIR AT LONG BRANCH LONG BRANCH NJ          06/21</t>
  </si>
  <si>
    <t>DE FARIA  INC. LONG BRANCH NJ                06/22</t>
  </si>
  <si>
    <t>LUKOIL 57304 LONG BRANCH NJ                  06/22</t>
  </si>
  <si>
    <t>Tools and Equipment</t>
  </si>
  <si>
    <t>NJT MOBILE 3001 NEWARK NJ                    06/22</t>
  </si>
  <si>
    <t>SUNPASS*ACC30553327 888-865-5352 FL          06/22</t>
  </si>
  <si>
    <t>Check Deposit</t>
  </si>
  <si>
    <t>INSUFFICIENT FUNDS FEE FOR A $62.37 CARD PURCHASE - DETAILS:       0621SABIR AT LONG BRANCH LONG BRANCH NJ  04563310016561817</t>
  </si>
  <si>
    <t>INSUFFICIENT FUNDS FEE FOR A $101.80 CARD PURCHASE - DETAILS:       0622DE FARIA  INC. LONG BRANCH NJ        04563310016561817</t>
  </si>
  <si>
    <t>INSUFFICIENT FUNDS FEE FOR A $26.81 CARD PURCHASE - DETAILS:       0622LUKOIL 57304 LONG BRANCH NJ          04563310016561817</t>
  </si>
  <si>
    <t>INSUFFICIENT FUNDS FEE FOR A $15.00 CARD PURCHASE - DETAILS:       0622NJT MOBILE 3001 NEWARK NJ            04563310016561817</t>
  </si>
  <si>
    <t>INSUFFICIENT FUNDS FEE FOR A $9.25 CARD PURCHASE - DETAILS:       0622SUNPASS*ACC30553327 888-865-5352 FL  04563310012793497</t>
  </si>
  <si>
    <t>ATM CASH DEPOSIT 06/20 160 BRIGHTON AVE LONG BRANCH NJ</t>
  </si>
  <si>
    <t>CITY OF MIAMI BEACH PA MIAMI BEACH FL        06/19</t>
  </si>
  <si>
    <t>CROYDON HOTEL TAVERN MIAMI BEACH FL          06/19</t>
  </si>
  <si>
    <t>SHELL OIL 57543662803 LANTANA FL             06/19</t>
  </si>
  <si>
    <t>CHELSEA HOTEL MIAMI BEACH FL                 06/19</t>
  </si>
  <si>
    <t>KANGAROO EXPRESS 122 FLAGLER BEACH FL        06/19</t>
  </si>
  <si>
    <t>FJ #493 ST GEORGE SC                 027860  06/20</t>
  </si>
  <si>
    <t>DEFARIA INC LONG BRANCH NJ                   06/20</t>
  </si>
  <si>
    <t>SHELL OIL 57541179503 RICHMOND VA            06/20</t>
  </si>
  <si>
    <t>ABC*Gold s Gym 800-6226290 NJ                06/19</t>
  </si>
  <si>
    <t>Credit One Bank  Payment    0000108121662   WEB ID: 912240213</t>
  </si>
  <si>
    <t>office</t>
  </si>
  <si>
    <t>RETURNED ITEM FEE FOR AN UNPAID CHECK #1239 IN THE AMOUNT OF $2,521.27</t>
  </si>
  <si>
    <t>TOOLS AND EQUIPMENT</t>
  </si>
  <si>
    <t>Rode Bro</t>
  </si>
  <si>
    <t>Bank</t>
  </si>
  <si>
    <t>Month Reconciliation</t>
  </si>
  <si>
    <t xml:space="preserve">Bank </t>
  </si>
  <si>
    <t>summons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</si>
</sst>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44" fontId="2" fillId="0" borderId="0" xfId="1" applyFont="1"/>
    <xf numFmtId="0" fontId="2" fillId="0" borderId="0" xfId="0" applyFont="1" applyAlignment="1">
      <alignment horizontal="right"/>
    </xf>
    <xf numFmtId="44" fontId="5" fillId="0" borderId="0" xfId="1" applyFont="1"/>
    <xf numFmtId="0" fontId="5" fillId="0" borderId="0" xfId="0" applyFont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0" fillId="0" borderId="1" xfId="0" applyBorder="1"/>
    <xf numFmtId="0" fontId="0" fillId="0" borderId="0" xfId="0" applyFont="1"/>
    <xf numFmtId="44" fontId="0" fillId="0" borderId="1" xfId="1" applyFont="1" applyBorder="1"/>
    <xf numFmtId="0" fontId="4" fillId="0" borderId="0" xfId="0" applyFont="1" applyAlignment="1">
      <alignment horizontal="left"/>
    </xf>
    <xf numFmtId="44" fontId="0" fillId="0" borderId="0" xfId="1" applyFont="1" applyBorder="1"/>
    <xf numFmtId="44" fontId="2" fillId="0" borderId="0" xfId="1" applyFont="1" applyBorder="1"/>
    <xf numFmtId="0" fontId="2" fillId="0" borderId="1" xfId="0" applyFont="1" applyBorder="1"/>
    <xf numFmtId="44" fontId="2" fillId="0" borderId="1" xfId="1" applyFont="1" applyBorder="1"/>
    <xf numFmtId="44" fontId="0" fillId="0" borderId="0" xfId="0" applyNumberFormat="1"/>
    <xf numFmtId="44" fontId="0" fillId="0" borderId="0" xfId="1" applyFont="1" applyFill="1"/>
    <xf numFmtId="14" fontId="0" fillId="0" borderId="0" xfId="0" applyNumberFormat="1"/>
    <xf numFmtId="0" fontId="0" fillId="0" borderId="2" xfId="0" applyBorder="1"/>
    <xf numFmtId="44" fontId="0" fillId="0" borderId="2" xfId="1" applyFont="1" applyBorder="1"/>
    <xf numFmtId="0" fontId="3" fillId="0" borderId="2" xfId="0" applyFont="1" applyBorder="1"/>
    <xf numFmtId="0" fontId="0" fillId="0" borderId="0" xfId="0" applyFill="1" applyBorder="1"/>
    <xf numFmtId="44" fontId="2" fillId="0" borderId="0" xfId="0" applyNumberFormat="1" applyFont="1"/>
    <xf numFmtId="44" fontId="0" fillId="0" borderId="2" xfId="0" applyNumberFormat="1" applyBorder="1"/>
    <xf numFmtId="44" fontId="3" fillId="0" borderId="0" xfId="1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44" fontId="0" fillId="0" borderId="8" xfId="1" applyFont="1" applyBorder="1"/>
    <xf numFmtId="0" fontId="0" fillId="0" borderId="1" xfId="0" applyFill="1" applyBorder="1"/>
    <xf numFmtId="17" fontId="3" fillId="0" borderId="0" xfId="0" applyNumberFormat="1" applyFont="1"/>
    <xf numFmtId="44" fontId="1" fillId="0" borderId="0" xfId="1" applyFont="1"/>
    <xf numFmtId="44" fontId="0" fillId="0" borderId="1" xfId="1" applyFont="1" applyFill="1" applyBorder="1"/>
    <xf numFmtId="0" fontId="6" fillId="0" borderId="0" xfId="0" applyFont="1"/>
    <xf numFmtId="44" fontId="6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63"/>
  <sheetViews>
    <sheetView topLeftCell="A13" workbookViewId="0">
      <selection activeCell="B27" sqref="B27"/>
    </sheetView>
  </sheetViews>
  <sheetFormatPr defaultRowHeight="15" x14ac:dyDescent="0.25"/>
  <cols>
    <col min="3" max="3" width="18.75" customWidth="1"/>
    <col min="5" max="5" width="11.625" style="3" bestFit="1" customWidth="1"/>
  </cols>
  <sheetData>
    <row r="1" spans="3:12" ht="18.75" x14ac:dyDescent="0.3">
      <c r="C1" s="14" t="s">
        <v>37</v>
      </c>
    </row>
    <row r="2" spans="3:12" ht="18.75" x14ac:dyDescent="0.3">
      <c r="C2" s="14"/>
    </row>
    <row r="4" spans="3:12" s="7" customFormat="1" ht="15.75" x14ac:dyDescent="0.25">
      <c r="C4" s="2" t="s">
        <v>0</v>
      </c>
      <c r="D4" s="2" t="s">
        <v>6</v>
      </c>
      <c r="E4" s="6"/>
    </row>
    <row r="6" spans="3:12" ht="15.75" x14ac:dyDescent="0.25">
      <c r="C6" s="2" t="s">
        <v>1</v>
      </c>
    </row>
    <row r="7" spans="3:12" x14ac:dyDescent="0.25">
      <c r="C7" s="9"/>
      <c r="D7" s="8" t="s">
        <v>36</v>
      </c>
      <c r="E7" s="15"/>
    </row>
    <row r="8" spans="3:12" s="1" customFormat="1" x14ac:dyDescent="0.25">
      <c r="C8" s="8" t="s">
        <v>2</v>
      </c>
      <c r="D8" s="8" t="s">
        <v>3</v>
      </c>
      <c r="E8" s="16" t="s">
        <v>4</v>
      </c>
    </row>
    <row r="9" spans="3:12" x14ac:dyDescent="0.25">
      <c r="C9" s="9"/>
      <c r="D9" s="9" t="s">
        <v>7</v>
      </c>
      <c r="E9" s="15">
        <v>13482.25</v>
      </c>
    </row>
    <row r="10" spans="3:12" x14ac:dyDescent="0.25">
      <c r="C10" s="9"/>
      <c r="D10" s="9"/>
      <c r="E10" s="15"/>
    </row>
    <row r="11" spans="3:12" s="1" customFormat="1" x14ac:dyDescent="0.25">
      <c r="C11" s="8" t="s">
        <v>5</v>
      </c>
      <c r="D11" s="8"/>
      <c r="E11" s="16"/>
    </row>
    <row r="12" spans="3:12" ht="15.75" thickBot="1" x14ac:dyDescent="0.3">
      <c r="C12" s="11"/>
      <c r="D12" s="11">
        <v>2513</v>
      </c>
      <c r="E12" s="13">
        <v>11201.7</v>
      </c>
    </row>
    <row r="13" spans="3:12" x14ac:dyDescent="0.25">
      <c r="C13" s="9"/>
      <c r="D13" s="10" t="s">
        <v>11</v>
      </c>
      <c r="E13" s="16">
        <f>SUM(E9:E12)</f>
        <v>24683.95</v>
      </c>
      <c r="L13" s="12"/>
    </row>
    <row r="14" spans="3:12" x14ac:dyDescent="0.25">
      <c r="C14" s="9"/>
      <c r="D14" s="9"/>
      <c r="E14" s="15"/>
    </row>
    <row r="15" spans="3:12" x14ac:dyDescent="0.25">
      <c r="C15" s="8" t="s">
        <v>8</v>
      </c>
      <c r="D15" s="9"/>
      <c r="E15" s="15"/>
    </row>
    <row r="16" spans="3:12" ht="15.75" thickBot="1" x14ac:dyDescent="0.3">
      <c r="C16" s="17" t="s">
        <v>9</v>
      </c>
      <c r="D16" s="11"/>
      <c r="E16" s="18">
        <v>-4113.71</v>
      </c>
    </row>
    <row r="17" spans="3:5" x14ac:dyDescent="0.25">
      <c r="C17" s="9"/>
      <c r="D17" s="10" t="s">
        <v>10</v>
      </c>
      <c r="E17" s="16">
        <f>E13+E16</f>
        <v>20570.240000000002</v>
      </c>
    </row>
    <row r="18" spans="3:5" x14ac:dyDescent="0.25">
      <c r="C18" s="9"/>
      <c r="D18" s="9"/>
      <c r="E18" s="15"/>
    </row>
    <row r="21" spans="3:5" ht="15.75" x14ac:dyDescent="0.25">
      <c r="C21" s="2" t="s">
        <v>12</v>
      </c>
    </row>
    <row r="22" spans="3:5" x14ac:dyDescent="0.25">
      <c r="C22" s="1" t="s">
        <v>5</v>
      </c>
      <c r="E22" s="4" t="s">
        <v>11</v>
      </c>
    </row>
    <row r="23" spans="3:5" x14ac:dyDescent="0.25">
      <c r="C23" t="s">
        <v>13</v>
      </c>
      <c r="E23" s="3">
        <f>2295+1100+500+890+110+100+100+100+200</f>
        <v>5395</v>
      </c>
    </row>
    <row r="24" spans="3:5" x14ac:dyDescent="0.25">
      <c r="C24" t="s">
        <v>38</v>
      </c>
      <c r="E24" s="3">
        <v>4230</v>
      </c>
    </row>
    <row r="25" spans="3:5" x14ac:dyDescent="0.25">
      <c r="C25" t="s">
        <v>14</v>
      </c>
      <c r="E25" s="3">
        <v>1212</v>
      </c>
    </row>
    <row r="26" spans="3:5" x14ac:dyDescent="0.25">
      <c r="C26" t="s">
        <v>15</v>
      </c>
      <c r="E26" s="3">
        <v>200</v>
      </c>
    </row>
    <row r="27" spans="3:5" x14ac:dyDescent="0.25">
      <c r="C27" t="s">
        <v>31</v>
      </c>
      <c r="E27" s="3">
        <v>13.25</v>
      </c>
    </row>
    <row r="28" spans="3:5" x14ac:dyDescent="0.25">
      <c r="C28" t="s">
        <v>22</v>
      </c>
      <c r="E28" s="3">
        <v>100.01</v>
      </c>
    </row>
    <row r="29" spans="3:5" x14ac:dyDescent="0.25">
      <c r="C29" t="s">
        <v>19</v>
      </c>
      <c r="E29" s="3">
        <v>135.5</v>
      </c>
    </row>
    <row r="30" spans="3:5" ht="15.75" thickBot="1" x14ac:dyDescent="0.3">
      <c r="C30" s="11" t="s">
        <v>29</v>
      </c>
      <c r="D30" s="11"/>
      <c r="E30" s="13">
        <v>383.03</v>
      </c>
    </row>
    <row r="31" spans="3:5" x14ac:dyDescent="0.25">
      <c r="D31" s="5" t="s">
        <v>11</v>
      </c>
      <c r="E31" s="4">
        <f>SUM(E23:E30)</f>
        <v>11668.79</v>
      </c>
    </row>
    <row r="33" spans="3:5" x14ac:dyDescent="0.25">
      <c r="C33" s="1" t="s">
        <v>16</v>
      </c>
    </row>
    <row r="34" spans="3:5" x14ac:dyDescent="0.25">
      <c r="C34" t="s">
        <v>39</v>
      </c>
      <c r="E34" s="20">
        <v>73</v>
      </c>
    </row>
    <row r="35" spans="3:5" x14ac:dyDescent="0.25">
      <c r="C35" t="s">
        <v>17</v>
      </c>
      <c r="E35" s="20">
        <f>142+18+18</f>
        <v>178</v>
      </c>
    </row>
    <row r="36" spans="3:5" x14ac:dyDescent="0.25">
      <c r="C36" t="s">
        <v>18</v>
      </c>
      <c r="E36" s="20">
        <f>121.67+194.79</f>
        <v>316.45999999999998</v>
      </c>
    </row>
    <row r="37" spans="3:5" x14ac:dyDescent="0.25">
      <c r="C37" t="s">
        <v>19</v>
      </c>
      <c r="E37" s="20">
        <v>20</v>
      </c>
    </row>
    <row r="38" spans="3:5" x14ac:dyDescent="0.25">
      <c r="C38" t="s">
        <v>20</v>
      </c>
      <c r="E38" s="20">
        <f>175.58+12.17+29.99+7.99+12.41</f>
        <v>238.14000000000001</v>
      </c>
    </row>
    <row r="39" spans="3:5" x14ac:dyDescent="0.25">
      <c r="C39" t="s">
        <v>21</v>
      </c>
      <c r="E39" s="20">
        <v>200</v>
      </c>
    </row>
    <row r="40" spans="3:5" x14ac:dyDescent="0.25">
      <c r="C40" t="s">
        <v>40</v>
      </c>
      <c r="E40" s="3">
        <v>156.77000000000001</v>
      </c>
    </row>
    <row r="41" spans="3:5" x14ac:dyDescent="0.25">
      <c r="C41" t="s">
        <v>23</v>
      </c>
      <c r="E41" s="3">
        <v>146.59</v>
      </c>
    </row>
    <row r="42" spans="3:5" x14ac:dyDescent="0.25">
      <c r="C42" t="s">
        <v>24</v>
      </c>
      <c r="E42" s="3">
        <f>200+103+2</f>
        <v>305</v>
      </c>
    </row>
    <row r="43" spans="3:5" x14ac:dyDescent="0.25">
      <c r="C43" t="s">
        <v>25</v>
      </c>
      <c r="E43" s="3">
        <f>163.01+21.41+9.67</f>
        <v>194.08999999999997</v>
      </c>
    </row>
    <row r="44" spans="3:5" x14ac:dyDescent="0.25">
      <c r="C44" t="s">
        <v>26</v>
      </c>
      <c r="E44" s="3">
        <f>10.15+12.74</f>
        <v>22.89</v>
      </c>
    </row>
    <row r="45" spans="3:5" x14ac:dyDescent="0.25">
      <c r="C45" t="s">
        <v>27</v>
      </c>
      <c r="E45" s="3">
        <f>281.99+181.13</f>
        <v>463.12</v>
      </c>
    </row>
    <row r="46" spans="3:5" x14ac:dyDescent="0.25">
      <c r="C46" t="s">
        <v>28</v>
      </c>
      <c r="E46" s="3">
        <v>28.25</v>
      </c>
    </row>
    <row r="47" spans="3:5" x14ac:dyDescent="0.25">
      <c r="C47" t="s">
        <v>29</v>
      </c>
      <c r="E47" s="3">
        <f>877.4+23.89</f>
        <v>901.29</v>
      </c>
    </row>
    <row r="48" spans="3:5" ht="15.75" thickBot="1" x14ac:dyDescent="0.3">
      <c r="C48" s="11" t="s">
        <v>30</v>
      </c>
      <c r="D48" s="11"/>
      <c r="E48" s="13">
        <v>3900</v>
      </c>
    </row>
    <row r="49" spans="3:12" x14ac:dyDescent="0.25">
      <c r="D49" s="5" t="s">
        <v>11</v>
      </c>
      <c r="E49" s="4">
        <f>SUM(E34:E48)</f>
        <v>7143.6</v>
      </c>
    </row>
    <row r="51" spans="3:12" x14ac:dyDescent="0.25">
      <c r="D51" s="5" t="s">
        <v>32</v>
      </c>
      <c r="E51" s="4">
        <f>E31+E49</f>
        <v>18812.39</v>
      </c>
    </row>
    <row r="52" spans="3:12" x14ac:dyDescent="0.25">
      <c r="E52" s="4"/>
    </row>
    <row r="55" spans="3:12" x14ac:dyDescent="0.25">
      <c r="C55" s="1" t="s">
        <v>33</v>
      </c>
    </row>
    <row r="56" spans="3:12" x14ac:dyDescent="0.25">
      <c r="C56" s="1" t="s">
        <v>35</v>
      </c>
      <c r="E56" s="4">
        <f>E17</f>
        <v>20570.240000000002</v>
      </c>
    </row>
    <row r="57" spans="3:12" ht="15.75" thickBot="1" x14ac:dyDescent="0.3">
      <c r="C57" s="17" t="s">
        <v>12</v>
      </c>
      <c r="D57" s="11"/>
      <c r="E57" s="18">
        <f>E51</f>
        <v>18812.39</v>
      </c>
    </row>
    <row r="58" spans="3:12" x14ac:dyDescent="0.25">
      <c r="C58" s="1" t="s">
        <v>34</v>
      </c>
      <c r="E58" s="4">
        <f>E56-E57</f>
        <v>1757.8500000000022</v>
      </c>
    </row>
    <row r="63" spans="3:12" x14ac:dyDescent="0.25">
      <c r="L63" s="19"/>
    </row>
  </sheetData>
  <pageMargins left="0.61" right="0.7" top="0.28000000000000003" bottom="0.4" header="0.3" footer="0.3"/>
  <pageSetup scale="8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68"/>
  <sheetViews>
    <sheetView workbookViewId="0">
      <selection activeCell="A10" sqref="A10"/>
    </sheetView>
  </sheetViews>
  <sheetFormatPr defaultRowHeight="15" x14ac:dyDescent="0.25"/>
  <cols>
    <col min="3" max="3" width="21.625" customWidth="1"/>
    <col min="5" max="5" width="11.625" style="3" bestFit="1" customWidth="1"/>
    <col min="7" max="7" width="10.625" bestFit="1" customWidth="1"/>
  </cols>
  <sheetData>
    <row r="1" spans="3:12" ht="18.75" x14ac:dyDescent="0.3">
      <c r="C1" s="14" t="s">
        <v>37</v>
      </c>
    </row>
    <row r="3" spans="3:12" s="7" customFormat="1" ht="15.75" x14ac:dyDescent="0.25">
      <c r="C3" s="2" t="s">
        <v>0</v>
      </c>
      <c r="D3" s="2" t="s">
        <v>191</v>
      </c>
      <c r="E3" s="6"/>
    </row>
    <row r="5" spans="3:12" ht="15.75" x14ac:dyDescent="0.25">
      <c r="C5" s="2" t="s">
        <v>1</v>
      </c>
    </row>
    <row r="6" spans="3:12" x14ac:dyDescent="0.25">
      <c r="C6" s="9"/>
      <c r="D6" s="8" t="s">
        <v>36</v>
      </c>
      <c r="E6" s="15"/>
    </row>
    <row r="7" spans="3:12" s="1" customFormat="1" x14ac:dyDescent="0.25">
      <c r="C7" s="8" t="s">
        <v>2</v>
      </c>
      <c r="D7" s="8" t="s">
        <v>3</v>
      </c>
      <c r="E7" s="16" t="s">
        <v>4</v>
      </c>
    </row>
    <row r="8" spans="3:12" x14ac:dyDescent="0.25">
      <c r="C8" s="25" t="s">
        <v>162</v>
      </c>
      <c r="D8" s="9">
        <v>1517</v>
      </c>
      <c r="E8" s="15">
        <v>2958.5</v>
      </c>
    </row>
    <row r="9" spans="3:12" x14ac:dyDescent="0.25">
      <c r="C9" s="25" t="s">
        <v>188</v>
      </c>
      <c r="D9" s="9"/>
      <c r="E9" s="15">
        <v>1700</v>
      </c>
    </row>
    <row r="10" spans="3:12" s="1" customFormat="1" x14ac:dyDescent="0.25">
      <c r="C10" s="8" t="s">
        <v>192</v>
      </c>
      <c r="D10" s="8">
        <v>2062</v>
      </c>
      <c r="E10" s="16">
        <v>4944.3</v>
      </c>
    </row>
    <row r="11" spans="3:12" ht="15.75" thickBot="1" x14ac:dyDescent="0.3">
      <c r="C11" s="11"/>
      <c r="D11" s="11"/>
      <c r="E11" s="13"/>
    </row>
    <row r="12" spans="3:12" x14ac:dyDescent="0.25">
      <c r="C12" s="9"/>
      <c r="D12" s="10" t="s">
        <v>11</v>
      </c>
      <c r="E12" s="16">
        <f>SUM(E8:E11)</f>
        <v>9602.7999999999993</v>
      </c>
      <c r="L12" s="12"/>
    </row>
    <row r="13" spans="3:12" x14ac:dyDescent="0.25">
      <c r="C13" s="9"/>
      <c r="D13" s="9"/>
      <c r="E13" s="15"/>
    </row>
    <row r="14" spans="3:12" x14ac:dyDescent="0.25">
      <c r="C14" s="8" t="s">
        <v>8</v>
      </c>
      <c r="D14" s="9"/>
      <c r="E14" s="15"/>
    </row>
    <row r="15" spans="3:12" x14ac:dyDescent="0.25">
      <c r="C15" s="8" t="s">
        <v>206</v>
      </c>
      <c r="D15" s="9"/>
      <c r="E15" s="15">
        <v>162.1</v>
      </c>
    </row>
    <row r="16" spans="3:12" ht="15.75" thickBot="1" x14ac:dyDescent="0.3">
      <c r="C16" s="17" t="s">
        <v>9</v>
      </c>
      <c r="D16" s="11"/>
      <c r="E16" s="18"/>
    </row>
    <row r="17" spans="3:7" x14ac:dyDescent="0.25">
      <c r="C17" s="9"/>
      <c r="D17" s="10" t="s">
        <v>10</v>
      </c>
      <c r="E17" s="16">
        <f>SUM(E15:E16)</f>
        <v>162.1</v>
      </c>
    </row>
    <row r="18" spans="3:7" x14ac:dyDescent="0.25">
      <c r="C18" s="9"/>
      <c r="D18" s="9"/>
      <c r="E18" s="15"/>
    </row>
    <row r="20" spans="3:7" ht="15.75" x14ac:dyDescent="0.25">
      <c r="C20" s="2" t="s">
        <v>12</v>
      </c>
    </row>
    <row r="21" spans="3:7" x14ac:dyDescent="0.25">
      <c r="C21" s="1" t="s">
        <v>5</v>
      </c>
      <c r="E21" s="4" t="s">
        <v>11</v>
      </c>
    </row>
    <row r="22" spans="3:7" x14ac:dyDescent="0.25">
      <c r="C22" t="s">
        <v>13</v>
      </c>
      <c r="E22" s="3">
        <v>3870</v>
      </c>
    </row>
    <row r="23" spans="3:7" x14ac:dyDescent="0.25">
      <c r="C23" t="s">
        <v>111</v>
      </c>
      <c r="E23" s="3">
        <v>1500</v>
      </c>
    </row>
    <row r="24" spans="3:7" x14ac:dyDescent="0.25">
      <c r="C24" t="s">
        <v>25</v>
      </c>
      <c r="E24" s="3">
        <v>62.2</v>
      </c>
    </row>
    <row r="25" spans="3:7" x14ac:dyDescent="0.25">
      <c r="C25" t="s">
        <v>113</v>
      </c>
      <c r="E25" s="3">
        <v>0</v>
      </c>
    </row>
    <row r="26" spans="3:7" x14ac:dyDescent="0.25">
      <c r="C26" t="s">
        <v>189</v>
      </c>
      <c r="E26" s="3">
        <v>0</v>
      </c>
    </row>
    <row r="27" spans="3:7" x14ac:dyDescent="0.25">
      <c r="C27" t="s">
        <v>31</v>
      </c>
      <c r="E27" s="3">
        <v>26.38</v>
      </c>
    </row>
    <row r="28" spans="3:7" x14ac:dyDescent="0.25">
      <c r="C28" t="s">
        <v>22</v>
      </c>
      <c r="E28" s="3">
        <v>155</v>
      </c>
    </row>
    <row r="29" spans="3:7" x14ac:dyDescent="0.25">
      <c r="C29" t="s">
        <v>132</v>
      </c>
      <c r="E29" s="3">
        <v>0</v>
      </c>
    </row>
    <row r="30" spans="3:7" x14ac:dyDescent="0.25">
      <c r="C30" t="s">
        <v>19</v>
      </c>
      <c r="E30" s="3">
        <v>313.3</v>
      </c>
    </row>
    <row r="31" spans="3:7" ht="15.75" thickBot="1" x14ac:dyDescent="0.3">
      <c r="C31" s="11" t="s">
        <v>29</v>
      </c>
      <c r="D31" s="11"/>
      <c r="E31" s="13">
        <v>0</v>
      </c>
    </row>
    <row r="32" spans="3:7" x14ac:dyDescent="0.25">
      <c r="D32" s="5" t="s">
        <v>11</v>
      </c>
      <c r="E32" s="4">
        <f>SUM(E22:E31)</f>
        <v>5926.88</v>
      </c>
      <c r="G32" s="19"/>
    </row>
    <row r="34" spans="3:5" x14ac:dyDescent="0.25">
      <c r="C34" s="1" t="s">
        <v>16</v>
      </c>
    </row>
    <row r="35" spans="3:5" x14ac:dyDescent="0.25">
      <c r="C35" t="s">
        <v>146</v>
      </c>
      <c r="E35" s="20">
        <v>0</v>
      </c>
    </row>
    <row r="36" spans="3:5" x14ac:dyDescent="0.25">
      <c r="C36" t="s">
        <v>17</v>
      </c>
      <c r="E36" s="20">
        <v>0</v>
      </c>
    </row>
    <row r="37" spans="3:5" x14ac:dyDescent="0.25">
      <c r="C37" t="s">
        <v>18</v>
      </c>
      <c r="E37" s="20">
        <v>0</v>
      </c>
    </row>
    <row r="38" spans="3:5" x14ac:dyDescent="0.25">
      <c r="C38" t="s">
        <v>19</v>
      </c>
      <c r="E38" s="20">
        <v>39.299999999999997</v>
      </c>
    </row>
    <row r="39" spans="3:5" x14ac:dyDescent="0.25">
      <c r="C39" t="s">
        <v>20</v>
      </c>
      <c r="E39" s="20">
        <v>0</v>
      </c>
    </row>
    <row r="40" spans="3:5" x14ac:dyDescent="0.25">
      <c r="C40" t="s">
        <v>21</v>
      </c>
      <c r="E40" s="20">
        <v>0</v>
      </c>
    </row>
    <row r="41" spans="3:5" x14ac:dyDescent="0.25">
      <c r="C41" t="s">
        <v>40</v>
      </c>
      <c r="E41" s="3">
        <v>302.77999999999997</v>
      </c>
    </row>
    <row r="42" spans="3:5" x14ac:dyDescent="0.25">
      <c r="C42" t="s">
        <v>23</v>
      </c>
      <c r="E42" s="3">
        <v>0</v>
      </c>
    </row>
    <row r="43" spans="3:5" x14ac:dyDescent="0.25">
      <c r="C43" t="s">
        <v>109</v>
      </c>
      <c r="E43" s="3">
        <v>2</v>
      </c>
    </row>
    <row r="44" spans="3:5" x14ac:dyDescent="0.25">
      <c r="C44" t="s">
        <v>110</v>
      </c>
      <c r="E44" s="3">
        <v>0</v>
      </c>
    </row>
    <row r="45" spans="3:5" x14ac:dyDescent="0.25">
      <c r="C45" t="s">
        <v>24</v>
      </c>
      <c r="E45" s="3">
        <v>900</v>
      </c>
    </row>
    <row r="46" spans="3:5" x14ac:dyDescent="0.25">
      <c r="C46" t="s">
        <v>256</v>
      </c>
      <c r="E46" s="3">
        <v>814.66</v>
      </c>
    </row>
    <row r="47" spans="3:5" x14ac:dyDescent="0.25">
      <c r="C47" t="s">
        <v>25</v>
      </c>
      <c r="E47" s="3">
        <v>260.51</v>
      </c>
    </row>
    <row r="48" spans="3:5" x14ac:dyDescent="0.25">
      <c r="C48" t="s">
        <v>147</v>
      </c>
      <c r="E48" s="3">
        <v>13.31</v>
      </c>
    </row>
    <row r="49" spans="3:5" x14ac:dyDescent="0.25">
      <c r="C49" t="s">
        <v>189</v>
      </c>
      <c r="E49" s="3">
        <v>0</v>
      </c>
    </row>
    <row r="50" spans="3:5" x14ac:dyDescent="0.25">
      <c r="C50" t="s">
        <v>114</v>
      </c>
      <c r="E50" s="3">
        <v>0</v>
      </c>
    </row>
    <row r="51" spans="3:5" x14ac:dyDescent="0.25">
      <c r="C51" t="s">
        <v>108</v>
      </c>
      <c r="E51" s="3">
        <v>395.39</v>
      </c>
    </row>
    <row r="52" spans="3:5" x14ac:dyDescent="0.25">
      <c r="C52" t="s">
        <v>27</v>
      </c>
      <c r="E52" s="3">
        <v>0</v>
      </c>
    </row>
    <row r="53" spans="3:5" x14ac:dyDescent="0.25">
      <c r="C53" t="s">
        <v>31</v>
      </c>
      <c r="E53" s="3">
        <v>0</v>
      </c>
    </row>
    <row r="54" spans="3:5" x14ac:dyDescent="0.25">
      <c r="C54" t="s">
        <v>29</v>
      </c>
      <c r="E54" s="3">
        <v>1302.33</v>
      </c>
    </row>
    <row r="55" spans="3:5" ht="15.75" thickBot="1" x14ac:dyDescent="0.3">
      <c r="C55" s="11" t="s">
        <v>30</v>
      </c>
      <c r="D55" s="11"/>
      <c r="E55" s="13">
        <v>0</v>
      </c>
    </row>
    <row r="56" spans="3:5" x14ac:dyDescent="0.25">
      <c r="D56" s="5" t="s">
        <v>11</v>
      </c>
      <c r="E56" s="4">
        <f>SUM(E35:E55)</f>
        <v>4030.2799999999997</v>
      </c>
    </row>
    <row r="58" spans="3:5" x14ac:dyDescent="0.25">
      <c r="D58" s="5" t="s">
        <v>32</v>
      </c>
      <c r="E58" s="4">
        <f>E32+E56</f>
        <v>9957.16</v>
      </c>
    </row>
    <row r="59" spans="3:5" x14ac:dyDescent="0.25">
      <c r="E59" s="4"/>
    </row>
    <row r="61" spans="3:5" x14ac:dyDescent="0.25">
      <c r="C61" s="1" t="s">
        <v>33</v>
      </c>
    </row>
    <row r="62" spans="3:5" x14ac:dyDescent="0.25">
      <c r="C62" s="1" t="s">
        <v>35</v>
      </c>
      <c r="E62" s="4">
        <f>E12</f>
        <v>9602.7999999999993</v>
      </c>
    </row>
    <row r="63" spans="3:5" x14ac:dyDescent="0.25">
      <c r="C63" s="1" t="s">
        <v>253</v>
      </c>
      <c r="E63" s="4">
        <f>E17</f>
        <v>162.1</v>
      </c>
    </row>
    <row r="64" spans="3:5" ht="15.75" thickBot="1" x14ac:dyDescent="0.3">
      <c r="C64" s="17" t="s">
        <v>12</v>
      </c>
      <c r="D64" s="11"/>
      <c r="E64" s="18">
        <f>E58</f>
        <v>9957.16</v>
      </c>
    </row>
    <row r="65" spans="3:12" x14ac:dyDescent="0.25">
      <c r="C65" s="1" t="s">
        <v>11</v>
      </c>
      <c r="E65" s="4">
        <f>E62+E63-E64</f>
        <v>-192.26000000000022</v>
      </c>
    </row>
    <row r="66" spans="3:12" x14ac:dyDescent="0.25">
      <c r="C66" s="1"/>
      <c r="E66" s="4"/>
    </row>
    <row r="67" spans="3:12" ht="15.75" thickBot="1" x14ac:dyDescent="0.3">
      <c r="C67" s="17" t="s">
        <v>190</v>
      </c>
      <c r="D67" s="11"/>
      <c r="E67" s="18">
        <f>E26</f>
        <v>0</v>
      </c>
      <c r="F67" s="1" t="s">
        <v>255</v>
      </c>
    </row>
    <row r="68" spans="3:12" x14ac:dyDescent="0.25">
      <c r="C68" s="31" t="s">
        <v>254</v>
      </c>
      <c r="E68" s="4">
        <f>E65+E67</f>
        <v>-192.26000000000022</v>
      </c>
      <c r="L68" s="19"/>
    </row>
  </sheetData>
  <pageMargins left="0.7" right="0.7" top="0.31" bottom="0.22" header="0.3" footer="0.3"/>
  <pageSetup scale="7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2" activePane="bottomLeft" state="frozen"/>
      <selection pane="bottomLeft" activeCell="D64" sqref="D64"/>
    </sheetView>
  </sheetViews>
  <sheetFormatPr defaultRowHeight="15" x14ac:dyDescent="0.25"/>
  <cols>
    <col min="2" max="2" width="15.125" customWidth="1"/>
    <col min="3" max="3" width="63.875" customWidth="1"/>
    <col min="4" max="4" width="12.75" style="3" customWidth="1"/>
    <col min="5" max="5" width="34.125" customWidth="1"/>
    <col min="9" max="9" width="14.375" customWidth="1"/>
    <col min="10" max="10" width="10.625" style="3" bestFit="1" customWidth="1"/>
  </cols>
  <sheetData>
    <row r="1" spans="1:10" x14ac:dyDescent="0.25">
      <c r="A1" t="s">
        <v>107</v>
      </c>
      <c r="B1" t="s">
        <v>106</v>
      </c>
      <c r="C1" t="s">
        <v>105</v>
      </c>
      <c r="D1" s="3" t="s">
        <v>104</v>
      </c>
      <c r="E1" t="s">
        <v>247</v>
      </c>
      <c r="F1" t="s">
        <v>246</v>
      </c>
    </row>
    <row r="2" spans="1:10" x14ac:dyDescent="0.25">
      <c r="A2" t="s">
        <v>46</v>
      </c>
      <c r="B2" s="21">
        <v>42170</v>
      </c>
      <c r="C2" t="s">
        <v>245</v>
      </c>
      <c r="D2" s="3">
        <v>162.1</v>
      </c>
      <c r="E2" t="s">
        <v>244</v>
      </c>
      <c r="F2" t="s">
        <v>195</v>
      </c>
      <c r="J2"/>
    </row>
    <row r="3" spans="1:10" x14ac:dyDescent="0.25">
      <c r="A3" t="s">
        <v>46</v>
      </c>
      <c r="B3" s="21">
        <v>42170</v>
      </c>
      <c r="C3" t="s">
        <v>243</v>
      </c>
      <c r="D3" s="3">
        <v>-62.62</v>
      </c>
      <c r="E3" t="s">
        <v>137</v>
      </c>
      <c r="F3" t="s">
        <v>195</v>
      </c>
      <c r="J3"/>
    </row>
    <row r="4" spans="1:10" ht="15.75" thickBot="1" x14ac:dyDescent="0.3">
      <c r="A4" t="s">
        <v>46</v>
      </c>
      <c r="B4" s="21">
        <v>42170</v>
      </c>
      <c r="C4" t="s">
        <v>242</v>
      </c>
      <c r="D4" s="3">
        <v>-65.22</v>
      </c>
      <c r="E4" t="s">
        <v>137</v>
      </c>
      <c r="F4" t="s">
        <v>195</v>
      </c>
      <c r="I4" s="8" t="s">
        <v>142</v>
      </c>
    </row>
    <row r="5" spans="1:10" x14ac:dyDescent="0.25">
      <c r="A5" t="s">
        <v>206</v>
      </c>
      <c r="B5" s="21">
        <v>42170</v>
      </c>
      <c r="C5" t="s">
        <v>241</v>
      </c>
      <c r="D5" s="3">
        <v>500</v>
      </c>
      <c r="E5" t="s">
        <v>204</v>
      </c>
      <c r="I5" s="32" t="s">
        <v>248</v>
      </c>
      <c r="J5" s="33">
        <v>2</v>
      </c>
    </row>
    <row r="6" spans="1:10" x14ac:dyDescent="0.25">
      <c r="A6" t="s">
        <v>206</v>
      </c>
      <c r="B6" s="21">
        <v>42170</v>
      </c>
      <c r="C6" t="s">
        <v>241</v>
      </c>
      <c r="D6" s="3">
        <v>500</v>
      </c>
      <c r="E6" t="s">
        <v>204</v>
      </c>
      <c r="I6" s="34" t="s">
        <v>67</v>
      </c>
      <c r="J6" s="35">
        <v>302.77999999999997</v>
      </c>
    </row>
    <row r="7" spans="1:10" x14ac:dyDescent="0.25">
      <c r="A7" t="s">
        <v>46</v>
      </c>
      <c r="B7" s="21">
        <v>42170</v>
      </c>
      <c r="C7" t="s">
        <v>240</v>
      </c>
      <c r="D7" s="3">
        <v>-30.63</v>
      </c>
      <c r="E7" t="s">
        <v>137</v>
      </c>
      <c r="I7" s="34" t="s">
        <v>249</v>
      </c>
      <c r="J7" s="35">
        <v>814.66</v>
      </c>
    </row>
    <row r="8" spans="1:10" x14ac:dyDescent="0.25">
      <c r="A8" t="s">
        <v>46</v>
      </c>
      <c r="B8" s="21">
        <v>42170</v>
      </c>
      <c r="C8" t="s">
        <v>239</v>
      </c>
      <c r="D8" s="3">
        <v>-28.98</v>
      </c>
      <c r="E8" t="s">
        <v>53</v>
      </c>
      <c r="I8" s="34" t="s">
        <v>53</v>
      </c>
      <c r="J8" s="35">
        <v>1302.33</v>
      </c>
    </row>
    <row r="9" spans="1:10" x14ac:dyDescent="0.25">
      <c r="A9" t="s">
        <v>46</v>
      </c>
      <c r="B9" s="21">
        <v>42170</v>
      </c>
      <c r="C9" t="s">
        <v>238</v>
      </c>
      <c r="D9" s="3">
        <v>-30.51</v>
      </c>
      <c r="E9" t="s">
        <v>137</v>
      </c>
      <c r="I9" s="34" t="s">
        <v>58</v>
      </c>
      <c r="J9" s="35">
        <v>260.51</v>
      </c>
    </row>
    <row r="10" spans="1:10" x14ac:dyDescent="0.25">
      <c r="A10" t="s">
        <v>46</v>
      </c>
      <c r="B10" s="21">
        <v>42170</v>
      </c>
      <c r="C10" t="s">
        <v>237</v>
      </c>
      <c r="D10" s="3">
        <v>-48.97</v>
      </c>
      <c r="E10" t="s">
        <v>53</v>
      </c>
      <c r="I10" s="34" t="s">
        <v>56</v>
      </c>
      <c r="J10" s="35">
        <v>13.31</v>
      </c>
    </row>
    <row r="11" spans="1:10" x14ac:dyDescent="0.25">
      <c r="A11" t="s">
        <v>46</v>
      </c>
      <c r="B11" s="21">
        <v>42170</v>
      </c>
      <c r="C11" t="s">
        <v>235</v>
      </c>
      <c r="D11" s="3">
        <v>-3.5</v>
      </c>
      <c r="E11" t="s">
        <v>140</v>
      </c>
      <c r="I11" s="34" t="s">
        <v>250</v>
      </c>
      <c r="J11" s="35">
        <v>162.1</v>
      </c>
    </row>
    <row r="12" spans="1:10" x14ac:dyDescent="0.25">
      <c r="A12" t="s">
        <v>46</v>
      </c>
      <c r="B12" s="21">
        <v>42170</v>
      </c>
      <c r="C12" t="s">
        <v>235</v>
      </c>
      <c r="D12" s="3">
        <v>-3.5</v>
      </c>
      <c r="E12" t="s">
        <v>144</v>
      </c>
      <c r="I12" s="34" t="s">
        <v>251</v>
      </c>
      <c r="J12" s="35">
        <v>395.39</v>
      </c>
    </row>
    <row r="13" spans="1:10" x14ac:dyDescent="0.25">
      <c r="A13" t="s">
        <v>46</v>
      </c>
      <c r="B13" s="21">
        <v>42170</v>
      </c>
      <c r="C13" t="s">
        <v>236</v>
      </c>
      <c r="D13" s="3">
        <v>-345.01</v>
      </c>
      <c r="E13" t="s">
        <v>53</v>
      </c>
      <c r="I13" s="34" t="s">
        <v>140</v>
      </c>
      <c r="J13" s="35">
        <v>39.299999999999997</v>
      </c>
    </row>
    <row r="14" spans="1:10" x14ac:dyDescent="0.25">
      <c r="A14" t="s">
        <v>46</v>
      </c>
      <c r="B14" s="21">
        <v>42170</v>
      </c>
      <c r="C14" t="s">
        <v>235</v>
      </c>
      <c r="D14" s="3">
        <v>-3.5</v>
      </c>
      <c r="E14" t="s">
        <v>140</v>
      </c>
      <c r="I14" s="34" t="s">
        <v>47</v>
      </c>
      <c r="J14" s="35">
        <v>900</v>
      </c>
    </row>
    <row r="15" spans="1:10" ht="15.75" thickBot="1" x14ac:dyDescent="0.3">
      <c r="A15" t="s">
        <v>46</v>
      </c>
      <c r="B15" s="21">
        <v>42170</v>
      </c>
      <c r="C15" t="s">
        <v>235</v>
      </c>
      <c r="D15" s="3">
        <v>-3.5</v>
      </c>
      <c r="E15" t="s">
        <v>140</v>
      </c>
      <c r="I15" s="36" t="s">
        <v>252</v>
      </c>
      <c r="J15" s="37">
        <v>2300</v>
      </c>
    </row>
    <row r="16" spans="1:10" x14ac:dyDescent="0.25">
      <c r="A16" t="s">
        <v>46</v>
      </c>
      <c r="B16" s="21">
        <v>42170</v>
      </c>
      <c r="C16" t="s">
        <v>234</v>
      </c>
      <c r="D16" s="3">
        <v>-400</v>
      </c>
      <c r="E16" t="s">
        <v>139</v>
      </c>
      <c r="J16"/>
    </row>
    <row r="17" spans="1:10" x14ac:dyDescent="0.25">
      <c r="A17" t="s">
        <v>46</v>
      </c>
      <c r="B17" s="21">
        <v>42170</v>
      </c>
      <c r="C17" t="s">
        <v>233</v>
      </c>
      <c r="D17" s="3">
        <v>-28</v>
      </c>
      <c r="E17" t="s">
        <v>138</v>
      </c>
      <c r="J17"/>
    </row>
    <row r="18" spans="1:10" x14ac:dyDescent="0.25">
      <c r="A18" t="s">
        <v>46</v>
      </c>
      <c r="B18" s="21">
        <v>42170</v>
      </c>
      <c r="C18" t="s">
        <v>232</v>
      </c>
      <c r="D18" s="3">
        <v>-200</v>
      </c>
      <c r="E18" t="s">
        <v>53</v>
      </c>
      <c r="J18"/>
    </row>
    <row r="19" spans="1:10" x14ac:dyDescent="0.25">
      <c r="A19" t="s">
        <v>46</v>
      </c>
      <c r="B19" s="21">
        <v>42170</v>
      </c>
      <c r="C19" t="s">
        <v>231</v>
      </c>
      <c r="D19" s="3">
        <v>-23.2</v>
      </c>
      <c r="E19" t="s">
        <v>138</v>
      </c>
      <c r="J19"/>
    </row>
    <row r="20" spans="1:10" x14ac:dyDescent="0.25">
      <c r="A20" t="s">
        <v>46</v>
      </c>
      <c r="B20" s="21">
        <v>42170</v>
      </c>
      <c r="C20" t="s">
        <v>230</v>
      </c>
      <c r="D20" s="3">
        <v>-13.31</v>
      </c>
      <c r="E20" t="s">
        <v>133</v>
      </c>
      <c r="J20"/>
    </row>
    <row r="21" spans="1:10" x14ac:dyDescent="0.25">
      <c r="A21" t="s">
        <v>46</v>
      </c>
      <c r="B21" s="21">
        <v>42170</v>
      </c>
      <c r="C21" t="s">
        <v>229</v>
      </c>
      <c r="D21" s="3">
        <v>-100</v>
      </c>
      <c r="E21" t="s">
        <v>139</v>
      </c>
      <c r="J21"/>
    </row>
    <row r="22" spans="1:10" x14ac:dyDescent="0.25">
      <c r="A22" t="s">
        <v>46</v>
      </c>
      <c r="B22" s="21">
        <v>42171</v>
      </c>
      <c r="C22" t="s">
        <v>228</v>
      </c>
      <c r="D22" s="3">
        <v>-53.74</v>
      </c>
      <c r="E22" t="s">
        <v>137</v>
      </c>
      <c r="F22" t="s">
        <v>195</v>
      </c>
      <c r="J22"/>
    </row>
    <row r="23" spans="1:10" x14ac:dyDescent="0.25">
      <c r="A23" t="s">
        <v>46</v>
      </c>
      <c r="B23" s="21">
        <v>42171</v>
      </c>
      <c r="C23" t="s">
        <v>227</v>
      </c>
      <c r="D23" s="3">
        <v>-163.84</v>
      </c>
      <c r="E23" t="s">
        <v>216</v>
      </c>
      <c r="F23" t="s">
        <v>195</v>
      </c>
      <c r="J23"/>
    </row>
    <row r="24" spans="1:10" x14ac:dyDescent="0.25">
      <c r="A24" t="s">
        <v>46</v>
      </c>
      <c r="B24" s="21">
        <v>42171</v>
      </c>
      <c r="C24" t="s">
        <v>226</v>
      </c>
      <c r="D24" s="3">
        <v>-3</v>
      </c>
      <c r="E24" t="s">
        <v>140</v>
      </c>
      <c r="F24" t="s">
        <v>195</v>
      </c>
      <c r="J24"/>
    </row>
    <row r="25" spans="1:10" x14ac:dyDescent="0.25">
      <c r="A25" t="s">
        <v>46</v>
      </c>
      <c r="B25" s="21">
        <v>42171</v>
      </c>
      <c r="C25" t="s">
        <v>225</v>
      </c>
      <c r="D25" s="3">
        <v>-8.9700000000000006</v>
      </c>
      <c r="E25" t="s">
        <v>58</v>
      </c>
      <c r="F25" t="s">
        <v>195</v>
      </c>
      <c r="J25"/>
    </row>
    <row r="26" spans="1:10" x14ac:dyDescent="0.25">
      <c r="A26" t="s">
        <v>46</v>
      </c>
      <c r="B26" s="21">
        <v>42171</v>
      </c>
      <c r="C26" t="s">
        <v>224</v>
      </c>
      <c r="D26" s="3">
        <v>-14</v>
      </c>
      <c r="E26" t="s">
        <v>138</v>
      </c>
      <c r="F26" t="s">
        <v>195</v>
      </c>
      <c r="J26"/>
    </row>
    <row r="27" spans="1:10" x14ac:dyDescent="0.25">
      <c r="A27" t="s">
        <v>206</v>
      </c>
      <c r="B27" s="21">
        <v>42171</v>
      </c>
      <c r="C27" t="s">
        <v>223</v>
      </c>
      <c r="D27" s="3">
        <v>600</v>
      </c>
      <c r="E27" t="s">
        <v>204</v>
      </c>
      <c r="J27"/>
    </row>
    <row r="28" spans="1:10" x14ac:dyDescent="0.25">
      <c r="A28" t="s">
        <v>46</v>
      </c>
      <c r="B28" s="21">
        <v>42171</v>
      </c>
      <c r="C28" t="s">
        <v>222</v>
      </c>
      <c r="D28" s="3">
        <v>-8.81</v>
      </c>
      <c r="E28" t="s">
        <v>58</v>
      </c>
      <c r="J28"/>
    </row>
    <row r="29" spans="1:10" x14ac:dyDescent="0.25">
      <c r="A29" t="s">
        <v>46</v>
      </c>
      <c r="B29" s="21">
        <v>42171</v>
      </c>
      <c r="C29" t="s">
        <v>221</v>
      </c>
      <c r="D29" s="3">
        <v>-395.39</v>
      </c>
      <c r="E29" t="s">
        <v>73</v>
      </c>
      <c r="J29"/>
    </row>
    <row r="30" spans="1:10" x14ac:dyDescent="0.25">
      <c r="A30" t="s">
        <v>46</v>
      </c>
      <c r="B30" s="21">
        <v>42172</v>
      </c>
      <c r="C30" t="s">
        <v>219</v>
      </c>
      <c r="D30" s="3">
        <v>-13.1</v>
      </c>
      <c r="E30" t="s">
        <v>140</v>
      </c>
      <c r="F30" t="s">
        <v>195</v>
      </c>
      <c r="J30"/>
    </row>
    <row r="31" spans="1:10" x14ac:dyDescent="0.25">
      <c r="A31" t="s">
        <v>46</v>
      </c>
      <c r="B31" s="21">
        <v>42172</v>
      </c>
      <c r="C31" t="s">
        <v>220</v>
      </c>
      <c r="D31" s="3">
        <v>-30</v>
      </c>
      <c r="E31" t="s">
        <v>137</v>
      </c>
      <c r="F31" t="s">
        <v>195</v>
      </c>
      <c r="J31"/>
    </row>
    <row r="32" spans="1:10" x14ac:dyDescent="0.25">
      <c r="A32" t="s">
        <v>46</v>
      </c>
      <c r="B32" s="21">
        <v>42172</v>
      </c>
      <c r="C32" t="s">
        <v>219</v>
      </c>
      <c r="D32" s="3">
        <v>-5.25</v>
      </c>
      <c r="E32" t="s">
        <v>140</v>
      </c>
      <c r="F32" t="s">
        <v>195</v>
      </c>
      <c r="J32"/>
    </row>
    <row r="33" spans="1:10" x14ac:dyDescent="0.25">
      <c r="A33" t="s">
        <v>46</v>
      </c>
      <c r="B33" s="21">
        <v>42172</v>
      </c>
      <c r="C33" t="s">
        <v>218</v>
      </c>
      <c r="D33" s="3">
        <v>-7.85</v>
      </c>
      <c r="E33" t="s">
        <v>58</v>
      </c>
      <c r="F33" t="s">
        <v>195</v>
      </c>
      <c r="J33"/>
    </row>
    <row r="34" spans="1:10" x14ac:dyDescent="0.25">
      <c r="A34" t="s">
        <v>46</v>
      </c>
      <c r="B34" s="21">
        <v>42172</v>
      </c>
      <c r="C34" t="s">
        <v>217</v>
      </c>
      <c r="D34" s="3">
        <v>-650.82000000000005</v>
      </c>
      <c r="E34" t="s">
        <v>216</v>
      </c>
      <c r="F34" t="s">
        <v>195</v>
      </c>
      <c r="J34"/>
    </row>
    <row r="35" spans="1:10" x14ac:dyDescent="0.25">
      <c r="A35" t="s">
        <v>46</v>
      </c>
      <c r="B35" s="21">
        <v>42172</v>
      </c>
      <c r="C35" t="s">
        <v>215</v>
      </c>
      <c r="D35" s="3">
        <v>-17.72</v>
      </c>
      <c r="E35" t="s">
        <v>58</v>
      </c>
      <c r="F35" t="s">
        <v>195</v>
      </c>
      <c r="J35"/>
    </row>
    <row r="36" spans="1:10" x14ac:dyDescent="0.25">
      <c r="A36" t="s">
        <v>46</v>
      </c>
      <c r="B36" s="21">
        <v>42172</v>
      </c>
      <c r="C36" t="s">
        <v>214</v>
      </c>
      <c r="D36" s="3">
        <v>-66.38</v>
      </c>
      <c r="E36" t="s">
        <v>53</v>
      </c>
      <c r="F36" t="s">
        <v>195</v>
      </c>
      <c r="J36"/>
    </row>
    <row r="37" spans="1:10" x14ac:dyDescent="0.25">
      <c r="A37" t="s">
        <v>46</v>
      </c>
      <c r="B37" s="21">
        <v>42172</v>
      </c>
      <c r="C37" t="s">
        <v>213</v>
      </c>
      <c r="D37" s="3">
        <v>-105.35</v>
      </c>
      <c r="E37" t="s">
        <v>135</v>
      </c>
      <c r="J37"/>
    </row>
    <row r="38" spans="1:10" x14ac:dyDescent="0.25">
      <c r="A38" t="s">
        <v>46</v>
      </c>
      <c r="B38" s="21">
        <v>42172</v>
      </c>
      <c r="C38" t="s">
        <v>213</v>
      </c>
      <c r="D38" s="3">
        <v>-160.93</v>
      </c>
      <c r="E38" t="s">
        <v>53</v>
      </c>
      <c r="J38"/>
    </row>
    <row r="39" spans="1:10" x14ac:dyDescent="0.25">
      <c r="A39" t="s">
        <v>46</v>
      </c>
      <c r="B39" s="21">
        <v>42172</v>
      </c>
      <c r="C39" t="s">
        <v>212</v>
      </c>
      <c r="D39" s="3">
        <v>-30</v>
      </c>
      <c r="E39" t="s">
        <v>138</v>
      </c>
      <c r="J39"/>
    </row>
    <row r="40" spans="1:10" x14ac:dyDescent="0.25">
      <c r="A40" t="s">
        <v>46</v>
      </c>
      <c r="B40" s="21">
        <v>42173</v>
      </c>
      <c r="C40" t="s">
        <v>211</v>
      </c>
      <c r="D40" s="3">
        <v>-3</v>
      </c>
      <c r="E40" t="s">
        <v>138</v>
      </c>
      <c r="F40" t="s">
        <v>195</v>
      </c>
      <c r="J40"/>
    </row>
    <row r="41" spans="1:10" x14ac:dyDescent="0.25">
      <c r="A41" t="s">
        <v>46</v>
      </c>
      <c r="B41" s="21">
        <v>42173</v>
      </c>
      <c r="C41" t="s">
        <v>210</v>
      </c>
      <c r="D41" s="3">
        <v>-33.5</v>
      </c>
      <c r="E41" t="s">
        <v>138</v>
      </c>
      <c r="F41" t="s">
        <v>195</v>
      </c>
      <c r="J41"/>
    </row>
    <row r="42" spans="1:10" x14ac:dyDescent="0.25">
      <c r="A42" t="s">
        <v>46</v>
      </c>
      <c r="B42" s="21">
        <v>42173</v>
      </c>
      <c r="C42" t="s">
        <v>209</v>
      </c>
      <c r="D42" s="3">
        <v>-23.29</v>
      </c>
      <c r="E42" t="s">
        <v>58</v>
      </c>
      <c r="F42" t="s">
        <v>195</v>
      </c>
      <c r="J42"/>
    </row>
    <row r="43" spans="1:10" x14ac:dyDescent="0.25">
      <c r="A43" t="s">
        <v>46</v>
      </c>
      <c r="B43" s="21">
        <v>42173</v>
      </c>
      <c r="C43" t="s">
        <v>208</v>
      </c>
      <c r="D43" s="3">
        <v>-24.43</v>
      </c>
      <c r="E43" t="s">
        <v>138</v>
      </c>
      <c r="F43" t="s">
        <v>195</v>
      </c>
      <c r="J43"/>
    </row>
    <row r="44" spans="1:10" x14ac:dyDescent="0.25">
      <c r="A44" t="s">
        <v>46</v>
      </c>
      <c r="B44" s="21">
        <v>42173</v>
      </c>
      <c r="C44" t="s">
        <v>207</v>
      </c>
      <c r="D44" s="3">
        <v>-200</v>
      </c>
      <c r="E44" t="s">
        <v>139</v>
      </c>
      <c r="F44" t="s">
        <v>195</v>
      </c>
      <c r="J44"/>
    </row>
    <row r="45" spans="1:10" x14ac:dyDescent="0.25">
      <c r="A45" t="s">
        <v>206</v>
      </c>
      <c r="B45" s="21">
        <v>42173</v>
      </c>
      <c r="C45" t="s">
        <v>205</v>
      </c>
      <c r="D45" s="3">
        <v>700</v>
      </c>
      <c r="E45" t="s">
        <v>204</v>
      </c>
      <c r="J45"/>
    </row>
    <row r="46" spans="1:10" x14ac:dyDescent="0.25">
      <c r="A46" t="s">
        <v>46</v>
      </c>
      <c r="B46" s="21">
        <v>42173</v>
      </c>
      <c r="C46" t="s">
        <v>203</v>
      </c>
      <c r="D46" s="3">
        <v>-57.96</v>
      </c>
      <c r="E46" t="s">
        <v>53</v>
      </c>
      <c r="J46"/>
    </row>
    <row r="47" spans="1:10" x14ac:dyDescent="0.25">
      <c r="A47" t="s">
        <v>46</v>
      </c>
      <c r="B47" s="21">
        <v>42173</v>
      </c>
      <c r="C47" t="s">
        <v>202</v>
      </c>
      <c r="D47" s="3">
        <v>-2</v>
      </c>
      <c r="E47" t="s">
        <v>134</v>
      </c>
    </row>
    <row r="48" spans="1:10" x14ac:dyDescent="0.25">
      <c r="A48" t="s">
        <v>46</v>
      </c>
      <c r="B48" s="21">
        <v>42174</v>
      </c>
      <c r="C48" t="s">
        <v>198</v>
      </c>
      <c r="D48" s="3">
        <v>-3.95</v>
      </c>
      <c r="E48" t="s">
        <v>144</v>
      </c>
      <c r="F48" t="s">
        <v>195</v>
      </c>
      <c r="J48"/>
    </row>
    <row r="49" spans="1:10" x14ac:dyDescent="0.25">
      <c r="A49" t="s">
        <v>46</v>
      </c>
      <c r="B49" s="21">
        <v>42174</v>
      </c>
      <c r="C49" t="s">
        <v>201</v>
      </c>
      <c r="D49" s="3">
        <v>-6.5</v>
      </c>
      <c r="E49" t="s">
        <v>58</v>
      </c>
      <c r="F49" t="s">
        <v>195</v>
      </c>
      <c r="J49"/>
    </row>
    <row r="50" spans="1:10" x14ac:dyDescent="0.25">
      <c r="A50" t="s">
        <v>46</v>
      </c>
      <c r="B50" s="21">
        <v>42174</v>
      </c>
      <c r="C50" t="s">
        <v>200</v>
      </c>
      <c r="D50" s="3">
        <v>-30.06</v>
      </c>
      <c r="E50" t="s">
        <v>67</v>
      </c>
      <c r="F50" t="s">
        <v>195</v>
      </c>
      <c r="J50"/>
    </row>
    <row r="51" spans="1:10" x14ac:dyDescent="0.25">
      <c r="A51" t="s">
        <v>46</v>
      </c>
      <c r="B51" s="21">
        <v>42174</v>
      </c>
      <c r="C51" t="s">
        <v>199</v>
      </c>
      <c r="D51" s="3">
        <v>-7.86</v>
      </c>
      <c r="E51" t="s">
        <v>138</v>
      </c>
      <c r="F51" t="s">
        <v>195</v>
      </c>
      <c r="J51"/>
    </row>
    <row r="52" spans="1:10" x14ac:dyDescent="0.25">
      <c r="A52" t="s">
        <v>46</v>
      </c>
      <c r="B52" s="21">
        <v>42174</v>
      </c>
      <c r="C52" t="s">
        <v>198</v>
      </c>
      <c r="D52" s="3">
        <v>-2.2000000000000002</v>
      </c>
      <c r="E52" t="s">
        <v>138</v>
      </c>
      <c r="F52" t="s">
        <v>195</v>
      </c>
      <c r="J52"/>
    </row>
    <row r="53" spans="1:10" x14ac:dyDescent="0.25">
      <c r="A53" t="s">
        <v>46</v>
      </c>
      <c r="B53" s="21">
        <v>42174</v>
      </c>
      <c r="C53" t="s">
        <v>197</v>
      </c>
      <c r="D53" s="3">
        <v>-200</v>
      </c>
      <c r="E53" t="s">
        <v>139</v>
      </c>
      <c r="F53" t="s">
        <v>195</v>
      </c>
      <c r="J53"/>
    </row>
    <row r="54" spans="1:10" x14ac:dyDescent="0.25">
      <c r="A54" t="s">
        <v>46</v>
      </c>
      <c r="B54" s="21">
        <v>42174</v>
      </c>
      <c r="C54" t="s">
        <v>196</v>
      </c>
      <c r="D54" s="3">
        <v>-21.18</v>
      </c>
      <c r="E54" t="s">
        <v>138</v>
      </c>
      <c r="F54" t="s">
        <v>195</v>
      </c>
      <c r="J54"/>
    </row>
    <row r="55" spans="1:10" x14ac:dyDescent="0.25">
      <c r="A55" t="s">
        <v>46</v>
      </c>
      <c r="B55" s="21">
        <v>42174</v>
      </c>
      <c r="C55" t="s">
        <v>194</v>
      </c>
      <c r="D55" s="3">
        <v>-288.75</v>
      </c>
      <c r="E55" t="s">
        <v>53</v>
      </c>
      <c r="J55"/>
    </row>
  </sheetData>
  <autoFilter ref="A1:F55"/>
  <pageMargins left="0.17" right="0.17" top="0.75" bottom="0.75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70"/>
  <sheetViews>
    <sheetView workbookViewId="0">
      <selection activeCell="I31" sqref="I31"/>
    </sheetView>
  </sheetViews>
  <sheetFormatPr defaultRowHeight="15" x14ac:dyDescent="0.25"/>
  <cols>
    <col min="3" max="3" width="21.625" customWidth="1"/>
    <col min="5" max="5" width="11.625" style="3" bestFit="1" customWidth="1"/>
    <col min="7" max="7" width="10.625" bestFit="1" customWidth="1"/>
    <col min="14" max="14" width="19.25" customWidth="1"/>
    <col min="15" max="15" width="10.625" bestFit="1" customWidth="1"/>
  </cols>
  <sheetData>
    <row r="1" spans="3:12" ht="18.75" x14ac:dyDescent="0.3">
      <c r="C1" s="14" t="s">
        <v>37</v>
      </c>
    </row>
    <row r="3" spans="3:12" s="7" customFormat="1" ht="15.75" x14ac:dyDescent="0.25">
      <c r="C3" s="2" t="s">
        <v>0</v>
      </c>
      <c r="D3" s="2" t="s">
        <v>258</v>
      </c>
      <c r="E3" s="6"/>
    </row>
    <row r="5" spans="3:12" ht="15.75" x14ac:dyDescent="0.25">
      <c r="C5" s="2" t="s">
        <v>1</v>
      </c>
    </row>
    <row r="6" spans="3:12" x14ac:dyDescent="0.25">
      <c r="C6" s="9"/>
      <c r="D6" s="8" t="s">
        <v>36</v>
      </c>
      <c r="E6" s="15"/>
    </row>
    <row r="7" spans="3:12" s="1" customFormat="1" x14ac:dyDescent="0.25">
      <c r="C7" s="8" t="s">
        <v>2</v>
      </c>
      <c r="D7" s="8" t="s">
        <v>3</v>
      </c>
      <c r="E7" s="16" t="s">
        <v>4</v>
      </c>
    </row>
    <row r="8" spans="3:12" x14ac:dyDescent="0.25">
      <c r="C8" s="25"/>
      <c r="D8" s="9"/>
      <c r="E8" s="15"/>
    </row>
    <row r="9" spans="3:12" x14ac:dyDescent="0.25">
      <c r="C9" s="25" t="s">
        <v>257</v>
      </c>
      <c r="D9" s="9"/>
      <c r="E9" s="15">
        <v>400</v>
      </c>
    </row>
    <row r="10" spans="3:12" s="1" customFormat="1" x14ac:dyDescent="0.25">
      <c r="C10" s="8" t="s">
        <v>259</v>
      </c>
      <c r="D10" s="8"/>
      <c r="E10" s="16"/>
    </row>
    <row r="11" spans="3:12" ht="15.75" thickBot="1" x14ac:dyDescent="0.3">
      <c r="C11" s="38" t="s">
        <v>301</v>
      </c>
      <c r="D11" s="11"/>
      <c r="E11" s="13">
        <v>7067.5</v>
      </c>
    </row>
    <row r="12" spans="3:12" x14ac:dyDescent="0.25">
      <c r="C12" s="9"/>
      <c r="D12" s="10" t="s">
        <v>11</v>
      </c>
      <c r="E12" s="16">
        <f>SUM(E8:E11)</f>
        <v>7467.5</v>
      </c>
      <c r="L12" s="12"/>
    </row>
    <row r="13" spans="3:12" x14ac:dyDescent="0.25">
      <c r="C13" s="9"/>
      <c r="D13" s="9"/>
      <c r="E13" s="15"/>
    </row>
    <row r="14" spans="3:12" x14ac:dyDescent="0.25">
      <c r="C14" s="8" t="s">
        <v>8</v>
      </c>
      <c r="D14" s="9"/>
      <c r="E14" s="15"/>
    </row>
    <row r="15" spans="3:12" x14ac:dyDescent="0.25">
      <c r="C15" s="8" t="s">
        <v>206</v>
      </c>
      <c r="D15" s="9"/>
      <c r="E15" s="15">
        <v>0</v>
      </c>
    </row>
    <row r="16" spans="3:12" x14ac:dyDescent="0.25">
      <c r="C16" s="8"/>
      <c r="D16" s="9"/>
      <c r="E16" s="15"/>
    </row>
    <row r="17" spans="3:15" ht="15.75" thickBot="1" x14ac:dyDescent="0.3">
      <c r="C17" s="17" t="s">
        <v>9</v>
      </c>
      <c r="D17" s="11"/>
      <c r="E17" s="18">
        <v>84.13</v>
      </c>
    </row>
    <row r="18" spans="3:15" x14ac:dyDescent="0.25">
      <c r="C18" s="9"/>
      <c r="D18" s="10" t="s">
        <v>10</v>
      </c>
      <c r="E18" s="16">
        <f>SUM(E15:E17)</f>
        <v>84.13</v>
      </c>
    </row>
    <row r="19" spans="3:15" x14ac:dyDescent="0.25">
      <c r="C19" s="9"/>
      <c r="D19" s="9"/>
      <c r="E19" s="15"/>
    </row>
    <row r="21" spans="3:15" ht="15.75" x14ac:dyDescent="0.25">
      <c r="C21" s="2" t="s">
        <v>12</v>
      </c>
    </row>
    <row r="22" spans="3:15" x14ac:dyDescent="0.25">
      <c r="C22" s="1" t="s">
        <v>5</v>
      </c>
      <c r="E22" s="4" t="s">
        <v>11</v>
      </c>
    </row>
    <row r="23" spans="3:15" x14ac:dyDescent="0.25">
      <c r="C23" t="s">
        <v>13</v>
      </c>
      <c r="E23" s="3">
        <f>5730-1500</f>
        <v>4230</v>
      </c>
    </row>
    <row r="24" spans="3:15" x14ac:dyDescent="0.25">
      <c r="C24" t="s">
        <v>111</v>
      </c>
      <c r="E24" s="3">
        <v>0</v>
      </c>
    </row>
    <row r="25" spans="3:15" x14ac:dyDescent="0.25">
      <c r="C25" t="s">
        <v>25</v>
      </c>
      <c r="E25" s="3">
        <v>31.99</v>
      </c>
    </row>
    <row r="26" spans="3:15" x14ac:dyDescent="0.25">
      <c r="C26" t="s">
        <v>113</v>
      </c>
      <c r="E26" s="3">
        <v>0</v>
      </c>
    </row>
    <row r="27" spans="3:15" x14ac:dyDescent="0.25">
      <c r="C27" t="s">
        <v>189</v>
      </c>
      <c r="E27" s="3">
        <v>0</v>
      </c>
    </row>
    <row r="28" spans="3:15" x14ac:dyDescent="0.25">
      <c r="C28" t="s">
        <v>31</v>
      </c>
      <c r="E28" s="3">
        <v>0</v>
      </c>
      <c r="N28" s="8"/>
      <c r="O28" s="15"/>
    </row>
    <row r="29" spans="3:15" x14ac:dyDescent="0.25">
      <c r="C29" t="s">
        <v>22</v>
      </c>
      <c r="E29" s="3">
        <f>242.24+30</f>
        <v>272.24</v>
      </c>
      <c r="N29" s="9"/>
      <c r="O29" s="15"/>
    </row>
    <row r="30" spans="3:15" x14ac:dyDescent="0.25">
      <c r="C30" t="s">
        <v>132</v>
      </c>
      <c r="E30" s="3">
        <v>0</v>
      </c>
      <c r="N30" s="9"/>
      <c r="O30" s="15"/>
    </row>
    <row r="31" spans="3:15" x14ac:dyDescent="0.25">
      <c r="C31" t="s">
        <v>19</v>
      </c>
      <c r="E31" s="3">
        <f>231.25+62.45</f>
        <v>293.7</v>
      </c>
      <c r="N31" s="9"/>
      <c r="O31" s="15"/>
    </row>
    <row r="32" spans="3:15" ht="15.75" thickBot="1" x14ac:dyDescent="0.3">
      <c r="C32" s="11" t="s">
        <v>29</v>
      </c>
      <c r="D32" s="11"/>
      <c r="E32" s="13">
        <v>745.77</v>
      </c>
      <c r="N32" s="9"/>
      <c r="O32" s="15"/>
    </row>
    <row r="33" spans="3:15" x14ac:dyDescent="0.25">
      <c r="D33" s="5" t="s">
        <v>11</v>
      </c>
      <c r="E33" s="4">
        <f>SUM(E23:E32)</f>
        <v>5573.6999999999989</v>
      </c>
      <c r="G33" s="19"/>
      <c r="N33" s="9"/>
      <c r="O33" s="15"/>
    </row>
    <row r="34" spans="3:15" x14ac:dyDescent="0.25">
      <c r="N34" s="9"/>
      <c r="O34" s="15"/>
    </row>
    <row r="35" spans="3:15" x14ac:dyDescent="0.25">
      <c r="C35" s="1" t="s">
        <v>16</v>
      </c>
      <c r="N35" s="9"/>
      <c r="O35" s="15"/>
    </row>
    <row r="36" spans="3:15" x14ac:dyDescent="0.25">
      <c r="C36" t="s">
        <v>146</v>
      </c>
      <c r="E36" s="20">
        <v>0</v>
      </c>
      <c r="N36" s="9"/>
      <c r="O36" s="15"/>
    </row>
    <row r="37" spans="3:15" x14ac:dyDescent="0.25">
      <c r="C37" t="s">
        <v>17</v>
      </c>
      <c r="E37" s="20">
        <v>0</v>
      </c>
      <c r="N37" s="9"/>
      <c r="O37" s="15"/>
    </row>
    <row r="38" spans="3:15" x14ac:dyDescent="0.25">
      <c r="C38" t="s">
        <v>18</v>
      </c>
      <c r="E38" s="20">
        <v>0</v>
      </c>
      <c r="N38" s="9"/>
      <c r="O38" s="15"/>
    </row>
    <row r="39" spans="3:15" x14ac:dyDescent="0.25">
      <c r="C39" t="s">
        <v>19</v>
      </c>
      <c r="E39" s="20">
        <v>27.25</v>
      </c>
      <c r="N39" s="9"/>
      <c r="O39" s="15"/>
    </row>
    <row r="40" spans="3:15" x14ac:dyDescent="0.25">
      <c r="C40" t="s">
        <v>20</v>
      </c>
      <c r="E40" s="20">
        <v>50</v>
      </c>
      <c r="N40" s="9"/>
      <c r="O40" s="9"/>
    </row>
    <row r="41" spans="3:15" x14ac:dyDescent="0.25">
      <c r="C41" t="s">
        <v>21</v>
      </c>
      <c r="E41" s="20">
        <v>0</v>
      </c>
    </row>
    <row r="42" spans="3:15" x14ac:dyDescent="0.25">
      <c r="C42" t="s">
        <v>40</v>
      </c>
      <c r="E42" s="3">
        <v>400</v>
      </c>
    </row>
    <row r="43" spans="3:15" x14ac:dyDescent="0.25">
      <c r="C43" t="s">
        <v>23</v>
      </c>
      <c r="E43" s="3">
        <v>0</v>
      </c>
    </row>
    <row r="44" spans="3:15" x14ac:dyDescent="0.25">
      <c r="C44" t="s">
        <v>109</v>
      </c>
      <c r="E44" s="3">
        <v>238</v>
      </c>
    </row>
    <row r="45" spans="3:15" x14ac:dyDescent="0.25">
      <c r="C45" t="s">
        <v>110</v>
      </c>
      <c r="E45" s="3">
        <v>0</v>
      </c>
    </row>
    <row r="46" spans="3:15" x14ac:dyDescent="0.25">
      <c r="C46" t="s">
        <v>24</v>
      </c>
      <c r="E46" s="3">
        <v>0</v>
      </c>
    </row>
    <row r="47" spans="3:15" x14ac:dyDescent="0.25">
      <c r="C47" t="s">
        <v>256</v>
      </c>
      <c r="E47" s="3">
        <v>0</v>
      </c>
    </row>
    <row r="48" spans="3:15" x14ac:dyDescent="0.25">
      <c r="C48" t="s">
        <v>25</v>
      </c>
      <c r="E48" s="3">
        <v>44.65</v>
      </c>
    </row>
    <row r="49" spans="3:5" x14ac:dyDescent="0.25">
      <c r="C49" t="s">
        <v>147</v>
      </c>
      <c r="E49" s="3">
        <v>83.45</v>
      </c>
    </row>
    <row r="50" spans="3:5" x14ac:dyDescent="0.25">
      <c r="C50" t="s">
        <v>189</v>
      </c>
      <c r="E50" s="3">
        <v>0</v>
      </c>
    </row>
    <row r="51" spans="3:5" x14ac:dyDescent="0.25">
      <c r="C51" t="s">
        <v>114</v>
      </c>
      <c r="E51" s="3">
        <v>0</v>
      </c>
    </row>
    <row r="52" spans="3:5" x14ac:dyDescent="0.25">
      <c r="C52" t="s">
        <v>108</v>
      </c>
      <c r="E52" s="3">
        <v>0</v>
      </c>
    </row>
    <row r="53" spans="3:5" x14ac:dyDescent="0.25">
      <c r="C53" t="s">
        <v>27</v>
      </c>
      <c r="E53" s="3">
        <v>0</v>
      </c>
    </row>
    <row r="54" spans="3:5" x14ac:dyDescent="0.25">
      <c r="C54" t="s">
        <v>31</v>
      </c>
      <c r="E54" s="3">
        <v>0</v>
      </c>
    </row>
    <row r="55" spans="3:5" x14ac:dyDescent="0.25">
      <c r="C55" t="s">
        <v>29</v>
      </c>
      <c r="E55" s="3">
        <v>118.77</v>
      </c>
    </row>
    <row r="56" spans="3:5" x14ac:dyDescent="0.25">
      <c r="C56" t="s">
        <v>300</v>
      </c>
      <c r="E56" s="3">
        <v>78.38</v>
      </c>
    </row>
    <row r="57" spans="3:5" ht="15.75" thickBot="1" x14ac:dyDescent="0.3">
      <c r="C57" s="11" t="s">
        <v>30</v>
      </c>
      <c r="D57" s="11"/>
      <c r="E57" s="13">
        <v>1500</v>
      </c>
    </row>
    <row r="58" spans="3:5" x14ac:dyDescent="0.25">
      <c r="D58" s="5" t="s">
        <v>11</v>
      </c>
      <c r="E58" s="4">
        <f>SUM(E36:E57)</f>
        <v>2540.5</v>
      </c>
    </row>
    <row r="60" spans="3:5" x14ac:dyDescent="0.25">
      <c r="D60" s="5" t="s">
        <v>32</v>
      </c>
      <c r="E60" s="4">
        <f>E33+E58</f>
        <v>8114.1999999999989</v>
      </c>
    </row>
    <row r="61" spans="3:5" x14ac:dyDescent="0.25">
      <c r="E61" s="4"/>
    </row>
    <row r="63" spans="3:5" x14ac:dyDescent="0.25">
      <c r="C63" s="1" t="s">
        <v>33</v>
      </c>
    </row>
    <row r="64" spans="3:5" x14ac:dyDescent="0.25">
      <c r="C64" s="1" t="s">
        <v>35</v>
      </c>
      <c r="E64" s="4">
        <f>E12</f>
        <v>7467.5</v>
      </c>
    </row>
    <row r="65" spans="3:12" x14ac:dyDescent="0.25">
      <c r="C65" s="1" t="s">
        <v>253</v>
      </c>
      <c r="E65" s="4">
        <f>E18</f>
        <v>84.13</v>
      </c>
    </row>
    <row r="66" spans="3:12" ht="15.75" thickBot="1" x14ac:dyDescent="0.3">
      <c r="C66" s="17" t="s">
        <v>12</v>
      </c>
      <c r="D66" s="11"/>
      <c r="E66" s="18">
        <f>E60</f>
        <v>8114.1999999999989</v>
      </c>
    </row>
    <row r="67" spans="3:12" x14ac:dyDescent="0.25">
      <c r="C67" s="1" t="s">
        <v>11</v>
      </c>
      <c r="E67" s="4">
        <f>E64+E65-E66</f>
        <v>-562.5699999999988</v>
      </c>
    </row>
    <row r="68" spans="3:12" x14ac:dyDescent="0.25">
      <c r="C68" s="1"/>
      <c r="E68" s="4"/>
    </row>
    <row r="69" spans="3:12" ht="15.75" thickBot="1" x14ac:dyDescent="0.3">
      <c r="C69" s="17" t="s">
        <v>190</v>
      </c>
      <c r="D69" s="11"/>
      <c r="E69" s="18">
        <f>E27</f>
        <v>0</v>
      </c>
      <c r="F69" s="1" t="s">
        <v>255</v>
      </c>
    </row>
    <row r="70" spans="3:12" x14ac:dyDescent="0.25">
      <c r="C70" s="31" t="s">
        <v>254</v>
      </c>
      <c r="E70" s="4">
        <f>E67+E69</f>
        <v>-562.5699999999988</v>
      </c>
      <c r="L70" s="19"/>
    </row>
  </sheetData>
  <pageMargins left="0.7" right="0.7" top="0.21" bottom="0.17" header="0.17" footer="0.17"/>
  <pageSetup scale="74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Normal="100" workbookViewId="0">
      <selection activeCell="C7" sqref="C7"/>
    </sheetView>
  </sheetViews>
  <sheetFormatPr defaultRowHeight="15" x14ac:dyDescent="0.25"/>
  <cols>
    <col min="2" max="2" width="11.875" bestFit="1" customWidth="1"/>
    <col min="3" max="3" width="90.625" customWidth="1"/>
    <col min="4" max="4" width="12.75" style="3" bestFit="1" customWidth="1"/>
    <col min="5" max="5" width="21.375" customWidth="1"/>
    <col min="7" max="7" width="19.75" customWidth="1"/>
    <col min="8" max="8" width="10.625" style="3" bestFit="1" customWidth="1"/>
  </cols>
  <sheetData>
    <row r="1" spans="1:8" ht="15.75" x14ac:dyDescent="0.25">
      <c r="A1" s="42" t="s">
        <v>107</v>
      </c>
      <c r="B1" s="42" t="s">
        <v>106</v>
      </c>
      <c r="C1" s="42" t="s">
        <v>105</v>
      </c>
      <c r="D1" s="43" t="s">
        <v>104</v>
      </c>
      <c r="E1" s="42" t="s">
        <v>260</v>
      </c>
    </row>
    <row r="2" spans="1:8" x14ac:dyDescent="0.25">
      <c r="A2" t="s">
        <v>43</v>
      </c>
      <c r="B2" s="21">
        <v>42185</v>
      </c>
      <c r="C2" t="s">
        <v>261</v>
      </c>
      <c r="D2" s="3">
        <v>7067.5</v>
      </c>
      <c r="E2" t="s">
        <v>262</v>
      </c>
    </row>
    <row r="3" spans="1:8" x14ac:dyDescent="0.25">
      <c r="A3" t="s">
        <v>46</v>
      </c>
      <c r="B3" s="21">
        <v>42185</v>
      </c>
      <c r="C3" t="s">
        <v>263</v>
      </c>
      <c r="D3" s="3">
        <v>-30</v>
      </c>
      <c r="E3" t="s">
        <v>56</v>
      </c>
      <c r="H3"/>
    </row>
    <row r="4" spans="1:8" x14ac:dyDescent="0.25">
      <c r="A4" t="s">
        <v>102</v>
      </c>
      <c r="B4" s="21">
        <v>42185</v>
      </c>
      <c r="C4" t="s">
        <v>264</v>
      </c>
      <c r="D4" s="3">
        <v>-1500</v>
      </c>
      <c r="E4" t="s">
        <v>265</v>
      </c>
      <c r="H4"/>
    </row>
    <row r="5" spans="1:8" x14ac:dyDescent="0.25">
      <c r="A5" t="s">
        <v>206</v>
      </c>
      <c r="B5" s="21">
        <v>42184</v>
      </c>
      <c r="C5" t="s">
        <v>266</v>
      </c>
      <c r="D5" s="3">
        <v>34</v>
      </c>
      <c r="E5" t="s">
        <v>248</v>
      </c>
      <c r="H5"/>
    </row>
    <row r="6" spans="1:8" ht="15.75" thickBot="1" x14ac:dyDescent="0.3">
      <c r="A6" t="s">
        <v>206</v>
      </c>
      <c r="B6" s="21">
        <v>42184</v>
      </c>
      <c r="C6" t="s">
        <v>266</v>
      </c>
      <c r="D6" s="3">
        <v>34</v>
      </c>
      <c r="E6" t="s">
        <v>248</v>
      </c>
      <c r="G6" s="1" t="s">
        <v>142</v>
      </c>
    </row>
    <row r="7" spans="1:8" x14ac:dyDescent="0.25">
      <c r="A7" t="s">
        <v>46</v>
      </c>
      <c r="B7" s="21">
        <v>42180</v>
      </c>
      <c r="C7" t="s">
        <v>267</v>
      </c>
      <c r="D7" s="3">
        <v>-28.91</v>
      </c>
      <c r="E7" t="s">
        <v>137</v>
      </c>
      <c r="G7" s="32" t="s">
        <v>268</v>
      </c>
      <c r="H7" s="33">
        <v>238</v>
      </c>
    </row>
    <row r="8" spans="1:8" x14ac:dyDescent="0.25">
      <c r="A8" t="s">
        <v>46</v>
      </c>
      <c r="B8" s="21">
        <v>42180</v>
      </c>
      <c r="C8" t="s">
        <v>267</v>
      </c>
      <c r="D8" s="3">
        <v>-38.36</v>
      </c>
      <c r="E8" t="s">
        <v>137</v>
      </c>
      <c r="G8" s="34" t="s">
        <v>67</v>
      </c>
      <c r="H8" s="35">
        <v>400</v>
      </c>
    </row>
    <row r="9" spans="1:8" x14ac:dyDescent="0.25">
      <c r="A9" t="s">
        <v>46</v>
      </c>
      <c r="B9" s="21">
        <v>42180</v>
      </c>
      <c r="C9" t="s">
        <v>269</v>
      </c>
      <c r="D9" s="3">
        <v>-34</v>
      </c>
      <c r="E9" t="s">
        <v>248</v>
      </c>
      <c r="G9" s="34" t="s">
        <v>53</v>
      </c>
      <c r="H9" s="35">
        <v>118.77</v>
      </c>
    </row>
    <row r="10" spans="1:8" x14ac:dyDescent="0.25">
      <c r="A10" t="s">
        <v>46</v>
      </c>
      <c r="B10" s="21">
        <v>42180</v>
      </c>
      <c r="C10" t="s">
        <v>270</v>
      </c>
      <c r="D10" s="3">
        <v>-34</v>
      </c>
      <c r="E10" t="s">
        <v>248</v>
      </c>
      <c r="G10" s="34" t="s">
        <v>58</v>
      </c>
      <c r="H10" s="35">
        <v>44.65</v>
      </c>
    </row>
    <row r="11" spans="1:8" x14ac:dyDescent="0.25">
      <c r="A11" t="s">
        <v>46</v>
      </c>
      <c r="B11" s="21">
        <v>42179</v>
      </c>
      <c r="C11" t="s">
        <v>271</v>
      </c>
      <c r="D11" s="3">
        <v>-78.38</v>
      </c>
      <c r="E11" t="s">
        <v>272</v>
      </c>
      <c r="G11" s="34" t="s">
        <v>273</v>
      </c>
      <c r="H11" s="35">
        <v>50</v>
      </c>
    </row>
    <row r="12" spans="1:8" x14ac:dyDescent="0.25">
      <c r="A12" t="s">
        <v>46</v>
      </c>
      <c r="B12" s="21">
        <v>42179</v>
      </c>
      <c r="C12" t="s">
        <v>274</v>
      </c>
      <c r="D12" s="3">
        <v>-34</v>
      </c>
      <c r="E12" t="s">
        <v>248</v>
      </c>
      <c r="G12" s="34" t="s">
        <v>265</v>
      </c>
      <c r="H12" s="35">
        <v>1500</v>
      </c>
    </row>
    <row r="13" spans="1:8" x14ac:dyDescent="0.25">
      <c r="A13" t="s">
        <v>46</v>
      </c>
      <c r="B13" s="21">
        <v>42178</v>
      </c>
      <c r="C13" t="s">
        <v>275</v>
      </c>
      <c r="D13" s="3">
        <v>-62.37</v>
      </c>
      <c r="E13" t="s">
        <v>137</v>
      </c>
      <c r="G13" s="34" t="s">
        <v>56</v>
      </c>
      <c r="H13" s="35">
        <v>83.45</v>
      </c>
    </row>
    <row r="14" spans="1:8" x14ac:dyDescent="0.25">
      <c r="A14" t="s">
        <v>46</v>
      </c>
      <c r="B14" s="21">
        <v>42178</v>
      </c>
      <c r="C14" t="s">
        <v>276</v>
      </c>
      <c r="D14" s="3">
        <v>-101.8</v>
      </c>
      <c r="E14" t="s">
        <v>135</v>
      </c>
      <c r="G14" s="34" t="s">
        <v>144</v>
      </c>
      <c r="H14" s="35">
        <v>27.25</v>
      </c>
    </row>
    <row r="15" spans="1:8" x14ac:dyDescent="0.25">
      <c r="A15" t="s">
        <v>46</v>
      </c>
      <c r="B15" s="21">
        <v>42178</v>
      </c>
      <c r="C15" t="s">
        <v>277</v>
      </c>
      <c r="D15" s="3">
        <v>-26.81</v>
      </c>
      <c r="E15" t="s">
        <v>137</v>
      </c>
      <c r="G15" s="34" t="s">
        <v>278</v>
      </c>
      <c r="H15" s="35">
        <v>78.38</v>
      </c>
    </row>
    <row r="16" spans="1:8" x14ac:dyDescent="0.25">
      <c r="A16" t="s">
        <v>46</v>
      </c>
      <c r="B16" s="21">
        <v>42178</v>
      </c>
      <c r="C16" t="s">
        <v>279</v>
      </c>
      <c r="D16" s="3">
        <v>-15</v>
      </c>
      <c r="E16" t="s">
        <v>140</v>
      </c>
      <c r="G16" s="34" t="s">
        <v>252</v>
      </c>
      <c r="H16" s="35">
        <v>400</v>
      </c>
    </row>
    <row r="17" spans="1:8" ht="15.75" thickBot="1" x14ac:dyDescent="0.3">
      <c r="A17" t="s">
        <v>46</v>
      </c>
      <c r="B17" s="21">
        <v>42178</v>
      </c>
      <c r="C17" t="s">
        <v>280</v>
      </c>
      <c r="D17" s="3">
        <v>-9.25</v>
      </c>
      <c r="E17" t="s">
        <v>140</v>
      </c>
      <c r="G17" s="36" t="s">
        <v>281</v>
      </c>
      <c r="H17" s="37">
        <v>7067.5</v>
      </c>
    </row>
    <row r="18" spans="1:8" x14ac:dyDescent="0.25">
      <c r="A18" t="s">
        <v>46</v>
      </c>
      <c r="B18" s="21">
        <v>42178</v>
      </c>
      <c r="C18" t="s">
        <v>282</v>
      </c>
      <c r="D18" s="3">
        <v>-34</v>
      </c>
      <c r="E18" t="s">
        <v>248</v>
      </c>
      <c r="H18"/>
    </row>
    <row r="19" spans="1:8" x14ac:dyDescent="0.25">
      <c r="A19" t="s">
        <v>46</v>
      </c>
      <c r="B19" s="21">
        <v>42178</v>
      </c>
      <c r="C19" t="s">
        <v>283</v>
      </c>
      <c r="D19" s="3">
        <v>-34</v>
      </c>
      <c r="E19" t="s">
        <v>248</v>
      </c>
      <c r="H19"/>
    </row>
    <row r="20" spans="1:8" x14ac:dyDescent="0.25">
      <c r="A20" t="s">
        <v>46</v>
      </c>
      <c r="B20" s="21">
        <v>42178</v>
      </c>
      <c r="C20" t="s">
        <v>284</v>
      </c>
      <c r="D20" s="3">
        <v>-34</v>
      </c>
      <c r="E20" t="s">
        <v>248</v>
      </c>
      <c r="H20"/>
    </row>
    <row r="21" spans="1:8" x14ac:dyDescent="0.25">
      <c r="A21" t="s">
        <v>46</v>
      </c>
      <c r="B21" s="21">
        <v>42178</v>
      </c>
      <c r="C21" t="s">
        <v>285</v>
      </c>
      <c r="D21" s="3">
        <v>-34</v>
      </c>
      <c r="E21" t="s">
        <v>248</v>
      </c>
      <c r="H21"/>
    </row>
    <row r="22" spans="1:8" x14ac:dyDescent="0.25">
      <c r="A22" t="s">
        <v>46</v>
      </c>
      <c r="B22" s="21">
        <v>42178</v>
      </c>
      <c r="C22" t="s">
        <v>286</v>
      </c>
      <c r="D22" s="3">
        <v>-34</v>
      </c>
      <c r="E22" t="s">
        <v>248</v>
      </c>
      <c r="H22"/>
    </row>
    <row r="23" spans="1:8" x14ac:dyDescent="0.25">
      <c r="A23" t="s">
        <v>206</v>
      </c>
      <c r="B23" s="21">
        <v>42177</v>
      </c>
      <c r="C23" t="s">
        <v>287</v>
      </c>
      <c r="D23" s="3">
        <v>400</v>
      </c>
      <c r="E23" t="s">
        <v>252</v>
      </c>
    </row>
    <row r="24" spans="1:8" x14ac:dyDescent="0.25">
      <c r="A24" t="s">
        <v>46</v>
      </c>
      <c r="B24" s="21">
        <v>42177</v>
      </c>
      <c r="C24" t="s">
        <v>288</v>
      </c>
      <c r="D24" s="3">
        <v>-3</v>
      </c>
      <c r="E24" t="s">
        <v>144</v>
      </c>
      <c r="H24"/>
    </row>
    <row r="25" spans="1:8" x14ac:dyDescent="0.25">
      <c r="A25" t="s">
        <v>46</v>
      </c>
      <c r="B25" s="21">
        <v>42177</v>
      </c>
      <c r="C25" t="s">
        <v>289</v>
      </c>
      <c r="D25" s="3">
        <v>-38.1</v>
      </c>
      <c r="E25" t="s">
        <v>58</v>
      </c>
      <c r="H25"/>
    </row>
    <row r="26" spans="1:8" x14ac:dyDescent="0.25">
      <c r="A26" t="s">
        <v>46</v>
      </c>
      <c r="B26" s="21">
        <v>42177</v>
      </c>
      <c r="C26" t="s">
        <v>290</v>
      </c>
      <c r="D26" s="3">
        <v>-76.3</v>
      </c>
      <c r="E26" t="s">
        <v>67</v>
      </c>
      <c r="H26"/>
    </row>
    <row r="27" spans="1:8" x14ac:dyDescent="0.25">
      <c r="A27" t="s">
        <v>46</v>
      </c>
      <c r="B27" s="21">
        <v>42177</v>
      </c>
      <c r="C27" t="s">
        <v>291</v>
      </c>
      <c r="D27" s="3">
        <v>-6.55</v>
      </c>
      <c r="E27" t="s">
        <v>58</v>
      </c>
      <c r="H27"/>
    </row>
    <row r="28" spans="1:8" x14ac:dyDescent="0.25">
      <c r="A28" t="s">
        <v>46</v>
      </c>
      <c r="B28" s="21">
        <v>42177</v>
      </c>
      <c r="C28" t="s">
        <v>292</v>
      </c>
      <c r="D28" s="3">
        <v>-45.27</v>
      </c>
      <c r="E28" t="s">
        <v>137</v>
      </c>
      <c r="H28"/>
    </row>
    <row r="29" spans="1:8" x14ac:dyDescent="0.25">
      <c r="A29" t="s">
        <v>46</v>
      </c>
      <c r="B29" s="21">
        <v>42177</v>
      </c>
      <c r="C29" t="s">
        <v>293</v>
      </c>
      <c r="D29" s="3">
        <v>-52.65</v>
      </c>
      <c r="E29" t="s">
        <v>137</v>
      </c>
      <c r="H29"/>
    </row>
    <row r="30" spans="1:8" x14ac:dyDescent="0.25">
      <c r="A30" t="s">
        <v>46</v>
      </c>
      <c r="B30" s="21">
        <v>42177</v>
      </c>
      <c r="C30" t="s">
        <v>294</v>
      </c>
      <c r="D30" s="3">
        <v>-16.97</v>
      </c>
      <c r="E30" t="s">
        <v>135</v>
      </c>
      <c r="H30"/>
    </row>
    <row r="31" spans="1:8" x14ac:dyDescent="0.25">
      <c r="A31" t="s">
        <v>46</v>
      </c>
      <c r="B31" s="21">
        <v>42177</v>
      </c>
      <c r="C31" t="s">
        <v>295</v>
      </c>
      <c r="D31" s="3">
        <v>-70.180000000000007</v>
      </c>
      <c r="E31" t="s">
        <v>137</v>
      </c>
      <c r="H31"/>
    </row>
    <row r="32" spans="1:8" x14ac:dyDescent="0.25">
      <c r="A32" t="s">
        <v>46</v>
      </c>
      <c r="B32" s="21">
        <v>42177</v>
      </c>
      <c r="C32" t="s">
        <v>296</v>
      </c>
      <c r="D32" s="3">
        <v>-53.45</v>
      </c>
      <c r="E32" t="s">
        <v>133</v>
      </c>
      <c r="H32"/>
    </row>
    <row r="33" spans="1:8" x14ac:dyDescent="0.25">
      <c r="A33" t="s">
        <v>46</v>
      </c>
      <c r="B33" s="21">
        <v>42177</v>
      </c>
      <c r="C33" t="s">
        <v>297</v>
      </c>
      <c r="D33" s="3">
        <v>-50</v>
      </c>
      <c r="E33" t="s">
        <v>298</v>
      </c>
      <c r="H33"/>
    </row>
    <row r="34" spans="1:8" x14ac:dyDescent="0.25">
      <c r="A34" t="s">
        <v>46</v>
      </c>
      <c r="B34" s="21">
        <v>42177</v>
      </c>
      <c r="C34" t="s">
        <v>299</v>
      </c>
      <c r="D34" s="3">
        <v>-34</v>
      </c>
      <c r="E34" t="s">
        <v>248</v>
      </c>
      <c r="H34"/>
    </row>
    <row r="39" spans="1:8" x14ac:dyDescent="0.25">
      <c r="D39" s="3">
        <f>SUBTOTAL(9,D2:D38)</f>
        <v>4926.1499999999987</v>
      </c>
    </row>
  </sheetData>
  <autoFilter ref="A1:E34"/>
  <pageMargins left="0.7" right="0.34" top="0.75" bottom="0.75" header="0.3" footer="0.3"/>
  <pageSetup scale="90" orientation="landscape" horizontalDpi="0" verticalDpi="0" r:id="rId1"/>
  <colBreaks count="1" manualBreakCount="1">
    <brk id="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9"/>
  <sheetViews>
    <sheetView tabSelected="1" workbookViewId="0">
      <selection activeCell="D13" sqref="D13"/>
    </sheetView>
  </sheetViews>
  <sheetFormatPr defaultRowHeight="15" x14ac:dyDescent="0.25"/>
  <cols>
    <col min="2" max="2" width="21.625" customWidth="1"/>
    <col min="4" max="4" width="11.625" style="3" bestFit="1" customWidth="1"/>
    <col min="5" max="5" width="12.375" customWidth="1"/>
    <col min="6" max="6" width="11.625" bestFit="1" customWidth="1"/>
    <col min="8" max="8" width="21.75" customWidth="1"/>
    <col min="9" max="9" width="20" customWidth="1"/>
    <col min="11" max="11" width="9.125" customWidth="1"/>
    <col min="13" max="13" width="19.25" customWidth="1"/>
    <col min="14" max="14" width="10.625" bestFit="1" customWidth="1"/>
  </cols>
  <sheetData>
    <row r="1" spans="2:11" ht="18.75" x14ac:dyDescent="0.3">
      <c r="B1" s="14" t="s">
        <v>303</v>
      </c>
    </row>
    <row r="3" spans="2:11" s="7" customFormat="1" ht="15.75" x14ac:dyDescent="0.25">
      <c r="B3" s="2" t="s">
        <v>0</v>
      </c>
      <c r="C3" s="39">
        <v>42156</v>
      </c>
      <c r="D3" s="6"/>
    </row>
    <row r="5" spans="2:11" ht="15.75" x14ac:dyDescent="0.25">
      <c r="B5" s="2" t="s">
        <v>1</v>
      </c>
      <c r="D5" s="4" t="s">
        <v>259</v>
      </c>
      <c r="E5" s="1" t="s">
        <v>304</v>
      </c>
      <c r="F5" s="1" t="s">
        <v>173</v>
      </c>
    </row>
    <row r="6" spans="2:11" x14ac:dyDescent="0.25">
      <c r="B6" s="9"/>
      <c r="C6" s="9"/>
      <c r="D6" s="15">
        <f>9243.4+2985.5+1700+4944.3-2300</f>
        <v>16573.2</v>
      </c>
      <c r="E6">
        <f>3000+2000+400+7067.5+2300</f>
        <v>14767.5</v>
      </c>
      <c r="F6" s="19">
        <f>SUM(D6:E6)</f>
        <v>31340.7</v>
      </c>
    </row>
    <row r="7" spans="2:11" s="1" customFormat="1" x14ac:dyDescent="0.25">
      <c r="B7"/>
      <c r="C7"/>
      <c r="D7" s="3"/>
      <c r="E7"/>
    </row>
    <row r="8" spans="2:11" ht="15.75" x14ac:dyDescent="0.25">
      <c r="B8" s="2" t="s">
        <v>12</v>
      </c>
    </row>
    <row r="9" spans="2:11" x14ac:dyDescent="0.25">
      <c r="B9" s="1"/>
      <c r="D9" s="40" t="s">
        <v>259</v>
      </c>
      <c r="E9" s="12" t="s">
        <v>302</v>
      </c>
      <c r="F9" s="12" t="s">
        <v>173</v>
      </c>
    </row>
    <row r="10" spans="2:11" s="1" customFormat="1" x14ac:dyDescent="0.25">
      <c r="B10" t="s">
        <v>13</v>
      </c>
      <c r="C10"/>
      <c r="D10" s="3">
        <f>4310+3645+3870+4230</f>
        <v>16055</v>
      </c>
      <c r="E10" s="3">
        <v>1500</v>
      </c>
      <c r="F10" s="3">
        <f>SUM(D10:E10)</f>
        <v>17555</v>
      </c>
    </row>
    <row r="11" spans="2:11" x14ac:dyDescent="0.25">
      <c r="B11" t="s">
        <v>111</v>
      </c>
      <c r="D11" s="3">
        <f>1500+200+200+200</f>
        <v>2100</v>
      </c>
      <c r="E11" s="3">
        <v>0</v>
      </c>
      <c r="F11" s="3">
        <f t="shared" ref="F11:F19" si="0">SUM(D11:E11)</f>
        <v>2100</v>
      </c>
    </row>
    <row r="12" spans="2:11" x14ac:dyDescent="0.25">
      <c r="B12" t="s">
        <v>25</v>
      </c>
      <c r="D12" s="3">
        <v>235.85</v>
      </c>
      <c r="E12" s="3">
        <f>37.27+260.51+44.65</f>
        <v>342.42999999999995</v>
      </c>
      <c r="F12" s="3">
        <f t="shared" si="0"/>
        <v>578.28</v>
      </c>
      <c r="K12" s="12"/>
    </row>
    <row r="13" spans="2:11" x14ac:dyDescent="0.25">
      <c r="B13" t="s">
        <v>189</v>
      </c>
      <c r="D13" s="3">
        <v>0</v>
      </c>
      <c r="E13" s="3">
        <v>0</v>
      </c>
      <c r="F13" s="3">
        <f t="shared" si="0"/>
        <v>0</v>
      </c>
    </row>
    <row r="14" spans="2:11" x14ac:dyDescent="0.25">
      <c r="B14" t="s">
        <v>31</v>
      </c>
      <c r="D14" s="3">
        <v>40</v>
      </c>
      <c r="E14" s="3">
        <v>6</v>
      </c>
      <c r="F14" s="3">
        <f t="shared" si="0"/>
        <v>46</v>
      </c>
    </row>
    <row r="15" spans="2:11" x14ac:dyDescent="0.25">
      <c r="B15" t="s">
        <v>22</v>
      </c>
      <c r="D15" s="3">
        <v>1042.31</v>
      </c>
      <c r="E15" s="3">
        <f>40+302.78+400</f>
        <v>742.78</v>
      </c>
      <c r="F15" s="3">
        <f t="shared" si="0"/>
        <v>1785.09</v>
      </c>
    </row>
    <row r="16" spans="2:11" x14ac:dyDescent="0.25">
      <c r="B16" t="s">
        <v>132</v>
      </c>
      <c r="D16" s="3">
        <v>340</v>
      </c>
      <c r="E16" s="3">
        <v>34.119999999999997</v>
      </c>
      <c r="F16" s="3">
        <f t="shared" si="0"/>
        <v>374.12</v>
      </c>
    </row>
    <row r="17" spans="2:14" x14ac:dyDescent="0.25">
      <c r="B17" t="s">
        <v>19</v>
      </c>
      <c r="D17" s="3">
        <v>1116.5999999999999</v>
      </c>
      <c r="E17" s="3">
        <f>87+39.3+27.25</f>
        <v>153.55000000000001</v>
      </c>
      <c r="F17" s="3">
        <f t="shared" si="0"/>
        <v>1270.1499999999999</v>
      </c>
    </row>
    <row r="18" spans="2:14" x14ac:dyDescent="0.25">
      <c r="B18" t="s">
        <v>305</v>
      </c>
      <c r="D18" s="20">
        <v>500</v>
      </c>
      <c r="E18" s="20">
        <v>0</v>
      </c>
      <c r="F18" s="20">
        <f>SUM(D18:E18)</f>
        <v>500</v>
      </c>
    </row>
    <row r="19" spans="2:14" ht="15.75" thickBot="1" x14ac:dyDescent="0.3">
      <c r="B19" s="11" t="s">
        <v>29</v>
      </c>
      <c r="C19" s="11"/>
      <c r="D19" s="13">
        <v>1199.71</v>
      </c>
      <c r="E19" s="13">
        <f>480.4+1469.49+1302.33+118.77</f>
        <v>3370.99</v>
      </c>
      <c r="F19" s="13">
        <f t="shared" si="0"/>
        <v>4570.7</v>
      </c>
    </row>
    <row r="20" spans="2:14" x14ac:dyDescent="0.25">
      <c r="C20" s="5" t="s">
        <v>11</v>
      </c>
      <c r="D20" s="4">
        <f>SUM(D10:D19)</f>
        <v>22629.469999999998</v>
      </c>
      <c r="E20" s="4">
        <f>SUM(E10:E19)</f>
        <v>6149.87</v>
      </c>
      <c r="F20" s="4">
        <f>SUM(F10:F19)</f>
        <v>28779.34</v>
      </c>
    </row>
    <row r="22" spans="2:14" x14ac:dyDescent="0.25">
      <c r="B22" s="1"/>
    </row>
    <row r="24" spans="2:14" x14ac:dyDescent="0.25">
      <c r="B24" t="s">
        <v>21</v>
      </c>
      <c r="D24" s="20">
        <v>0</v>
      </c>
      <c r="E24" s="20">
        <v>0</v>
      </c>
      <c r="F24" s="20">
        <f t="shared" ref="F24:F32" si="1">SUM(D24:E24)</f>
        <v>0</v>
      </c>
      <c r="M24" s="8"/>
      <c r="N24" s="15"/>
    </row>
    <row r="25" spans="2:14" x14ac:dyDescent="0.25">
      <c r="B25" t="s">
        <v>109</v>
      </c>
      <c r="D25" s="3">
        <v>0</v>
      </c>
      <c r="E25" s="3">
        <f>68+2+238</f>
        <v>308</v>
      </c>
      <c r="F25" s="20">
        <f t="shared" si="1"/>
        <v>308</v>
      </c>
      <c r="M25" s="9"/>
      <c r="N25" s="15"/>
    </row>
    <row r="26" spans="2:14" x14ac:dyDescent="0.25">
      <c r="B26" t="s">
        <v>110</v>
      </c>
      <c r="D26" s="3">
        <v>0</v>
      </c>
      <c r="E26" s="3">
        <v>0</v>
      </c>
      <c r="F26" s="20">
        <f t="shared" si="1"/>
        <v>0</v>
      </c>
      <c r="M26" s="9"/>
      <c r="N26" s="15"/>
    </row>
    <row r="27" spans="2:14" x14ac:dyDescent="0.25">
      <c r="B27" t="s">
        <v>24</v>
      </c>
      <c r="D27" s="3">
        <v>0</v>
      </c>
      <c r="E27" s="3">
        <v>900</v>
      </c>
      <c r="F27" s="20">
        <f t="shared" si="1"/>
        <v>900</v>
      </c>
      <c r="M27" s="9"/>
      <c r="N27" s="15"/>
    </row>
    <row r="28" spans="2:14" x14ac:dyDescent="0.25">
      <c r="B28" t="s">
        <v>256</v>
      </c>
      <c r="D28" s="3">
        <v>0</v>
      </c>
      <c r="E28" s="3">
        <v>814.66</v>
      </c>
      <c r="F28" s="20">
        <f t="shared" si="1"/>
        <v>814.66</v>
      </c>
      <c r="M28" s="9"/>
      <c r="N28" s="15"/>
    </row>
    <row r="29" spans="2:14" x14ac:dyDescent="0.25">
      <c r="B29" t="s">
        <v>147</v>
      </c>
      <c r="D29" s="3">
        <v>0</v>
      </c>
      <c r="E29" s="3">
        <f>17.65+7.99+13.31+83.45</f>
        <v>122.4</v>
      </c>
      <c r="F29" s="20">
        <f t="shared" si="1"/>
        <v>122.4</v>
      </c>
      <c r="M29" s="9"/>
      <c r="N29" s="15"/>
    </row>
    <row r="30" spans="2:14" x14ac:dyDescent="0.25">
      <c r="B30" t="s">
        <v>189</v>
      </c>
      <c r="D30" s="3">
        <v>0</v>
      </c>
      <c r="E30" s="3">
        <v>0</v>
      </c>
      <c r="F30" s="20">
        <f t="shared" si="1"/>
        <v>0</v>
      </c>
      <c r="M30" s="9"/>
      <c r="N30" s="15"/>
    </row>
    <row r="31" spans="2:14" x14ac:dyDescent="0.25">
      <c r="B31" t="s">
        <v>108</v>
      </c>
      <c r="D31" s="3">
        <v>0</v>
      </c>
      <c r="E31" s="3">
        <v>395.39</v>
      </c>
      <c r="F31" s="20">
        <f t="shared" si="1"/>
        <v>395.39</v>
      </c>
      <c r="M31" s="9"/>
      <c r="N31" s="15"/>
    </row>
    <row r="32" spans="2:14" x14ac:dyDescent="0.25">
      <c r="B32" t="s">
        <v>27</v>
      </c>
      <c r="D32" s="3">
        <v>0</v>
      </c>
      <c r="E32" s="3">
        <v>181.13</v>
      </c>
      <c r="F32" s="20">
        <f t="shared" si="1"/>
        <v>181.13</v>
      </c>
      <c r="M32" s="9"/>
      <c r="N32" s="9"/>
    </row>
    <row r="33" spans="2:6" ht="15.75" thickBot="1" x14ac:dyDescent="0.3">
      <c r="B33" s="11" t="s">
        <v>300</v>
      </c>
      <c r="C33" s="11"/>
      <c r="D33" s="13">
        <v>0</v>
      </c>
      <c r="E33" s="13">
        <v>0</v>
      </c>
      <c r="F33" s="41">
        <v>78.38</v>
      </c>
    </row>
    <row r="34" spans="2:6" x14ac:dyDescent="0.25">
      <c r="C34" s="5" t="s">
        <v>11</v>
      </c>
      <c r="D34" s="4">
        <f>SUM(D24:D33)</f>
        <v>0</v>
      </c>
      <c r="E34" s="4">
        <f>SUM(E24:E33)</f>
        <v>2721.58</v>
      </c>
      <c r="F34" s="4">
        <f>SUM(F24:F33)</f>
        <v>2799.96</v>
      </c>
    </row>
    <row r="36" spans="2:6" x14ac:dyDescent="0.25">
      <c r="C36" s="5" t="s">
        <v>32</v>
      </c>
      <c r="D36" s="4">
        <f>D20+D34</f>
        <v>22629.469999999998</v>
      </c>
    </row>
    <row r="37" spans="2:6" x14ac:dyDescent="0.25">
      <c r="D37" s="4"/>
    </row>
    <row r="39" spans="2:6" x14ac:dyDescent="0.25">
      <c r="B39" s="1" t="s">
        <v>33</v>
      </c>
      <c r="D39" s="4" t="s">
        <v>259</v>
      </c>
      <c r="E39" s="1" t="s">
        <v>302</v>
      </c>
      <c r="F39" s="1" t="s">
        <v>173</v>
      </c>
    </row>
    <row r="40" spans="2:6" x14ac:dyDescent="0.25">
      <c r="B40" s="1" t="s">
        <v>35</v>
      </c>
      <c r="D40" s="4">
        <f>D6</f>
        <v>16573.2</v>
      </c>
      <c r="E40" s="3">
        <f>E6</f>
        <v>14767.5</v>
      </c>
      <c r="F40" s="19">
        <f>E40+D40</f>
        <v>31340.7</v>
      </c>
    </row>
    <row r="41" spans="2:6" x14ac:dyDescent="0.25">
      <c r="B41" s="1" t="s">
        <v>12</v>
      </c>
      <c r="D41" s="4">
        <f>D20+D34</f>
        <v>22629.469999999998</v>
      </c>
      <c r="E41" s="19">
        <f>E20+E34</f>
        <v>8871.4500000000007</v>
      </c>
      <c r="F41" s="19">
        <f>SUM(E41+D41)</f>
        <v>31500.92</v>
      </c>
    </row>
    <row r="42" spans="2:6" ht="15.75" thickBot="1" x14ac:dyDescent="0.3">
      <c r="B42" s="17"/>
      <c r="C42" s="11"/>
      <c r="D42" s="18"/>
      <c r="E42" s="11"/>
      <c r="F42" s="11"/>
    </row>
    <row r="43" spans="2:6" x14ac:dyDescent="0.25">
      <c r="B43" s="1" t="s">
        <v>11</v>
      </c>
      <c r="D43" s="4">
        <f>D40-D41</f>
        <v>-6056.2699999999968</v>
      </c>
      <c r="E43" s="19">
        <f>E40-E41</f>
        <v>5896.0499999999993</v>
      </c>
      <c r="F43" s="19">
        <f>F40-F41</f>
        <v>-160.21999999999753</v>
      </c>
    </row>
    <row r="44" spans="2:6" x14ac:dyDescent="0.25">
      <c r="B44" s="1"/>
      <c r="D44" s="4"/>
    </row>
    <row r="45" spans="2:6" x14ac:dyDescent="0.25">
      <c r="B45" s="8"/>
      <c r="C45" s="9"/>
      <c r="D45" s="16"/>
      <c r="E45" s="8"/>
      <c r="F45" s="9"/>
    </row>
    <row r="46" spans="2:6" x14ac:dyDescent="0.25">
      <c r="B46" s="31"/>
      <c r="C46" s="9"/>
      <c r="D46" s="16"/>
      <c r="E46" s="9"/>
      <c r="F46" s="9"/>
    </row>
    <row r="59" spans="11:11" x14ac:dyDescent="0.25">
      <c r="K59" s="1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H69" sqref="H69"/>
    </sheetView>
  </sheetViews>
  <sheetFormatPr defaultRowHeight="15" x14ac:dyDescent="0.25"/>
  <cols>
    <col min="2" max="2" width="9.75" bestFit="1" customWidth="1"/>
    <col min="3" max="3" width="57.875" bestFit="1" customWidth="1"/>
    <col min="4" max="4" width="13" style="3" customWidth="1"/>
    <col min="5" max="5" width="14.375" bestFit="1" customWidth="1"/>
  </cols>
  <sheetData>
    <row r="1" spans="1:5" ht="16.5" customHeight="1" x14ac:dyDescent="0.25">
      <c r="A1" t="s">
        <v>107</v>
      </c>
      <c r="B1" t="s">
        <v>106</v>
      </c>
      <c r="C1" t="s">
        <v>105</v>
      </c>
      <c r="D1" s="3" t="s">
        <v>104</v>
      </c>
      <c r="E1" t="s">
        <v>103</v>
      </c>
    </row>
    <row r="2" spans="1:5" x14ac:dyDescent="0.25">
      <c r="A2" t="s">
        <v>102</v>
      </c>
      <c r="B2" s="21">
        <v>42144</v>
      </c>
      <c r="C2" t="s">
        <v>101</v>
      </c>
      <c r="D2" s="3">
        <v>-4841.7700000000004</v>
      </c>
      <c r="E2" t="s">
        <v>53</v>
      </c>
    </row>
    <row r="3" spans="1:5" x14ac:dyDescent="0.25">
      <c r="A3" t="s">
        <v>46</v>
      </c>
      <c r="B3" s="21">
        <v>42146</v>
      </c>
      <c r="C3" t="s">
        <v>100</v>
      </c>
      <c r="D3" s="3">
        <v>-107.89</v>
      </c>
      <c r="E3" t="s">
        <v>53</v>
      </c>
    </row>
    <row r="4" spans="1:5" x14ac:dyDescent="0.25">
      <c r="A4" t="s">
        <v>46</v>
      </c>
      <c r="B4" s="21">
        <v>42146</v>
      </c>
      <c r="C4" t="s">
        <v>99</v>
      </c>
      <c r="D4" s="3">
        <v>-21.45</v>
      </c>
      <c r="E4" t="s">
        <v>58</v>
      </c>
    </row>
    <row r="5" spans="1:5" x14ac:dyDescent="0.25">
      <c r="A5" t="s">
        <v>46</v>
      </c>
      <c r="B5" s="21">
        <v>42146</v>
      </c>
      <c r="C5" t="s">
        <v>98</v>
      </c>
      <c r="D5" s="3">
        <v>-15</v>
      </c>
      <c r="E5" t="s">
        <v>49</v>
      </c>
    </row>
    <row r="6" spans="1:5" x14ac:dyDescent="0.25">
      <c r="A6" t="s">
        <v>46</v>
      </c>
      <c r="B6" s="21">
        <v>42146</v>
      </c>
      <c r="C6" t="s">
        <v>97</v>
      </c>
      <c r="D6" s="3">
        <v>-101.75</v>
      </c>
      <c r="E6" t="s">
        <v>47</v>
      </c>
    </row>
    <row r="7" spans="1:5" x14ac:dyDescent="0.25">
      <c r="A7" t="s">
        <v>46</v>
      </c>
      <c r="B7" s="21">
        <v>42146</v>
      </c>
      <c r="C7" t="s">
        <v>96</v>
      </c>
      <c r="D7" s="3">
        <v>-30.77</v>
      </c>
      <c r="E7" t="s">
        <v>95</v>
      </c>
    </row>
    <row r="8" spans="1:5" x14ac:dyDescent="0.25">
      <c r="A8" t="s">
        <v>46</v>
      </c>
      <c r="B8" s="21">
        <v>42146</v>
      </c>
      <c r="C8" t="s">
        <v>45</v>
      </c>
      <c r="D8" s="3">
        <v>-2</v>
      </c>
      <c r="E8" t="s">
        <v>44</v>
      </c>
    </row>
    <row r="9" spans="1:5" x14ac:dyDescent="0.25">
      <c r="A9" t="s">
        <v>46</v>
      </c>
      <c r="B9" s="21">
        <v>42145</v>
      </c>
      <c r="C9" t="s">
        <v>94</v>
      </c>
      <c r="D9" s="3">
        <v>-29.8</v>
      </c>
      <c r="E9" t="s">
        <v>67</v>
      </c>
    </row>
    <row r="10" spans="1:5" x14ac:dyDescent="0.25">
      <c r="A10" t="s">
        <v>46</v>
      </c>
      <c r="B10" s="21">
        <v>42145</v>
      </c>
      <c r="C10" t="s">
        <v>93</v>
      </c>
      <c r="D10" s="3">
        <v>-39.54</v>
      </c>
      <c r="E10" t="s">
        <v>58</v>
      </c>
    </row>
    <row r="11" spans="1:5" x14ac:dyDescent="0.25">
      <c r="A11" t="s">
        <v>46</v>
      </c>
      <c r="B11" s="21">
        <v>42145</v>
      </c>
      <c r="C11" t="s">
        <v>92</v>
      </c>
      <c r="D11" s="3">
        <v>-143.86000000000001</v>
      </c>
      <c r="E11" t="s">
        <v>53</v>
      </c>
    </row>
    <row r="12" spans="1:5" x14ac:dyDescent="0.25">
      <c r="A12" t="s">
        <v>46</v>
      </c>
      <c r="B12" s="21">
        <v>42145</v>
      </c>
      <c r="C12" t="s">
        <v>91</v>
      </c>
      <c r="D12" s="3">
        <v>-33.770000000000003</v>
      </c>
      <c r="E12" t="s">
        <v>67</v>
      </c>
    </row>
    <row r="13" spans="1:5" x14ac:dyDescent="0.25">
      <c r="A13" t="s">
        <v>46</v>
      </c>
      <c r="B13" s="21">
        <v>42145</v>
      </c>
      <c r="C13" t="s">
        <v>90</v>
      </c>
      <c r="D13" s="3">
        <v>-9</v>
      </c>
      <c r="E13" t="s">
        <v>49</v>
      </c>
    </row>
    <row r="14" spans="1:5" x14ac:dyDescent="0.25">
      <c r="A14" t="s">
        <v>46</v>
      </c>
      <c r="B14" s="21">
        <v>42145</v>
      </c>
      <c r="C14" t="s">
        <v>90</v>
      </c>
      <c r="D14" s="3">
        <v>-8.01</v>
      </c>
      <c r="E14" t="s">
        <v>49</v>
      </c>
    </row>
    <row r="15" spans="1:5" x14ac:dyDescent="0.25">
      <c r="A15" t="s">
        <v>46</v>
      </c>
      <c r="B15" s="21">
        <v>42145</v>
      </c>
      <c r="C15" t="s">
        <v>90</v>
      </c>
      <c r="D15" s="3">
        <v>-4</v>
      </c>
      <c r="E15" t="s">
        <v>49</v>
      </c>
    </row>
    <row r="16" spans="1:5" x14ac:dyDescent="0.25">
      <c r="A16" t="s">
        <v>46</v>
      </c>
      <c r="B16" s="21">
        <v>42145</v>
      </c>
      <c r="C16" t="s">
        <v>90</v>
      </c>
      <c r="D16" s="3">
        <v>-3.5</v>
      </c>
      <c r="E16" t="s">
        <v>49</v>
      </c>
    </row>
    <row r="17" spans="1:5" x14ac:dyDescent="0.25">
      <c r="A17" t="s">
        <v>46</v>
      </c>
      <c r="B17" s="21">
        <v>42145</v>
      </c>
      <c r="C17" t="s">
        <v>90</v>
      </c>
      <c r="D17" s="3">
        <v>-3.5</v>
      </c>
      <c r="E17" t="s">
        <v>49</v>
      </c>
    </row>
    <row r="18" spans="1:5" x14ac:dyDescent="0.25">
      <c r="A18" t="s">
        <v>46</v>
      </c>
      <c r="B18" s="21">
        <v>42145</v>
      </c>
      <c r="C18" t="s">
        <v>89</v>
      </c>
      <c r="D18" s="3">
        <v>-100</v>
      </c>
      <c r="E18" t="s">
        <v>47</v>
      </c>
    </row>
    <row r="19" spans="1:5" x14ac:dyDescent="0.25">
      <c r="A19" t="s">
        <v>46</v>
      </c>
      <c r="B19" s="21">
        <v>42145</v>
      </c>
      <c r="C19" t="s">
        <v>88</v>
      </c>
      <c r="D19" s="3">
        <v>-18.25</v>
      </c>
      <c r="E19" t="s">
        <v>49</v>
      </c>
    </row>
    <row r="20" spans="1:5" x14ac:dyDescent="0.25">
      <c r="A20" t="s">
        <v>46</v>
      </c>
      <c r="B20" s="21">
        <v>42145</v>
      </c>
      <c r="C20" t="s">
        <v>87</v>
      </c>
      <c r="D20" s="3">
        <v>-7.94</v>
      </c>
      <c r="E20" t="s">
        <v>56</v>
      </c>
    </row>
    <row r="21" spans="1:5" x14ac:dyDescent="0.25">
      <c r="A21" t="s">
        <v>46</v>
      </c>
      <c r="B21" s="21">
        <v>42144</v>
      </c>
      <c r="C21" t="s">
        <v>86</v>
      </c>
      <c r="D21" s="3">
        <v>-209.59</v>
      </c>
      <c r="E21" t="s">
        <v>53</v>
      </c>
    </row>
    <row r="22" spans="1:5" x14ac:dyDescent="0.25">
      <c r="A22" t="s">
        <v>46</v>
      </c>
      <c r="B22" s="21">
        <v>42144</v>
      </c>
      <c r="C22" t="s">
        <v>85</v>
      </c>
      <c r="D22" s="3">
        <v>-34.979999999999997</v>
      </c>
      <c r="E22" t="s">
        <v>84</v>
      </c>
    </row>
    <row r="23" spans="1:5" x14ac:dyDescent="0.25">
      <c r="A23" t="s">
        <v>46</v>
      </c>
      <c r="B23" s="21">
        <v>42144</v>
      </c>
      <c r="C23" t="s">
        <v>83</v>
      </c>
      <c r="D23" s="3">
        <v>-75.81</v>
      </c>
      <c r="E23" t="s">
        <v>56</v>
      </c>
    </row>
    <row r="24" spans="1:5" x14ac:dyDescent="0.25">
      <c r="A24" t="s">
        <v>46</v>
      </c>
      <c r="B24" s="21">
        <v>42144</v>
      </c>
      <c r="C24" t="s">
        <v>82</v>
      </c>
      <c r="D24" s="3">
        <v>-140</v>
      </c>
      <c r="E24" t="s">
        <v>47</v>
      </c>
    </row>
    <row r="25" spans="1:5" x14ac:dyDescent="0.25">
      <c r="A25" t="s">
        <v>46</v>
      </c>
      <c r="B25" s="21">
        <v>42144</v>
      </c>
      <c r="C25" t="s">
        <v>81</v>
      </c>
      <c r="D25" s="3">
        <v>-13.09</v>
      </c>
      <c r="E25" t="s">
        <v>56</v>
      </c>
    </row>
    <row r="26" spans="1:5" x14ac:dyDescent="0.25">
      <c r="A26" t="s">
        <v>46</v>
      </c>
      <c r="B26" s="21">
        <v>42144</v>
      </c>
      <c r="C26" t="s">
        <v>80</v>
      </c>
      <c r="D26" s="3">
        <v>-53.45</v>
      </c>
      <c r="E26" t="s">
        <v>56</v>
      </c>
    </row>
    <row r="27" spans="1:5" x14ac:dyDescent="0.25">
      <c r="A27" t="s">
        <v>46</v>
      </c>
      <c r="B27" s="21">
        <v>42143</v>
      </c>
      <c r="C27" t="s">
        <v>79</v>
      </c>
      <c r="D27" s="3">
        <v>-53.39</v>
      </c>
      <c r="E27" t="s">
        <v>67</v>
      </c>
    </row>
    <row r="28" spans="1:5" x14ac:dyDescent="0.25">
      <c r="A28" t="s">
        <v>46</v>
      </c>
      <c r="B28" s="21">
        <v>42143</v>
      </c>
      <c r="C28" t="s">
        <v>78</v>
      </c>
      <c r="D28" s="3">
        <v>-15</v>
      </c>
      <c r="E28" t="s">
        <v>49</v>
      </c>
    </row>
    <row r="29" spans="1:5" x14ac:dyDescent="0.25">
      <c r="A29" t="s">
        <v>46</v>
      </c>
      <c r="B29" s="21">
        <v>42143</v>
      </c>
      <c r="C29" t="s">
        <v>77</v>
      </c>
      <c r="D29" s="3">
        <v>-30</v>
      </c>
      <c r="E29" t="s">
        <v>56</v>
      </c>
    </row>
    <row r="30" spans="1:5" x14ac:dyDescent="0.25">
      <c r="A30" t="s">
        <v>46</v>
      </c>
      <c r="B30" s="21">
        <v>42143</v>
      </c>
      <c r="C30" t="s">
        <v>76</v>
      </c>
      <c r="D30" s="3">
        <v>-15</v>
      </c>
      <c r="E30" t="s">
        <v>75</v>
      </c>
    </row>
    <row r="31" spans="1:5" x14ac:dyDescent="0.25">
      <c r="A31" t="s">
        <v>46</v>
      </c>
      <c r="B31" s="21">
        <v>42143</v>
      </c>
      <c r="C31" t="s">
        <v>74</v>
      </c>
      <c r="D31" s="3">
        <v>-315.83</v>
      </c>
      <c r="E31" t="s">
        <v>73</v>
      </c>
    </row>
    <row r="32" spans="1:5" x14ac:dyDescent="0.25">
      <c r="A32" t="s">
        <v>46</v>
      </c>
      <c r="B32" s="21">
        <v>42143</v>
      </c>
      <c r="C32" t="s">
        <v>72</v>
      </c>
      <c r="D32" s="3">
        <v>-300</v>
      </c>
      <c r="E32" t="s">
        <v>47</v>
      </c>
    </row>
    <row r="33" spans="1:5" x14ac:dyDescent="0.25">
      <c r="A33" t="s">
        <v>46</v>
      </c>
      <c r="B33" s="21">
        <v>42142</v>
      </c>
      <c r="C33" t="s">
        <v>71</v>
      </c>
      <c r="D33" s="3">
        <v>-12.74</v>
      </c>
      <c r="E33" t="s">
        <v>69</v>
      </c>
    </row>
    <row r="34" spans="1:5" x14ac:dyDescent="0.25">
      <c r="A34" t="s">
        <v>46</v>
      </c>
      <c r="B34" s="21">
        <v>42142</v>
      </c>
      <c r="C34" t="s">
        <v>70</v>
      </c>
      <c r="D34" s="3">
        <v>-10.15</v>
      </c>
      <c r="E34" t="s">
        <v>69</v>
      </c>
    </row>
    <row r="35" spans="1:5" x14ac:dyDescent="0.25">
      <c r="A35" t="s">
        <v>46</v>
      </c>
      <c r="B35" s="21">
        <v>42142</v>
      </c>
      <c r="C35" t="s">
        <v>68</v>
      </c>
      <c r="D35" s="3">
        <v>-48.51</v>
      </c>
      <c r="E35" t="s">
        <v>67</v>
      </c>
    </row>
    <row r="36" spans="1:5" x14ac:dyDescent="0.25">
      <c r="A36" t="s">
        <v>46</v>
      </c>
      <c r="B36" s="21">
        <v>42142</v>
      </c>
      <c r="C36" t="s">
        <v>66</v>
      </c>
      <c r="D36" s="3">
        <v>-26.15</v>
      </c>
      <c r="E36" t="s">
        <v>58</v>
      </c>
    </row>
    <row r="37" spans="1:5" x14ac:dyDescent="0.25">
      <c r="A37" t="s">
        <v>46</v>
      </c>
      <c r="B37" s="21">
        <v>42142</v>
      </c>
      <c r="C37" t="s">
        <v>65</v>
      </c>
      <c r="D37" s="3">
        <v>-218.73</v>
      </c>
      <c r="E37" t="s">
        <v>53</v>
      </c>
    </row>
    <row r="38" spans="1:5" x14ac:dyDescent="0.25">
      <c r="A38" t="s">
        <v>46</v>
      </c>
      <c r="B38" s="21">
        <v>42142</v>
      </c>
      <c r="C38" t="s">
        <v>64</v>
      </c>
      <c r="D38" s="3">
        <v>-446</v>
      </c>
      <c r="E38" t="s">
        <v>53</v>
      </c>
    </row>
    <row r="39" spans="1:5" x14ac:dyDescent="0.25">
      <c r="A39" t="s">
        <v>46</v>
      </c>
      <c r="B39" s="21">
        <v>42142</v>
      </c>
      <c r="C39" t="s">
        <v>63</v>
      </c>
      <c r="D39" s="3">
        <v>-3.5</v>
      </c>
      <c r="E39" t="s">
        <v>49</v>
      </c>
    </row>
    <row r="40" spans="1:5" x14ac:dyDescent="0.25">
      <c r="A40" t="s">
        <v>46</v>
      </c>
      <c r="B40" s="21">
        <v>42142</v>
      </c>
      <c r="C40" t="s">
        <v>63</v>
      </c>
      <c r="D40" s="3">
        <v>-3.5</v>
      </c>
      <c r="E40" t="s">
        <v>49</v>
      </c>
    </row>
    <row r="41" spans="1:5" x14ac:dyDescent="0.25">
      <c r="A41" t="s">
        <v>46</v>
      </c>
      <c r="B41" s="21">
        <v>42142</v>
      </c>
      <c r="C41" t="s">
        <v>62</v>
      </c>
      <c r="D41" s="3">
        <v>-200</v>
      </c>
      <c r="E41" t="s">
        <v>47</v>
      </c>
    </row>
    <row r="42" spans="1:5" x14ac:dyDescent="0.25">
      <c r="A42" t="s">
        <v>46</v>
      </c>
      <c r="B42" s="21">
        <v>42142</v>
      </c>
      <c r="C42" t="s">
        <v>61</v>
      </c>
      <c r="D42" s="3">
        <v>-47.3</v>
      </c>
      <c r="E42" t="s">
        <v>56</v>
      </c>
    </row>
    <row r="43" spans="1:5" x14ac:dyDescent="0.25">
      <c r="A43" t="s">
        <v>46</v>
      </c>
      <c r="B43" s="21">
        <v>42142</v>
      </c>
      <c r="C43" t="s">
        <v>60</v>
      </c>
      <c r="D43" s="3">
        <v>-30.13</v>
      </c>
      <c r="E43" t="s">
        <v>56</v>
      </c>
    </row>
    <row r="44" spans="1:5" x14ac:dyDescent="0.25">
      <c r="A44" t="s">
        <v>46</v>
      </c>
      <c r="B44" s="21">
        <v>42142</v>
      </c>
      <c r="C44" t="s">
        <v>59</v>
      </c>
      <c r="D44" s="3">
        <v>-19.11</v>
      </c>
      <c r="E44" t="s">
        <v>58</v>
      </c>
    </row>
    <row r="45" spans="1:5" x14ac:dyDescent="0.25">
      <c r="A45" t="s">
        <v>46</v>
      </c>
      <c r="B45" s="21">
        <v>42142</v>
      </c>
      <c r="C45" t="s">
        <v>57</v>
      </c>
      <c r="D45" s="3">
        <v>-46.06</v>
      </c>
      <c r="E45" t="s">
        <v>56</v>
      </c>
    </row>
    <row r="46" spans="1:5" x14ac:dyDescent="0.25">
      <c r="A46" t="s">
        <v>46</v>
      </c>
      <c r="B46" s="21">
        <v>42142</v>
      </c>
      <c r="C46" t="s">
        <v>55</v>
      </c>
      <c r="D46" s="3">
        <v>-101.75</v>
      </c>
      <c r="E46" t="s">
        <v>47</v>
      </c>
    </row>
    <row r="47" spans="1:5" x14ac:dyDescent="0.25">
      <c r="A47" t="s">
        <v>46</v>
      </c>
      <c r="B47" s="21">
        <v>42142</v>
      </c>
      <c r="C47" t="s">
        <v>54</v>
      </c>
      <c r="D47" s="3">
        <v>-26.3</v>
      </c>
      <c r="E47" t="s">
        <v>53</v>
      </c>
    </row>
    <row r="48" spans="1:5" x14ac:dyDescent="0.25">
      <c r="A48" t="s">
        <v>46</v>
      </c>
      <c r="B48" s="21">
        <v>42142</v>
      </c>
      <c r="C48" t="s">
        <v>52</v>
      </c>
      <c r="D48" s="3">
        <v>-18.25</v>
      </c>
      <c r="E48" t="s">
        <v>49</v>
      </c>
    </row>
    <row r="49" spans="1:5" x14ac:dyDescent="0.25">
      <c r="A49" t="s">
        <v>46</v>
      </c>
      <c r="B49" s="21">
        <v>42142</v>
      </c>
      <c r="C49" t="s">
        <v>51</v>
      </c>
      <c r="D49" s="3">
        <v>-321.07</v>
      </c>
      <c r="E49" t="s">
        <v>84</v>
      </c>
    </row>
    <row r="50" spans="1:5" x14ac:dyDescent="0.25">
      <c r="A50" t="s">
        <v>46</v>
      </c>
      <c r="B50" s="21">
        <v>42142</v>
      </c>
      <c r="C50" t="s">
        <v>50</v>
      </c>
      <c r="D50" s="3">
        <v>-18.25</v>
      </c>
      <c r="E50" t="s">
        <v>49</v>
      </c>
    </row>
    <row r="51" spans="1:5" x14ac:dyDescent="0.25">
      <c r="A51" t="s">
        <v>46</v>
      </c>
      <c r="B51" s="21">
        <v>42142</v>
      </c>
      <c r="C51" t="s">
        <v>48</v>
      </c>
      <c r="D51" s="3">
        <v>-300</v>
      </c>
      <c r="E51" t="s">
        <v>47</v>
      </c>
    </row>
    <row r="52" spans="1:5" x14ac:dyDescent="0.25">
      <c r="A52" t="s">
        <v>46</v>
      </c>
      <c r="B52" s="21">
        <v>42142</v>
      </c>
      <c r="C52" t="s">
        <v>45</v>
      </c>
      <c r="D52" s="3">
        <v>-2</v>
      </c>
      <c r="E52" t="s">
        <v>44</v>
      </c>
    </row>
    <row r="53" spans="1:5" x14ac:dyDescent="0.25">
      <c r="A53" t="s">
        <v>43</v>
      </c>
      <c r="B53" s="21">
        <v>42142</v>
      </c>
      <c r="C53" t="s">
        <v>42</v>
      </c>
      <c r="D53" s="3">
        <v>7000</v>
      </c>
      <c r="E53" t="s">
        <v>41</v>
      </c>
    </row>
    <row r="79" spans="4:4" x14ac:dyDescent="0.25">
      <c r="D79" s="3">
        <f>SUBTOTAL(9,D2:D78)</f>
        <v>-1677.4400000000005</v>
      </c>
    </row>
  </sheetData>
  <autoFilter ref="A1:E5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69"/>
  <sheetViews>
    <sheetView workbookViewId="0">
      <selection sqref="A1:XFD1048576"/>
    </sheetView>
  </sheetViews>
  <sheetFormatPr defaultRowHeight="15" x14ac:dyDescent="0.25"/>
  <cols>
    <col min="3" max="3" width="21.625" customWidth="1"/>
    <col min="5" max="5" width="11.625" style="3" bestFit="1" customWidth="1"/>
  </cols>
  <sheetData>
    <row r="1" spans="3:12" ht="18.75" x14ac:dyDescent="0.3">
      <c r="C1" s="14" t="s">
        <v>37</v>
      </c>
    </row>
    <row r="2" spans="3:12" ht="18.75" x14ac:dyDescent="0.3">
      <c r="C2" s="14"/>
    </row>
    <row r="4" spans="3:12" s="7" customFormat="1" ht="15.75" x14ac:dyDescent="0.25">
      <c r="C4" s="2" t="s">
        <v>0</v>
      </c>
      <c r="D4" s="2" t="s">
        <v>115</v>
      </c>
      <c r="E4" s="6"/>
    </row>
    <row r="6" spans="3:12" ht="15.75" x14ac:dyDescent="0.25">
      <c r="C6" s="2" t="s">
        <v>1</v>
      </c>
    </row>
    <row r="7" spans="3:12" x14ac:dyDescent="0.25">
      <c r="C7" s="9"/>
      <c r="D7" s="8" t="s">
        <v>36</v>
      </c>
      <c r="E7" s="15"/>
    </row>
    <row r="8" spans="3:12" s="1" customFormat="1" x14ac:dyDescent="0.25">
      <c r="C8" s="8" t="s">
        <v>2</v>
      </c>
      <c r="D8" s="8" t="s">
        <v>3</v>
      </c>
      <c r="E8" s="16" t="s">
        <v>4</v>
      </c>
    </row>
    <row r="9" spans="3:12" x14ac:dyDescent="0.25">
      <c r="C9" s="9"/>
      <c r="D9" s="9"/>
      <c r="E9" s="15">
        <v>7000</v>
      </c>
    </row>
    <row r="10" spans="3:12" x14ac:dyDescent="0.25">
      <c r="C10" s="9"/>
      <c r="D10" s="9"/>
      <c r="E10" s="15"/>
    </row>
    <row r="11" spans="3:12" s="1" customFormat="1" x14ac:dyDescent="0.25">
      <c r="C11" s="8" t="s">
        <v>5</v>
      </c>
      <c r="D11" s="8"/>
      <c r="E11" s="16">
        <v>7860</v>
      </c>
    </row>
    <row r="12" spans="3:12" ht="15.75" thickBot="1" x14ac:dyDescent="0.3">
      <c r="C12" s="11"/>
      <c r="D12" s="11"/>
      <c r="E12" s="13"/>
    </row>
    <row r="13" spans="3:12" x14ac:dyDescent="0.25">
      <c r="C13" s="9"/>
      <c r="D13" s="10" t="s">
        <v>11</v>
      </c>
      <c r="E13" s="16">
        <f>SUM(E9:E12)</f>
        <v>14860</v>
      </c>
      <c r="L13" s="12"/>
    </row>
    <row r="14" spans="3:12" x14ac:dyDescent="0.25">
      <c r="C14" s="9"/>
      <c r="D14" s="9"/>
      <c r="E14" s="15"/>
    </row>
    <row r="15" spans="3:12" x14ac:dyDescent="0.25">
      <c r="C15" s="8" t="s">
        <v>8</v>
      </c>
      <c r="D15" s="9"/>
      <c r="E15" s="15"/>
    </row>
    <row r="16" spans="3:12" ht="15.75" thickBot="1" x14ac:dyDescent="0.3">
      <c r="C16" s="17" t="s">
        <v>9</v>
      </c>
      <c r="D16" s="11"/>
      <c r="E16" s="18">
        <v>1757.85</v>
      </c>
    </row>
    <row r="17" spans="3:5" x14ac:dyDescent="0.25">
      <c r="C17" s="9"/>
      <c r="D17" s="10" t="s">
        <v>10</v>
      </c>
      <c r="E17" s="16">
        <f>E13+E16</f>
        <v>16617.849999999999</v>
      </c>
    </row>
    <row r="18" spans="3:5" x14ac:dyDescent="0.25">
      <c r="C18" s="9"/>
      <c r="D18" s="9"/>
      <c r="E18" s="15"/>
    </row>
    <row r="21" spans="3:5" ht="15.75" x14ac:dyDescent="0.25">
      <c r="C21" s="2" t="s">
        <v>12</v>
      </c>
    </row>
    <row r="22" spans="3:5" x14ac:dyDescent="0.25">
      <c r="C22" s="1" t="s">
        <v>5</v>
      </c>
      <c r="E22" s="4" t="s">
        <v>11</v>
      </c>
    </row>
    <row r="23" spans="3:5" x14ac:dyDescent="0.25">
      <c r="C23" t="s">
        <v>13</v>
      </c>
      <c r="E23" s="3">
        <v>3180</v>
      </c>
    </row>
    <row r="24" spans="3:5" x14ac:dyDescent="0.25">
      <c r="C24" t="s">
        <v>38</v>
      </c>
    </row>
    <row r="25" spans="3:5" x14ac:dyDescent="0.25">
      <c r="C25" t="s">
        <v>111</v>
      </c>
      <c r="E25" s="3">
        <v>1500</v>
      </c>
    </row>
    <row r="26" spans="3:5" x14ac:dyDescent="0.25">
      <c r="C26" t="s">
        <v>112</v>
      </c>
      <c r="E26" s="3">
        <v>500</v>
      </c>
    </row>
    <row r="27" spans="3:5" x14ac:dyDescent="0.25">
      <c r="C27" t="s">
        <v>113</v>
      </c>
      <c r="E27" s="3">
        <v>1250</v>
      </c>
    </row>
    <row r="28" spans="3:5" x14ac:dyDescent="0.25">
      <c r="C28" t="s">
        <v>114</v>
      </c>
      <c r="E28" s="3">
        <v>200</v>
      </c>
    </row>
    <row r="29" spans="3:5" x14ac:dyDescent="0.25">
      <c r="C29" t="s">
        <v>31</v>
      </c>
      <c r="E29" s="3">
        <v>18.25</v>
      </c>
    </row>
    <row r="30" spans="3:5" x14ac:dyDescent="0.25">
      <c r="C30" t="s">
        <v>22</v>
      </c>
      <c r="E30" s="3">
        <v>120.6</v>
      </c>
    </row>
    <row r="31" spans="3:5" x14ac:dyDescent="0.25">
      <c r="C31" t="s">
        <v>132</v>
      </c>
      <c r="E31" s="3">
        <v>33.65</v>
      </c>
    </row>
    <row r="32" spans="3:5" x14ac:dyDescent="0.25">
      <c r="C32" t="s">
        <v>19</v>
      </c>
      <c r="E32" s="3">
        <v>141.69999999999999</v>
      </c>
    </row>
    <row r="33" spans="3:5" ht="15.75" thickBot="1" x14ac:dyDescent="0.3">
      <c r="C33" s="11" t="s">
        <v>29</v>
      </c>
      <c r="D33" s="11"/>
      <c r="E33" s="13">
        <v>681.28</v>
      </c>
    </row>
    <row r="34" spans="3:5" x14ac:dyDescent="0.25">
      <c r="D34" s="5" t="s">
        <v>11</v>
      </c>
      <c r="E34" s="4">
        <f>SUM(E23:E33)</f>
        <v>7625.48</v>
      </c>
    </row>
    <row r="36" spans="3:5" x14ac:dyDescent="0.25">
      <c r="C36" s="1" t="s">
        <v>16</v>
      </c>
    </row>
    <row r="37" spans="3:5" x14ac:dyDescent="0.25">
      <c r="C37" t="s">
        <v>39</v>
      </c>
      <c r="E37" s="20">
        <v>0</v>
      </c>
    </row>
    <row r="38" spans="3:5" x14ac:dyDescent="0.25">
      <c r="C38" t="s">
        <v>17</v>
      </c>
      <c r="E38" s="20">
        <v>0</v>
      </c>
    </row>
    <row r="39" spans="3:5" x14ac:dyDescent="0.25">
      <c r="C39" t="s">
        <v>18</v>
      </c>
      <c r="E39" s="20">
        <v>0</v>
      </c>
    </row>
    <row r="40" spans="3:5" x14ac:dyDescent="0.25">
      <c r="C40" t="s">
        <v>19</v>
      </c>
      <c r="E40" s="20">
        <v>0</v>
      </c>
    </row>
    <row r="41" spans="3:5" x14ac:dyDescent="0.25">
      <c r="C41" t="s">
        <v>20</v>
      </c>
      <c r="E41" s="20">
        <v>356.02</v>
      </c>
    </row>
    <row r="42" spans="3:5" x14ac:dyDescent="0.25">
      <c r="C42" t="s">
        <v>21</v>
      </c>
      <c r="E42" s="20">
        <v>0</v>
      </c>
    </row>
    <row r="43" spans="3:5" x14ac:dyDescent="0.25">
      <c r="C43" t="s">
        <v>40</v>
      </c>
      <c r="E43" s="3">
        <v>165.47</v>
      </c>
    </row>
    <row r="44" spans="3:5" x14ac:dyDescent="0.25">
      <c r="C44" t="s">
        <v>23</v>
      </c>
      <c r="E44" s="3">
        <v>0</v>
      </c>
    </row>
    <row r="45" spans="3:5" x14ac:dyDescent="0.25">
      <c r="C45" t="s">
        <v>109</v>
      </c>
      <c r="E45" s="3">
        <v>4</v>
      </c>
    </row>
    <row r="46" spans="3:5" x14ac:dyDescent="0.25">
      <c r="C46" t="s">
        <v>110</v>
      </c>
      <c r="E46" s="3">
        <v>30.77</v>
      </c>
    </row>
    <row r="47" spans="3:5" x14ac:dyDescent="0.25">
      <c r="C47" t="s">
        <v>24</v>
      </c>
      <c r="E47" s="3">
        <v>1243.5</v>
      </c>
    </row>
    <row r="48" spans="3:5" x14ac:dyDescent="0.25">
      <c r="C48" t="s">
        <v>25</v>
      </c>
      <c r="E48" s="3">
        <v>105.25</v>
      </c>
    </row>
    <row r="49" spans="3:5" x14ac:dyDescent="0.25">
      <c r="C49" t="s">
        <v>26</v>
      </c>
      <c r="E49" s="3">
        <v>0</v>
      </c>
    </row>
    <row r="50" spans="3:5" x14ac:dyDescent="0.25">
      <c r="C50" t="s">
        <v>108</v>
      </c>
      <c r="E50" s="3">
        <v>315.83</v>
      </c>
    </row>
    <row r="51" spans="3:5" x14ac:dyDescent="0.25">
      <c r="C51" t="s">
        <v>27</v>
      </c>
      <c r="E51" s="3">
        <v>0</v>
      </c>
    </row>
    <row r="52" spans="3:5" x14ac:dyDescent="0.25">
      <c r="C52" t="s">
        <v>31</v>
      </c>
      <c r="E52" s="3">
        <v>137.76</v>
      </c>
    </row>
    <row r="53" spans="3:5" x14ac:dyDescent="0.25">
      <c r="C53" t="s">
        <v>29</v>
      </c>
      <c r="E53" s="3">
        <v>5994.1</v>
      </c>
    </row>
    <row r="54" spans="3:5" ht="15.75" thickBot="1" x14ac:dyDescent="0.3">
      <c r="C54" s="11" t="s">
        <v>30</v>
      </c>
      <c r="D54" s="11"/>
      <c r="E54" s="13">
        <v>0</v>
      </c>
    </row>
    <row r="55" spans="3:5" x14ac:dyDescent="0.25">
      <c r="D55" s="5" t="s">
        <v>11</v>
      </c>
      <c r="E55" s="4">
        <f>SUM(E37:E54)</f>
        <v>8352.7000000000007</v>
      </c>
    </row>
    <row r="57" spans="3:5" x14ac:dyDescent="0.25">
      <c r="D57" s="5" t="s">
        <v>32</v>
      </c>
      <c r="E57" s="4">
        <f>E34+E55</f>
        <v>15978.18</v>
      </c>
    </row>
    <row r="58" spans="3:5" x14ac:dyDescent="0.25">
      <c r="E58" s="4"/>
    </row>
    <row r="61" spans="3:5" x14ac:dyDescent="0.25">
      <c r="C61" s="1" t="s">
        <v>33</v>
      </c>
    </row>
    <row r="62" spans="3:5" x14ac:dyDescent="0.25">
      <c r="C62" s="1" t="s">
        <v>35</v>
      </c>
      <c r="E62" s="4">
        <f>E17</f>
        <v>16617.849999999999</v>
      </c>
    </row>
    <row r="63" spans="3:5" ht="15.75" thickBot="1" x14ac:dyDescent="0.3">
      <c r="C63" s="17" t="s">
        <v>12</v>
      </c>
      <c r="D63" s="11"/>
      <c r="E63" s="18">
        <f>E57</f>
        <v>15978.18</v>
      </c>
    </row>
    <row r="64" spans="3:5" x14ac:dyDescent="0.25">
      <c r="C64" s="1" t="s">
        <v>34</v>
      </c>
      <c r="E64" s="4">
        <f>E62-E63</f>
        <v>639.66999999999825</v>
      </c>
    </row>
    <row r="69" spans="12:12" x14ac:dyDescent="0.25">
      <c r="L69" s="19"/>
    </row>
  </sheetData>
  <pageMargins left="0.7" right="0.7" top="0.75" bottom="0.75" header="0.3" footer="0.3"/>
  <pageSetup scale="7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37" sqref="D37"/>
    </sheetView>
  </sheetViews>
  <sheetFormatPr defaultRowHeight="15" x14ac:dyDescent="0.25"/>
  <cols>
    <col min="2" max="2" width="9.75" bestFit="1" customWidth="1"/>
    <col min="3" max="3" width="75" bestFit="1" customWidth="1"/>
    <col min="4" max="4" width="9.75" style="3" bestFit="1" customWidth="1"/>
    <col min="5" max="5" width="20.625" customWidth="1"/>
    <col min="8" max="8" width="17.625" bestFit="1" customWidth="1"/>
    <col min="9" max="9" width="9.125" style="3"/>
  </cols>
  <sheetData>
    <row r="1" spans="1:9" x14ac:dyDescent="0.25">
      <c r="A1" t="s">
        <v>107</v>
      </c>
      <c r="B1" t="s">
        <v>106</v>
      </c>
      <c r="C1" t="s">
        <v>105</v>
      </c>
      <c r="D1" s="3" t="s">
        <v>104</v>
      </c>
      <c r="E1" t="s">
        <v>141</v>
      </c>
    </row>
    <row r="2" spans="1:9" x14ac:dyDescent="0.25">
      <c r="A2" t="s">
        <v>46</v>
      </c>
      <c r="B2" s="21">
        <v>42153</v>
      </c>
      <c r="C2" t="s">
        <v>116</v>
      </c>
      <c r="D2" s="3">
        <v>-38.799999999999997</v>
      </c>
      <c r="E2" t="s">
        <v>133</v>
      </c>
      <c r="I2"/>
    </row>
    <row r="3" spans="1:9" x14ac:dyDescent="0.25">
      <c r="A3" t="s">
        <v>46</v>
      </c>
      <c r="B3" s="21">
        <v>42153</v>
      </c>
      <c r="C3" t="s">
        <v>117</v>
      </c>
      <c r="D3" s="3">
        <v>-15</v>
      </c>
      <c r="E3" t="s">
        <v>134</v>
      </c>
    </row>
    <row r="4" spans="1:9" x14ac:dyDescent="0.25">
      <c r="A4" t="s">
        <v>46</v>
      </c>
      <c r="B4" s="21">
        <v>42151</v>
      </c>
      <c r="C4" t="s">
        <v>118</v>
      </c>
      <c r="D4" s="3">
        <v>-49.14</v>
      </c>
      <c r="E4" t="s">
        <v>135</v>
      </c>
      <c r="I4"/>
    </row>
    <row r="5" spans="1:9" x14ac:dyDescent="0.25">
      <c r="A5" t="s">
        <v>46</v>
      </c>
      <c r="B5" s="21">
        <v>42151</v>
      </c>
      <c r="C5" t="s">
        <v>119</v>
      </c>
      <c r="D5" s="3">
        <v>-30</v>
      </c>
      <c r="E5" t="s">
        <v>137</v>
      </c>
      <c r="I5"/>
    </row>
    <row r="6" spans="1:9" x14ac:dyDescent="0.25">
      <c r="A6" t="s">
        <v>46</v>
      </c>
      <c r="B6" s="21">
        <v>42151</v>
      </c>
      <c r="C6" t="s">
        <v>120</v>
      </c>
      <c r="D6" s="3">
        <v>-19.899999999999999</v>
      </c>
      <c r="E6" t="s">
        <v>133</v>
      </c>
      <c r="I6"/>
    </row>
    <row r="7" spans="1:9" x14ac:dyDescent="0.25">
      <c r="A7" t="s">
        <v>46</v>
      </c>
      <c r="B7" s="21">
        <v>42150</v>
      </c>
      <c r="C7" t="s">
        <v>121</v>
      </c>
      <c r="D7" s="3">
        <v>-34.03</v>
      </c>
      <c r="E7" t="s">
        <v>137</v>
      </c>
      <c r="I7"/>
    </row>
    <row r="8" spans="1:9" ht="15.75" x14ac:dyDescent="0.25">
      <c r="A8" t="s">
        <v>46</v>
      </c>
      <c r="B8" s="21">
        <v>42150</v>
      </c>
      <c r="C8" t="s">
        <v>122</v>
      </c>
      <c r="D8" s="3">
        <v>-21.71</v>
      </c>
      <c r="E8" t="s">
        <v>136</v>
      </c>
      <c r="H8" s="24" t="s">
        <v>142</v>
      </c>
      <c r="I8" s="22"/>
    </row>
    <row r="9" spans="1:9" x14ac:dyDescent="0.25">
      <c r="A9" t="s">
        <v>46</v>
      </c>
      <c r="B9" s="21">
        <v>42150</v>
      </c>
      <c r="C9" t="s">
        <v>123</v>
      </c>
      <c r="D9" s="3">
        <v>-58.84</v>
      </c>
      <c r="E9" t="s">
        <v>135</v>
      </c>
      <c r="H9" t="s">
        <v>143</v>
      </c>
      <c r="I9" s="3">
        <v>21.71</v>
      </c>
    </row>
    <row r="10" spans="1:9" x14ac:dyDescent="0.25">
      <c r="A10" t="s">
        <v>46</v>
      </c>
      <c r="B10" s="21">
        <v>42150</v>
      </c>
      <c r="C10" t="s">
        <v>124</v>
      </c>
      <c r="D10" s="3">
        <v>-49.11</v>
      </c>
      <c r="E10" t="s">
        <v>137</v>
      </c>
      <c r="H10" t="s">
        <v>134</v>
      </c>
      <c r="I10" s="3">
        <v>15</v>
      </c>
    </row>
    <row r="11" spans="1:9" x14ac:dyDescent="0.25">
      <c r="A11" t="s">
        <v>46</v>
      </c>
      <c r="B11" s="21">
        <v>42150</v>
      </c>
      <c r="C11" t="s">
        <v>125</v>
      </c>
      <c r="D11" s="3">
        <v>-32.799999999999997</v>
      </c>
      <c r="E11" t="s">
        <v>138</v>
      </c>
      <c r="H11" t="s">
        <v>67</v>
      </c>
      <c r="I11" s="3">
        <v>113.14</v>
      </c>
    </row>
    <row r="12" spans="1:9" x14ac:dyDescent="0.25">
      <c r="A12" t="s">
        <v>46</v>
      </c>
      <c r="B12" s="21">
        <v>42150</v>
      </c>
      <c r="C12" t="s">
        <v>126</v>
      </c>
      <c r="D12" s="3">
        <v>-27.67</v>
      </c>
      <c r="E12" t="s">
        <v>133</v>
      </c>
      <c r="H12" t="s">
        <v>135</v>
      </c>
      <c r="I12" s="3">
        <v>131.38999999999999</v>
      </c>
    </row>
    <row r="13" spans="1:9" x14ac:dyDescent="0.25">
      <c r="A13" t="s">
        <v>46</v>
      </c>
      <c r="B13" s="21">
        <v>42150</v>
      </c>
      <c r="C13" t="s">
        <v>127</v>
      </c>
      <c r="D13" s="3">
        <v>-16.739999999999998</v>
      </c>
      <c r="E13" t="s">
        <v>138</v>
      </c>
      <c r="H13" t="s">
        <v>138</v>
      </c>
      <c r="I13" s="3">
        <v>49.54</v>
      </c>
    </row>
    <row r="14" spans="1:9" x14ac:dyDescent="0.25">
      <c r="A14" t="s">
        <v>46</v>
      </c>
      <c r="B14" s="21">
        <v>42150</v>
      </c>
      <c r="C14" t="s">
        <v>128</v>
      </c>
      <c r="D14" s="3">
        <v>-200</v>
      </c>
      <c r="E14" t="s">
        <v>139</v>
      </c>
      <c r="H14" t="s">
        <v>133</v>
      </c>
      <c r="I14" s="3">
        <v>94.92</v>
      </c>
    </row>
    <row r="15" spans="1:9" x14ac:dyDescent="0.25">
      <c r="A15" t="s">
        <v>46</v>
      </c>
      <c r="B15" s="21">
        <v>42150</v>
      </c>
      <c r="C15" t="s">
        <v>129</v>
      </c>
      <c r="D15" s="3">
        <v>-8.5500000000000007</v>
      </c>
      <c r="E15" t="s">
        <v>133</v>
      </c>
      <c r="H15" t="s">
        <v>144</v>
      </c>
      <c r="I15" s="3">
        <v>10</v>
      </c>
    </row>
    <row r="16" spans="1:9" x14ac:dyDescent="0.25">
      <c r="A16" t="s">
        <v>46</v>
      </c>
      <c r="B16" s="21">
        <v>42150</v>
      </c>
      <c r="C16" t="s">
        <v>130</v>
      </c>
      <c r="D16" s="3">
        <v>-23.41</v>
      </c>
      <c r="E16" t="s">
        <v>135</v>
      </c>
      <c r="H16" s="22" t="s">
        <v>47</v>
      </c>
      <c r="I16" s="23">
        <v>200</v>
      </c>
    </row>
    <row r="17" spans="1:9" x14ac:dyDescent="0.25">
      <c r="A17" t="s">
        <v>46</v>
      </c>
      <c r="B17" s="21">
        <v>42150</v>
      </c>
      <c r="C17" t="s">
        <v>131</v>
      </c>
      <c r="D17" s="3">
        <v>-10</v>
      </c>
      <c r="E17" t="s">
        <v>140</v>
      </c>
      <c r="H17" s="25" t="s">
        <v>145</v>
      </c>
      <c r="I17" s="3">
        <f>SUM(I9:I16)</f>
        <v>635.70000000000005</v>
      </c>
    </row>
    <row r="22" spans="1:9" x14ac:dyDescent="0.25">
      <c r="D22" s="3">
        <f>SUBTOTAL(9,D2:D21)</f>
        <v>-635.69999999999993</v>
      </c>
    </row>
  </sheetData>
  <autoFilter ref="A1:E17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69"/>
  <sheetViews>
    <sheetView workbookViewId="0">
      <selection activeCell="J24" sqref="J24"/>
    </sheetView>
  </sheetViews>
  <sheetFormatPr defaultRowHeight="15" x14ac:dyDescent="0.25"/>
  <cols>
    <col min="3" max="3" width="21.625" customWidth="1"/>
    <col min="5" max="5" width="11.625" style="3" bestFit="1" customWidth="1"/>
  </cols>
  <sheetData>
    <row r="1" spans="3:12" ht="18.75" x14ac:dyDescent="0.3">
      <c r="C1" s="14" t="s">
        <v>37</v>
      </c>
    </row>
    <row r="2" spans="3:12" ht="18.75" x14ac:dyDescent="0.3">
      <c r="C2" s="14"/>
    </row>
    <row r="4" spans="3:12" s="7" customFormat="1" ht="15.75" x14ac:dyDescent="0.25">
      <c r="C4" s="2" t="s">
        <v>0</v>
      </c>
      <c r="D4" s="2" t="s">
        <v>148</v>
      </c>
      <c r="E4" s="6"/>
    </row>
    <row r="6" spans="3:12" ht="15.75" x14ac:dyDescent="0.25">
      <c r="C6" s="2" t="s">
        <v>1</v>
      </c>
    </row>
    <row r="7" spans="3:12" x14ac:dyDescent="0.25">
      <c r="C7" s="9"/>
      <c r="D7" s="8" t="s">
        <v>36</v>
      </c>
      <c r="E7" s="15"/>
    </row>
    <row r="8" spans="3:12" s="1" customFormat="1" x14ac:dyDescent="0.25">
      <c r="C8" s="8" t="s">
        <v>2</v>
      </c>
      <c r="D8" s="8" t="s">
        <v>3</v>
      </c>
      <c r="E8" s="16" t="s">
        <v>4</v>
      </c>
    </row>
    <row r="9" spans="3:12" x14ac:dyDescent="0.25">
      <c r="C9" s="9"/>
      <c r="D9" s="9"/>
      <c r="E9" s="15"/>
    </row>
    <row r="10" spans="3:12" x14ac:dyDescent="0.25">
      <c r="C10" s="9"/>
      <c r="D10" s="9"/>
      <c r="E10" s="15"/>
    </row>
    <row r="11" spans="3:12" s="1" customFormat="1" x14ac:dyDescent="0.25">
      <c r="C11" s="8" t="s">
        <v>5</v>
      </c>
      <c r="D11" s="8"/>
      <c r="E11" s="16">
        <v>2000</v>
      </c>
    </row>
    <row r="12" spans="3:12" ht="15.75" thickBot="1" x14ac:dyDescent="0.3">
      <c r="C12" s="11"/>
      <c r="D12" s="11"/>
      <c r="E12" s="13"/>
    </row>
    <row r="13" spans="3:12" x14ac:dyDescent="0.25">
      <c r="C13" s="9"/>
      <c r="D13" s="10" t="s">
        <v>11</v>
      </c>
      <c r="E13" s="16">
        <f>SUM(E9:E12)</f>
        <v>2000</v>
      </c>
      <c r="L13" s="12"/>
    </row>
    <row r="14" spans="3:12" x14ac:dyDescent="0.25">
      <c r="C14" s="9"/>
      <c r="D14" s="9"/>
      <c r="E14" s="15"/>
    </row>
    <row r="15" spans="3:12" x14ac:dyDescent="0.25">
      <c r="C15" s="8" t="s">
        <v>8</v>
      </c>
      <c r="D15" s="9"/>
      <c r="E15" s="15"/>
    </row>
    <row r="16" spans="3:12" ht="15.75" thickBot="1" x14ac:dyDescent="0.3">
      <c r="C16" s="17" t="s">
        <v>9</v>
      </c>
      <c r="D16" s="11"/>
      <c r="E16" s="18">
        <v>639.66999999999996</v>
      </c>
    </row>
    <row r="17" spans="3:5" x14ac:dyDescent="0.25">
      <c r="C17" s="9"/>
      <c r="D17" s="10" t="s">
        <v>10</v>
      </c>
      <c r="E17" s="16">
        <f>E13+E16</f>
        <v>2639.67</v>
      </c>
    </row>
    <row r="18" spans="3:5" x14ac:dyDescent="0.25">
      <c r="C18" s="9"/>
      <c r="D18" s="9"/>
      <c r="E18" s="15"/>
    </row>
    <row r="21" spans="3:5" ht="15.75" x14ac:dyDescent="0.25">
      <c r="C21" s="2" t="s">
        <v>12</v>
      </c>
    </row>
    <row r="22" spans="3:5" x14ac:dyDescent="0.25">
      <c r="C22" s="1" t="s">
        <v>5</v>
      </c>
      <c r="E22" s="4" t="s">
        <v>11</v>
      </c>
    </row>
    <row r="23" spans="3:5" x14ac:dyDescent="0.25">
      <c r="C23" t="s">
        <v>13</v>
      </c>
      <c r="E23" s="3">
        <v>3010</v>
      </c>
    </row>
    <row r="24" spans="3:5" x14ac:dyDescent="0.25">
      <c r="C24" t="s">
        <v>38</v>
      </c>
      <c r="E24" s="3">
        <v>0</v>
      </c>
    </row>
    <row r="25" spans="3:5" x14ac:dyDescent="0.25">
      <c r="C25" t="s">
        <v>111</v>
      </c>
      <c r="E25" s="3">
        <v>0</v>
      </c>
    </row>
    <row r="26" spans="3:5" x14ac:dyDescent="0.25">
      <c r="C26" t="s">
        <v>112</v>
      </c>
      <c r="E26" s="3">
        <v>0</v>
      </c>
    </row>
    <row r="27" spans="3:5" x14ac:dyDescent="0.25">
      <c r="C27" t="s">
        <v>113</v>
      </c>
      <c r="E27" s="3">
        <v>0</v>
      </c>
    </row>
    <row r="28" spans="3:5" x14ac:dyDescent="0.25">
      <c r="C28" t="s">
        <v>114</v>
      </c>
      <c r="E28" s="3">
        <v>0</v>
      </c>
    </row>
    <row r="29" spans="3:5" x14ac:dyDescent="0.25">
      <c r="C29" t="s">
        <v>31</v>
      </c>
      <c r="E29" s="3">
        <v>0</v>
      </c>
    </row>
    <row r="30" spans="3:5" x14ac:dyDescent="0.25">
      <c r="C30" t="s">
        <v>22</v>
      </c>
      <c r="E30" s="3">
        <v>167.03</v>
      </c>
    </row>
    <row r="31" spans="3:5" x14ac:dyDescent="0.25">
      <c r="C31" t="s">
        <v>132</v>
      </c>
      <c r="E31" s="3">
        <v>0</v>
      </c>
    </row>
    <row r="32" spans="3:5" x14ac:dyDescent="0.25">
      <c r="C32" t="s">
        <v>19</v>
      </c>
      <c r="E32" s="3">
        <v>200.8</v>
      </c>
    </row>
    <row r="33" spans="3:5" ht="15.75" thickBot="1" x14ac:dyDescent="0.3">
      <c r="C33" s="11" t="s">
        <v>29</v>
      </c>
      <c r="D33" s="11"/>
      <c r="E33" s="13">
        <v>348</v>
      </c>
    </row>
    <row r="34" spans="3:5" x14ac:dyDescent="0.25">
      <c r="D34" s="5" t="s">
        <v>11</v>
      </c>
      <c r="E34" s="4">
        <f>SUM(E23:E33)</f>
        <v>3725.8300000000004</v>
      </c>
    </row>
    <row r="36" spans="3:5" x14ac:dyDescent="0.25">
      <c r="C36" s="1" t="s">
        <v>16</v>
      </c>
    </row>
    <row r="37" spans="3:5" x14ac:dyDescent="0.25">
      <c r="C37" t="s">
        <v>146</v>
      </c>
      <c r="E37" s="20">
        <v>0</v>
      </c>
    </row>
    <row r="38" spans="3:5" x14ac:dyDescent="0.25">
      <c r="C38" t="s">
        <v>17</v>
      </c>
      <c r="E38" s="20">
        <v>0</v>
      </c>
    </row>
    <row r="39" spans="3:5" x14ac:dyDescent="0.25">
      <c r="C39" t="s">
        <v>18</v>
      </c>
      <c r="E39" s="20">
        <v>0</v>
      </c>
    </row>
    <row r="40" spans="3:5" x14ac:dyDescent="0.25">
      <c r="C40" t="s">
        <v>19</v>
      </c>
      <c r="E40" s="20">
        <v>10</v>
      </c>
    </row>
    <row r="41" spans="3:5" x14ac:dyDescent="0.25">
      <c r="C41" t="s">
        <v>20</v>
      </c>
      <c r="E41" s="20">
        <v>0</v>
      </c>
    </row>
    <row r="42" spans="3:5" x14ac:dyDescent="0.25">
      <c r="C42" t="s">
        <v>21</v>
      </c>
      <c r="E42" s="20">
        <v>0</v>
      </c>
    </row>
    <row r="43" spans="3:5" x14ac:dyDescent="0.25">
      <c r="C43" t="s">
        <v>40</v>
      </c>
      <c r="E43" s="3">
        <v>113.14</v>
      </c>
    </row>
    <row r="44" spans="3:5" x14ac:dyDescent="0.25">
      <c r="C44" t="s">
        <v>23</v>
      </c>
      <c r="E44" s="3">
        <v>21.71</v>
      </c>
    </row>
    <row r="45" spans="3:5" x14ac:dyDescent="0.25">
      <c r="C45" t="s">
        <v>109</v>
      </c>
      <c r="E45" s="3">
        <v>15</v>
      </c>
    </row>
    <row r="46" spans="3:5" x14ac:dyDescent="0.25">
      <c r="C46" t="s">
        <v>110</v>
      </c>
      <c r="E46" s="3">
        <v>0</v>
      </c>
    </row>
    <row r="47" spans="3:5" x14ac:dyDescent="0.25">
      <c r="C47" t="s">
        <v>24</v>
      </c>
      <c r="E47" s="3">
        <v>200</v>
      </c>
    </row>
    <row r="48" spans="3:5" x14ac:dyDescent="0.25">
      <c r="C48" t="s">
        <v>25</v>
      </c>
      <c r="E48" s="3">
        <v>0</v>
      </c>
    </row>
    <row r="49" spans="3:5" x14ac:dyDescent="0.25">
      <c r="C49" t="s">
        <v>147</v>
      </c>
      <c r="E49" s="3">
        <v>94.92</v>
      </c>
    </row>
    <row r="50" spans="3:5" x14ac:dyDescent="0.25">
      <c r="C50" t="s">
        <v>108</v>
      </c>
      <c r="E50" s="3">
        <v>0</v>
      </c>
    </row>
    <row r="51" spans="3:5" x14ac:dyDescent="0.25">
      <c r="C51" t="s">
        <v>27</v>
      </c>
      <c r="E51" s="3">
        <v>0</v>
      </c>
    </row>
    <row r="52" spans="3:5" x14ac:dyDescent="0.25">
      <c r="C52" t="s">
        <v>31</v>
      </c>
      <c r="E52" s="3">
        <v>0</v>
      </c>
    </row>
    <row r="53" spans="3:5" x14ac:dyDescent="0.25">
      <c r="C53" t="s">
        <v>29</v>
      </c>
      <c r="E53" s="3">
        <v>131.38999999999999</v>
      </c>
    </row>
    <row r="54" spans="3:5" ht="15.75" thickBot="1" x14ac:dyDescent="0.3">
      <c r="C54" s="11" t="s">
        <v>30</v>
      </c>
      <c r="D54" s="11"/>
      <c r="E54" s="13">
        <v>0</v>
      </c>
    </row>
    <row r="55" spans="3:5" x14ac:dyDescent="0.25">
      <c r="D55" s="5" t="s">
        <v>11</v>
      </c>
      <c r="E55" s="4">
        <f>SUM(E37:E54)</f>
        <v>586.16000000000008</v>
      </c>
    </row>
    <row r="57" spans="3:5" x14ac:dyDescent="0.25">
      <c r="D57" s="5" t="s">
        <v>32</v>
      </c>
      <c r="E57" s="4">
        <f>E34+E55</f>
        <v>4311.9900000000007</v>
      </c>
    </row>
    <row r="58" spans="3:5" x14ac:dyDescent="0.25">
      <c r="E58" s="4"/>
    </row>
    <row r="61" spans="3:5" x14ac:dyDescent="0.25">
      <c r="C61" s="1" t="s">
        <v>33</v>
      </c>
    </row>
    <row r="62" spans="3:5" x14ac:dyDescent="0.25">
      <c r="C62" s="1" t="s">
        <v>35</v>
      </c>
      <c r="E62" s="4">
        <f>E17</f>
        <v>2639.67</v>
      </c>
    </row>
    <row r="63" spans="3:5" ht="15.75" thickBot="1" x14ac:dyDescent="0.3">
      <c r="C63" s="17" t="s">
        <v>12</v>
      </c>
      <c r="D63" s="11"/>
      <c r="E63" s="18">
        <f>E57</f>
        <v>4311.9900000000007</v>
      </c>
    </row>
    <row r="64" spans="3:5" x14ac:dyDescent="0.25">
      <c r="C64" s="1" t="s">
        <v>34</v>
      </c>
      <c r="E64" s="4">
        <f>E62-E63</f>
        <v>-1672.3200000000006</v>
      </c>
    </row>
    <row r="69" spans="12:12" x14ac:dyDescent="0.25">
      <c r="L69" s="19"/>
    </row>
  </sheetData>
  <pageMargins left="0.7" right="0.7" top="0.26" bottom="0.24" header="0.3" footer="0.3"/>
  <pageSetup scale="7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5" sqref="D15"/>
    </sheetView>
  </sheetViews>
  <sheetFormatPr defaultRowHeight="15" x14ac:dyDescent="0.25"/>
  <cols>
    <col min="3" max="3" width="61.25" customWidth="1"/>
    <col min="4" max="4" width="10.625" style="3" bestFit="1" customWidth="1"/>
    <col min="5" max="5" width="23.625" customWidth="1"/>
    <col min="8" max="8" width="15.875" customWidth="1"/>
    <col min="9" max="9" width="9.75" style="3" bestFit="1" customWidth="1"/>
  </cols>
  <sheetData>
    <row r="1" spans="1:9" x14ac:dyDescent="0.25">
      <c r="A1" t="s">
        <v>107</v>
      </c>
      <c r="B1" t="s">
        <v>106</v>
      </c>
      <c r="C1" t="s">
        <v>105</v>
      </c>
      <c r="D1" s="3" t="s">
        <v>104</v>
      </c>
      <c r="E1" t="s">
        <v>141</v>
      </c>
    </row>
    <row r="2" spans="1:9" x14ac:dyDescent="0.25">
      <c r="A2" t="s">
        <v>43</v>
      </c>
      <c r="B2" s="21">
        <v>42160</v>
      </c>
      <c r="C2" t="s">
        <v>149</v>
      </c>
      <c r="D2" s="3">
        <v>5000</v>
      </c>
      <c r="E2" t="s">
        <v>150</v>
      </c>
    </row>
    <row r="3" spans="1:9" x14ac:dyDescent="0.25">
      <c r="A3" t="s">
        <v>46</v>
      </c>
      <c r="B3" s="21">
        <v>42160</v>
      </c>
      <c r="C3" t="s">
        <v>151</v>
      </c>
      <c r="D3" s="3">
        <v>-164.59</v>
      </c>
      <c r="E3" t="s">
        <v>152</v>
      </c>
      <c r="H3" t="s">
        <v>84</v>
      </c>
      <c r="I3" s="3">
        <v>164.59</v>
      </c>
    </row>
    <row r="4" spans="1:9" x14ac:dyDescent="0.25">
      <c r="A4" t="s">
        <v>46</v>
      </c>
      <c r="B4" s="21">
        <v>42159</v>
      </c>
      <c r="C4" t="s">
        <v>153</v>
      </c>
      <c r="D4" s="3">
        <v>-207</v>
      </c>
      <c r="E4" t="s">
        <v>135</v>
      </c>
      <c r="H4" t="s">
        <v>53</v>
      </c>
      <c r="I4" s="3">
        <f>207+273.4</f>
        <v>480.4</v>
      </c>
    </row>
    <row r="5" spans="1:9" x14ac:dyDescent="0.25">
      <c r="A5" t="s">
        <v>46</v>
      </c>
      <c r="B5" s="21">
        <v>42159</v>
      </c>
      <c r="C5" t="s">
        <v>153</v>
      </c>
      <c r="D5" s="3">
        <v>-273.39999999999998</v>
      </c>
      <c r="E5" t="s">
        <v>135</v>
      </c>
      <c r="H5" t="s">
        <v>134</v>
      </c>
      <c r="I5" s="3">
        <f>34+34</f>
        <v>68</v>
      </c>
    </row>
    <row r="6" spans="1:9" x14ac:dyDescent="0.25">
      <c r="A6" t="s">
        <v>46</v>
      </c>
      <c r="B6" s="21">
        <v>42159</v>
      </c>
      <c r="C6" t="s">
        <v>154</v>
      </c>
      <c r="D6" s="3">
        <v>-34</v>
      </c>
      <c r="E6" t="s">
        <v>134</v>
      </c>
      <c r="H6" t="s">
        <v>75</v>
      </c>
      <c r="I6" s="3">
        <f>3+3</f>
        <v>6</v>
      </c>
    </row>
    <row r="7" spans="1:9" x14ac:dyDescent="0.25">
      <c r="A7" t="s">
        <v>46</v>
      </c>
      <c r="B7" s="21">
        <v>42156</v>
      </c>
      <c r="C7" t="s">
        <v>155</v>
      </c>
      <c r="D7" s="3">
        <v>-3</v>
      </c>
      <c r="E7" t="s">
        <v>75</v>
      </c>
      <c r="H7" s="22" t="s">
        <v>133</v>
      </c>
      <c r="I7" s="23">
        <v>17.649999999999999</v>
      </c>
    </row>
    <row r="8" spans="1:9" x14ac:dyDescent="0.25">
      <c r="A8" t="s">
        <v>46</v>
      </c>
      <c r="B8" s="21">
        <v>42156</v>
      </c>
      <c r="C8" t="s">
        <v>156</v>
      </c>
      <c r="D8" s="3">
        <v>-3</v>
      </c>
      <c r="E8" t="s">
        <v>75</v>
      </c>
      <c r="I8" s="3">
        <f>SUM(I3:I7)</f>
        <v>736.64</v>
      </c>
    </row>
    <row r="9" spans="1:9" x14ac:dyDescent="0.25">
      <c r="A9" t="s">
        <v>46</v>
      </c>
      <c r="B9" s="21">
        <v>42156</v>
      </c>
      <c r="C9" t="s">
        <v>157</v>
      </c>
      <c r="D9" s="3">
        <v>-17.649999999999999</v>
      </c>
      <c r="E9" t="s">
        <v>133</v>
      </c>
    </row>
    <row r="10" spans="1:9" x14ac:dyDescent="0.25">
      <c r="A10" t="s">
        <v>46</v>
      </c>
      <c r="B10" s="21">
        <v>42156</v>
      </c>
      <c r="C10" t="s">
        <v>158</v>
      </c>
      <c r="D10" s="3">
        <v>-34</v>
      </c>
      <c r="E10" t="s">
        <v>134</v>
      </c>
    </row>
    <row r="14" spans="1:9" x14ac:dyDescent="0.25">
      <c r="D14" s="3">
        <f>SUM(D2:D13)</f>
        <v>4263.3600000000006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68"/>
  <sheetViews>
    <sheetView topLeftCell="A37" zoomScale="111" workbookViewId="0">
      <selection activeCell="E63" sqref="E63"/>
    </sheetView>
  </sheetViews>
  <sheetFormatPr defaultRowHeight="15" x14ac:dyDescent="0.25"/>
  <cols>
    <col min="3" max="3" width="21.625" customWidth="1"/>
    <col min="5" max="5" width="11.625" style="3" bestFit="1" customWidth="1"/>
  </cols>
  <sheetData>
    <row r="1" spans="3:12" ht="18.75" x14ac:dyDescent="0.3">
      <c r="C1" s="14" t="s">
        <v>37</v>
      </c>
    </row>
    <row r="2" spans="3:12" ht="18.75" x14ac:dyDescent="0.3">
      <c r="C2" s="14"/>
    </row>
    <row r="4" spans="3:12" s="7" customFormat="1" ht="15.75" x14ac:dyDescent="0.25">
      <c r="C4" s="2" t="s">
        <v>0</v>
      </c>
      <c r="D4" s="2" t="s">
        <v>159</v>
      </c>
      <c r="E4" s="6"/>
    </row>
    <row r="6" spans="3:12" ht="15.75" x14ac:dyDescent="0.25">
      <c r="C6" s="2" t="s">
        <v>1</v>
      </c>
    </row>
    <row r="7" spans="3:12" x14ac:dyDescent="0.25">
      <c r="C7" s="9"/>
      <c r="D7" s="8" t="s">
        <v>36</v>
      </c>
      <c r="E7" s="15"/>
    </row>
    <row r="8" spans="3:12" s="1" customFormat="1" x14ac:dyDescent="0.25">
      <c r="C8" s="8" t="s">
        <v>2</v>
      </c>
      <c r="D8" s="8" t="s">
        <v>3</v>
      </c>
      <c r="E8" s="16" t="s">
        <v>4</v>
      </c>
    </row>
    <row r="9" spans="3:12" x14ac:dyDescent="0.25">
      <c r="C9" s="9"/>
      <c r="D9" s="9">
        <v>367</v>
      </c>
      <c r="E9" s="15">
        <v>3000</v>
      </c>
    </row>
    <row r="10" spans="3:12" x14ac:dyDescent="0.25">
      <c r="C10" s="9"/>
      <c r="D10" s="9">
        <v>1313</v>
      </c>
      <c r="E10" s="15">
        <v>2000</v>
      </c>
    </row>
    <row r="11" spans="3:12" s="1" customFormat="1" x14ac:dyDescent="0.25">
      <c r="C11" s="8" t="s">
        <v>5</v>
      </c>
      <c r="D11" s="8" t="s">
        <v>161</v>
      </c>
      <c r="E11" s="16">
        <v>9243.4</v>
      </c>
    </row>
    <row r="12" spans="3:12" ht="15.75" thickBot="1" x14ac:dyDescent="0.3">
      <c r="C12" s="11"/>
      <c r="D12" s="11"/>
      <c r="E12" s="13"/>
    </row>
    <row r="13" spans="3:12" x14ac:dyDescent="0.25">
      <c r="C13" s="9"/>
      <c r="D13" s="10" t="s">
        <v>11</v>
      </c>
      <c r="E13" s="16">
        <f>SUM(E9:E12)</f>
        <v>14243.4</v>
      </c>
      <c r="L13" s="12"/>
    </row>
    <row r="14" spans="3:12" x14ac:dyDescent="0.25">
      <c r="C14" s="9"/>
      <c r="D14" s="9"/>
      <c r="E14" s="15"/>
    </row>
    <row r="15" spans="3:12" x14ac:dyDescent="0.25">
      <c r="C15" s="8" t="s">
        <v>8</v>
      </c>
      <c r="D15" s="9"/>
      <c r="E15" s="15"/>
    </row>
    <row r="16" spans="3:12" ht="15.75" thickBot="1" x14ac:dyDescent="0.3">
      <c r="C16" s="17" t="s">
        <v>9</v>
      </c>
      <c r="D16" s="11"/>
      <c r="E16" s="18">
        <v>8.15</v>
      </c>
    </row>
    <row r="17" spans="3:5" x14ac:dyDescent="0.25">
      <c r="C17" s="9"/>
      <c r="D17" s="10" t="s">
        <v>10</v>
      </c>
      <c r="E17" s="16">
        <f>E13+E16</f>
        <v>14251.55</v>
      </c>
    </row>
    <row r="18" spans="3:5" x14ac:dyDescent="0.25">
      <c r="C18" s="9"/>
      <c r="D18" s="9"/>
      <c r="E18" s="15"/>
    </row>
    <row r="21" spans="3:5" ht="15.75" x14ac:dyDescent="0.25">
      <c r="C21" s="2" t="s">
        <v>12</v>
      </c>
    </row>
    <row r="22" spans="3:5" x14ac:dyDescent="0.25">
      <c r="C22" s="1" t="s">
        <v>5</v>
      </c>
      <c r="E22" s="4" t="s">
        <v>11</v>
      </c>
    </row>
    <row r="23" spans="3:5" x14ac:dyDescent="0.25">
      <c r="C23" t="s">
        <v>13</v>
      </c>
      <c r="E23" s="3">
        <v>4310</v>
      </c>
    </row>
    <row r="24" spans="3:5" x14ac:dyDescent="0.25">
      <c r="C24" t="s">
        <v>111</v>
      </c>
      <c r="E24" s="3">
        <v>0</v>
      </c>
    </row>
    <row r="25" spans="3:5" x14ac:dyDescent="0.25">
      <c r="C25" t="s">
        <v>112</v>
      </c>
      <c r="E25" s="3">
        <v>0</v>
      </c>
    </row>
    <row r="26" spans="3:5" x14ac:dyDescent="0.25">
      <c r="C26" t="s">
        <v>113</v>
      </c>
      <c r="E26" s="3">
        <v>0</v>
      </c>
    </row>
    <row r="27" spans="3:5" x14ac:dyDescent="0.25">
      <c r="C27" t="s">
        <v>114</v>
      </c>
      <c r="E27" s="3">
        <v>500</v>
      </c>
    </row>
    <row r="28" spans="3:5" x14ac:dyDescent="0.25">
      <c r="C28" t="s">
        <v>31</v>
      </c>
      <c r="E28" s="3">
        <v>40</v>
      </c>
    </row>
    <row r="29" spans="3:5" x14ac:dyDescent="0.25">
      <c r="C29" t="s">
        <v>22</v>
      </c>
      <c r="E29" s="3">
        <v>351.03</v>
      </c>
    </row>
    <row r="30" spans="3:5" x14ac:dyDescent="0.25">
      <c r="C30" t="s">
        <v>132</v>
      </c>
      <c r="E30" s="3">
        <v>0</v>
      </c>
    </row>
    <row r="31" spans="3:5" x14ac:dyDescent="0.25">
      <c r="C31" t="s">
        <v>19</v>
      </c>
      <c r="E31" s="3">
        <v>268.75</v>
      </c>
    </row>
    <row r="32" spans="3:5" ht="15.75" thickBot="1" x14ac:dyDescent="0.3">
      <c r="C32" s="11" t="s">
        <v>29</v>
      </c>
      <c r="D32" s="11"/>
      <c r="E32" s="13">
        <v>55.87</v>
      </c>
    </row>
    <row r="33" spans="3:5" x14ac:dyDescent="0.25">
      <c r="D33" s="5" t="s">
        <v>11</v>
      </c>
      <c r="E33" s="4">
        <f>SUM(E23:E32)</f>
        <v>5525.65</v>
      </c>
    </row>
    <row r="35" spans="3:5" x14ac:dyDescent="0.25">
      <c r="C35" s="1" t="s">
        <v>16</v>
      </c>
    </row>
    <row r="36" spans="3:5" x14ac:dyDescent="0.25">
      <c r="C36" t="s">
        <v>146</v>
      </c>
      <c r="E36" s="20">
        <v>0</v>
      </c>
    </row>
    <row r="37" spans="3:5" x14ac:dyDescent="0.25">
      <c r="C37" t="s">
        <v>17</v>
      </c>
      <c r="E37" s="20">
        <v>0</v>
      </c>
    </row>
    <row r="38" spans="3:5" x14ac:dyDescent="0.25">
      <c r="C38" t="s">
        <v>18</v>
      </c>
      <c r="E38" s="20">
        <v>0</v>
      </c>
    </row>
    <row r="39" spans="3:5" x14ac:dyDescent="0.25">
      <c r="C39" t="s">
        <v>19</v>
      </c>
      <c r="E39" s="20">
        <v>0</v>
      </c>
    </row>
    <row r="40" spans="3:5" x14ac:dyDescent="0.25">
      <c r="C40" t="s">
        <v>20</v>
      </c>
      <c r="E40" s="20">
        <v>164.59</v>
      </c>
    </row>
    <row r="41" spans="3:5" x14ac:dyDescent="0.25">
      <c r="C41" t="s">
        <v>21</v>
      </c>
      <c r="E41" s="20">
        <v>0</v>
      </c>
    </row>
    <row r="42" spans="3:5" x14ac:dyDescent="0.25">
      <c r="C42" t="s">
        <v>40</v>
      </c>
      <c r="E42" s="3">
        <v>0</v>
      </c>
    </row>
    <row r="43" spans="3:5" x14ac:dyDescent="0.25">
      <c r="C43" t="s">
        <v>23</v>
      </c>
      <c r="E43" s="3">
        <v>0</v>
      </c>
    </row>
    <row r="44" spans="3:5" x14ac:dyDescent="0.25">
      <c r="C44" t="s">
        <v>109</v>
      </c>
      <c r="E44" s="3">
        <v>68</v>
      </c>
    </row>
    <row r="45" spans="3:5" x14ac:dyDescent="0.25">
      <c r="C45" t="s">
        <v>110</v>
      </c>
      <c r="E45" s="3">
        <v>0</v>
      </c>
    </row>
    <row r="46" spans="3:5" x14ac:dyDescent="0.25">
      <c r="C46" t="s">
        <v>24</v>
      </c>
      <c r="E46" s="3">
        <v>0</v>
      </c>
    </row>
    <row r="47" spans="3:5" x14ac:dyDescent="0.25">
      <c r="C47" t="s">
        <v>25</v>
      </c>
      <c r="E47" s="3">
        <v>0</v>
      </c>
    </row>
    <row r="48" spans="3:5" x14ac:dyDescent="0.25">
      <c r="C48" t="s">
        <v>147</v>
      </c>
      <c r="E48" s="3">
        <v>17.649999999999999</v>
      </c>
    </row>
    <row r="49" spans="3:5" x14ac:dyDescent="0.25">
      <c r="C49" t="s">
        <v>108</v>
      </c>
      <c r="E49" s="3">
        <v>0</v>
      </c>
    </row>
    <row r="50" spans="3:5" x14ac:dyDescent="0.25">
      <c r="C50" t="s">
        <v>27</v>
      </c>
      <c r="E50" s="3">
        <v>0</v>
      </c>
    </row>
    <row r="51" spans="3:5" x14ac:dyDescent="0.25">
      <c r="C51" t="s">
        <v>31</v>
      </c>
      <c r="E51" s="3">
        <v>6</v>
      </c>
    </row>
    <row r="52" spans="3:5" x14ac:dyDescent="0.25">
      <c r="C52" t="s">
        <v>29</v>
      </c>
      <c r="E52" s="3">
        <v>480.4</v>
      </c>
    </row>
    <row r="53" spans="3:5" ht="15.75" thickBot="1" x14ac:dyDescent="0.3">
      <c r="C53" s="11" t="s">
        <v>30</v>
      </c>
      <c r="D53" s="11"/>
      <c r="E53" s="13">
        <v>0</v>
      </c>
    </row>
    <row r="54" spans="3:5" x14ac:dyDescent="0.25">
      <c r="D54" s="5" t="s">
        <v>11</v>
      </c>
      <c r="E54" s="4">
        <f>SUM(E36:E53)</f>
        <v>736.64</v>
      </c>
    </row>
    <row r="56" spans="3:5" x14ac:dyDescent="0.25">
      <c r="D56" s="5" t="s">
        <v>32</v>
      </c>
      <c r="E56" s="4">
        <f>E33+E54</f>
        <v>6262.29</v>
      </c>
    </row>
    <row r="57" spans="3:5" x14ac:dyDescent="0.25">
      <c r="E57" s="4"/>
    </row>
    <row r="60" spans="3:5" x14ac:dyDescent="0.25">
      <c r="C60" s="1" t="s">
        <v>33</v>
      </c>
    </row>
    <row r="61" spans="3:5" x14ac:dyDescent="0.25">
      <c r="C61" s="1" t="s">
        <v>35</v>
      </c>
      <c r="E61" s="4">
        <f>E17</f>
        <v>14251.55</v>
      </c>
    </row>
    <row r="62" spans="3:5" ht="15.75" thickBot="1" x14ac:dyDescent="0.3">
      <c r="C62" s="17" t="s">
        <v>12</v>
      </c>
      <c r="D62" s="11"/>
      <c r="E62" s="18">
        <f>E56</f>
        <v>6262.29</v>
      </c>
    </row>
    <row r="63" spans="3:5" x14ac:dyDescent="0.25">
      <c r="C63" s="1" t="s">
        <v>34</v>
      </c>
      <c r="E63" s="4">
        <f>E61-E62</f>
        <v>7989.2599999999993</v>
      </c>
    </row>
    <row r="68" spans="12:12" x14ac:dyDescent="0.25">
      <c r="L68" s="19"/>
    </row>
  </sheetData>
  <pageMargins left="0.7" right="0.7" top="0.22" bottom="0.17" header="0.18" footer="0.2"/>
  <pageSetup scale="8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75"/>
  <sheetViews>
    <sheetView workbookViewId="0">
      <selection activeCell="E18" sqref="E18"/>
    </sheetView>
  </sheetViews>
  <sheetFormatPr defaultRowHeight="15" x14ac:dyDescent="0.25"/>
  <cols>
    <col min="3" max="3" width="23.625" customWidth="1"/>
    <col min="5" max="5" width="12.625" style="3" customWidth="1"/>
    <col min="7" max="7" width="10.625" bestFit="1" customWidth="1"/>
  </cols>
  <sheetData>
    <row r="1" spans="3:12" ht="18.75" x14ac:dyDescent="0.3">
      <c r="C1" s="14" t="s">
        <v>37</v>
      </c>
    </row>
    <row r="2" spans="3:12" ht="18.75" x14ac:dyDescent="0.3">
      <c r="C2" s="14"/>
    </row>
    <row r="4" spans="3:12" s="7" customFormat="1" ht="15.75" x14ac:dyDescent="0.25">
      <c r="C4" s="2" t="s">
        <v>0</v>
      </c>
      <c r="D4" s="2" t="s">
        <v>160</v>
      </c>
      <c r="E4" s="6"/>
    </row>
    <row r="6" spans="3:12" ht="15.75" x14ac:dyDescent="0.25">
      <c r="C6" s="2" t="s">
        <v>1</v>
      </c>
    </row>
    <row r="7" spans="3:12" x14ac:dyDescent="0.25">
      <c r="C7" s="9"/>
      <c r="D7" s="8" t="s">
        <v>36</v>
      </c>
      <c r="E7" s="15"/>
    </row>
    <row r="8" spans="3:12" s="1" customFormat="1" x14ac:dyDescent="0.25">
      <c r="C8" s="8" t="s">
        <v>2</v>
      </c>
      <c r="D8" s="8" t="s">
        <v>3</v>
      </c>
      <c r="E8" s="16" t="s">
        <v>4</v>
      </c>
    </row>
    <row r="9" spans="3:12" x14ac:dyDescent="0.25">
      <c r="C9" s="9" t="s">
        <v>161</v>
      </c>
      <c r="D9" s="9"/>
      <c r="E9" s="15">
        <v>0</v>
      </c>
    </row>
    <row r="12" spans="3:12" s="1" customFormat="1" x14ac:dyDescent="0.25">
      <c r="C12" s="8"/>
      <c r="D12" s="8"/>
      <c r="E12" s="16"/>
    </row>
    <row r="13" spans="3:12" ht="15.75" thickBot="1" x14ac:dyDescent="0.3">
      <c r="C13" s="11"/>
      <c r="D13" s="11"/>
      <c r="E13" s="13"/>
    </row>
    <row r="14" spans="3:12" x14ac:dyDescent="0.25">
      <c r="C14" s="9"/>
      <c r="D14" s="10" t="s">
        <v>11</v>
      </c>
      <c r="E14" s="16">
        <f>SUM(E9:E13)</f>
        <v>0</v>
      </c>
      <c r="L14" s="12"/>
    </row>
    <row r="15" spans="3:12" x14ac:dyDescent="0.25">
      <c r="C15" s="9"/>
      <c r="D15" s="9"/>
      <c r="E15" s="15"/>
    </row>
    <row r="16" spans="3:12" x14ac:dyDescent="0.25">
      <c r="C16" s="8"/>
      <c r="D16" s="9"/>
      <c r="E16" s="15"/>
    </row>
    <row r="17" spans="2:5" x14ac:dyDescent="0.25">
      <c r="C17" s="8" t="s">
        <v>193</v>
      </c>
      <c r="D17" s="9"/>
      <c r="E17" s="15">
        <f>6429.33-500</f>
        <v>5929.33</v>
      </c>
    </row>
    <row r="18" spans="2:5" ht="15.75" thickBot="1" x14ac:dyDescent="0.3">
      <c r="B18" s="5" t="s">
        <v>16</v>
      </c>
      <c r="C18" s="17" t="s">
        <v>9</v>
      </c>
      <c r="D18" s="11"/>
      <c r="E18" s="18">
        <v>4666.21</v>
      </c>
    </row>
    <row r="19" spans="2:5" x14ac:dyDescent="0.25">
      <c r="C19" s="9"/>
      <c r="D19" s="10" t="s">
        <v>10</v>
      </c>
      <c r="E19" s="16">
        <f>SUM(E17:E18)</f>
        <v>10595.54</v>
      </c>
    </row>
    <row r="20" spans="2:5" x14ac:dyDescent="0.25">
      <c r="C20" s="9"/>
      <c r="D20" s="9"/>
      <c r="E20" s="15"/>
    </row>
    <row r="23" spans="2:5" ht="15.75" x14ac:dyDescent="0.25">
      <c r="C23" s="2" t="s">
        <v>12</v>
      </c>
    </row>
    <row r="24" spans="2:5" x14ac:dyDescent="0.25">
      <c r="C24" s="1" t="s">
        <v>5</v>
      </c>
      <c r="E24" s="4" t="s">
        <v>11</v>
      </c>
    </row>
    <row r="25" spans="2:5" x14ac:dyDescent="0.25">
      <c r="C25" t="s">
        <v>13</v>
      </c>
      <c r="E25" s="3">
        <v>3645</v>
      </c>
    </row>
    <row r="26" spans="2:5" x14ac:dyDescent="0.25">
      <c r="C26" t="s">
        <v>111</v>
      </c>
      <c r="E26" s="3">
        <v>200</v>
      </c>
    </row>
    <row r="27" spans="2:5" x14ac:dyDescent="0.25">
      <c r="C27" t="s">
        <v>25</v>
      </c>
      <c r="E27" s="3">
        <v>122.43</v>
      </c>
    </row>
    <row r="28" spans="2:5" x14ac:dyDescent="0.25">
      <c r="C28" t="s">
        <v>113</v>
      </c>
      <c r="E28" s="3">
        <v>0</v>
      </c>
    </row>
    <row r="29" spans="2:5" x14ac:dyDescent="0.25">
      <c r="C29" t="s">
        <v>189</v>
      </c>
      <c r="E29" s="3">
        <v>700</v>
      </c>
    </row>
    <row r="30" spans="2:5" x14ac:dyDescent="0.25">
      <c r="C30" t="s">
        <v>31</v>
      </c>
      <c r="E30" s="3">
        <v>0</v>
      </c>
    </row>
    <row r="31" spans="2:5" x14ac:dyDescent="0.25">
      <c r="C31" t="s">
        <v>22</v>
      </c>
      <c r="E31" s="3">
        <v>344.01</v>
      </c>
    </row>
    <row r="32" spans="2:5" x14ac:dyDescent="0.25">
      <c r="C32" t="s">
        <v>132</v>
      </c>
      <c r="E32" s="3">
        <v>340</v>
      </c>
    </row>
    <row r="33" spans="3:7" x14ac:dyDescent="0.25">
      <c r="C33" t="s">
        <v>19</v>
      </c>
      <c r="E33" s="3">
        <v>212.25</v>
      </c>
    </row>
    <row r="34" spans="3:7" ht="15.75" thickBot="1" x14ac:dyDescent="0.3">
      <c r="C34" s="11" t="s">
        <v>29</v>
      </c>
      <c r="D34" s="11"/>
      <c r="E34" s="13">
        <v>153.05000000000001</v>
      </c>
    </row>
    <row r="35" spans="3:7" x14ac:dyDescent="0.25">
      <c r="D35" s="5" t="s">
        <v>11</v>
      </c>
      <c r="E35" s="4">
        <f>SUM(E25:E34)</f>
        <v>5716.7400000000007</v>
      </c>
      <c r="G35" s="19"/>
    </row>
    <row r="37" spans="3:7" x14ac:dyDescent="0.25">
      <c r="C37" s="1" t="s">
        <v>16</v>
      </c>
    </row>
    <row r="38" spans="3:7" x14ac:dyDescent="0.25">
      <c r="C38" t="s">
        <v>146</v>
      </c>
      <c r="E38" s="20">
        <v>34.119999999999997</v>
      </c>
    </row>
    <row r="39" spans="3:7" x14ac:dyDescent="0.25">
      <c r="C39" t="s">
        <v>17</v>
      </c>
      <c r="E39" s="20">
        <v>0</v>
      </c>
    </row>
    <row r="40" spans="3:7" x14ac:dyDescent="0.25">
      <c r="C40" t="s">
        <v>18</v>
      </c>
      <c r="E40" s="20">
        <v>0</v>
      </c>
    </row>
    <row r="41" spans="3:7" x14ac:dyDescent="0.25">
      <c r="C41" t="s">
        <v>19</v>
      </c>
      <c r="E41" s="20">
        <v>87</v>
      </c>
    </row>
    <row r="42" spans="3:7" x14ac:dyDescent="0.25">
      <c r="C42" t="s">
        <v>20</v>
      </c>
      <c r="E42" s="20">
        <v>379.2</v>
      </c>
    </row>
    <row r="43" spans="3:7" x14ac:dyDescent="0.25">
      <c r="C43" t="s">
        <v>21</v>
      </c>
      <c r="E43" s="20">
        <v>0</v>
      </c>
    </row>
    <row r="44" spans="3:7" x14ac:dyDescent="0.25">
      <c r="C44" t="s">
        <v>40</v>
      </c>
      <c r="E44" s="3">
        <v>40</v>
      </c>
    </row>
    <row r="45" spans="3:7" x14ac:dyDescent="0.25">
      <c r="C45" t="s">
        <v>23</v>
      </c>
      <c r="E45" s="3">
        <v>0</v>
      </c>
    </row>
    <row r="46" spans="3:7" x14ac:dyDescent="0.25">
      <c r="C46" t="s">
        <v>109</v>
      </c>
      <c r="E46" s="3">
        <v>0</v>
      </c>
    </row>
    <row r="47" spans="3:7" x14ac:dyDescent="0.25">
      <c r="C47" t="s">
        <v>110</v>
      </c>
      <c r="E47" s="3">
        <v>0</v>
      </c>
    </row>
    <row r="48" spans="3:7" x14ac:dyDescent="0.25">
      <c r="C48" t="s">
        <v>24</v>
      </c>
      <c r="E48" s="3">
        <v>0</v>
      </c>
    </row>
    <row r="49" spans="3:5" x14ac:dyDescent="0.25">
      <c r="C49" t="s">
        <v>25</v>
      </c>
      <c r="E49" s="3">
        <v>37.270000000000003</v>
      </c>
    </row>
    <row r="50" spans="3:5" x14ac:dyDescent="0.25">
      <c r="C50" t="s">
        <v>147</v>
      </c>
      <c r="E50" s="3">
        <v>7.99</v>
      </c>
    </row>
    <row r="51" spans="3:5" x14ac:dyDescent="0.25">
      <c r="C51" t="s">
        <v>189</v>
      </c>
      <c r="E51" s="3">
        <v>2300</v>
      </c>
    </row>
    <row r="52" spans="3:5" x14ac:dyDescent="0.25">
      <c r="C52" t="s">
        <v>114</v>
      </c>
      <c r="E52" s="3">
        <v>200</v>
      </c>
    </row>
    <row r="53" spans="3:5" x14ac:dyDescent="0.25">
      <c r="C53" t="s">
        <v>108</v>
      </c>
      <c r="E53" s="3">
        <v>0</v>
      </c>
    </row>
    <row r="54" spans="3:5" x14ac:dyDescent="0.25">
      <c r="C54" t="s">
        <v>27</v>
      </c>
      <c r="E54" s="3">
        <v>181.13</v>
      </c>
    </row>
    <row r="55" spans="3:5" x14ac:dyDescent="0.25">
      <c r="C55" t="s">
        <v>31</v>
      </c>
      <c r="E55" s="3">
        <v>0</v>
      </c>
    </row>
    <row r="56" spans="3:5" x14ac:dyDescent="0.25">
      <c r="C56" t="s">
        <v>29</v>
      </c>
      <c r="E56" s="3">
        <v>1469.49</v>
      </c>
    </row>
    <row r="57" spans="3:5" ht="15.75" thickBot="1" x14ac:dyDescent="0.3">
      <c r="C57" s="11" t="s">
        <v>30</v>
      </c>
      <c r="D57" s="11"/>
      <c r="E57" s="13">
        <v>0</v>
      </c>
    </row>
    <row r="58" spans="3:5" x14ac:dyDescent="0.25">
      <c r="D58" s="5" t="s">
        <v>11</v>
      </c>
      <c r="E58" s="4">
        <f>SUM(E38:E57)</f>
        <v>4736.2</v>
      </c>
    </row>
    <row r="60" spans="3:5" x14ac:dyDescent="0.25">
      <c r="D60" s="5" t="s">
        <v>32</v>
      </c>
      <c r="E60" s="4">
        <f>E35+E58</f>
        <v>10452.94</v>
      </c>
    </row>
    <row r="61" spans="3:5" x14ac:dyDescent="0.25">
      <c r="E61" s="4"/>
    </row>
    <row r="64" spans="3:5" x14ac:dyDescent="0.25">
      <c r="C64" s="1" t="s">
        <v>33</v>
      </c>
    </row>
    <row r="65" spans="3:12" x14ac:dyDescent="0.25">
      <c r="C65" s="1" t="s">
        <v>35</v>
      </c>
      <c r="E65" s="4">
        <f>E14</f>
        <v>0</v>
      </c>
    </row>
    <row r="66" spans="3:12" x14ac:dyDescent="0.25">
      <c r="C66" s="1" t="s">
        <v>253</v>
      </c>
      <c r="E66" s="4">
        <f>E19</f>
        <v>10595.54</v>
      </c>
    </row>
    <row r="67" spans="3:12" ht="15.75" thickBot="1" x14ac:dyDescent="0.3">
      <c r="C67" s="17" t="s">
        <v>12</v>
      </c>
      <c r="D67" s="11"/>
      <c r="E67" s="18">
        <f>E60</f>
        <v>10452.94</v>
      </c>
    </row>
    <row r="68" spans="3:12" x14ac:dyDescent="0.25">
      <c r="C68" s="1" t="s">
        <v>11</v>
      </c>
      <c r="E68" s="4">
        <f>E65+E66-E67</f>
        <v>142.60000000000036</v>
      </c>
      <c r="I68" s="19"/>
    </row>
    <row r="69" spans="3:12" x14ac:dyDescent="0.25">
      <c r="C69" s="1"/>
      <c r="E69" s="4"/>
      <c r="I69" s="19"/>
    </row>
    <row r="70" spans="3:12" x14ac:dyDescent="0.25">
      <c r="C70" s="1"/>
      <c r="E70" s="4"/>
      <c r="I70" s="19"/>
    </row>
    <row r="71" spans="3:12" ht="15.75" thickBot="1" x14ac:dyDescent="0.3">
      <c r="C71" s="17" t="s">
        <v>190</v>
      </c>
      <c r="D71" s="11"/>
      <c r="E71" s="18">
        <f>E51+E29</f>
        <v>3000</v>
      </c>
      <c r="F71" s="1" t="s">
        <v>255</v>
      </c>
    </row>
    <row r="72" spans="3:12" x14ac:dyDescent="0.25">
      <c r="C72" s="31" t="s">
        <v>254</v>
      </c>
      <c r="E72" s="4">
        <f>E68+E71</f>
        <v>3142.6000000000004</v>
      </c>
    </row>
    <row r="75" spans="3:12" x14ac:dyDescent="0.25">
      <c r="L75" s="19"/>
    </row>
  </sheetData>
  <pageMargins left="0.7" right="0.7" top="0.3" bottom="0.27" header="0.3" footer="0.3"/>
  <pageSetup scale="7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31" sqref="C31"/>
    </sheetView>
  </sheetViews>
  <sheetFormatPr defaultRowHeight="15" x14ac:dyDescent="0.25"/>
  <cols>
    <col min="2" max="2" width="9.75" bestFit="1" customWidth="1"/>
    <col min="3" max="3" width="51.625" bestFit="1" customWidth="1"/>
    <col min="4" max="4" width="11.25" style="3" bestFit="1" customWidth="1"/>
    <col min="5" max="5" width="2.375" style="3" customWidth="1"/>
    <col min="6" max="6" width="15.375" style="30" bestFit="1" customWidth="1"/>
    <col min="7" max="7" width="4.75" customWidth="1"/>
    <col min="8" max="8" width="17.25" bestFit="1" customWidth="1"/>
    <col min="9" max="9" width="11.25" bestFit="1" customWidth="1"/>
  </cols>
  <sheetData>
    <row r="1" spans="1:9" s="2" customFormat="1" ht="15.75" x14ac:dyDescent="0.25">
      <c r="A1" s="2" t="s">
        <v>107</v>
      </c>
      <c r="B1" s="2" t="s">
        <v>106</v>
      </c>
      <c r="C1" s="2" t="s">
        <v>105</v>
      </c>
      <c r="D1" s="28" t="s">
        <v>104</v>
      </c>
      <c r="E1" s="28"/>
      <c r="F1" s="29" t="s">
        <v>187</v>
      </c>
    </row>
    <row r="2" spans="1:9" x14ac:dyDescent="0.25">
      <c r="A2" t="s">
        <v>43</v>
      </c>
      <c r="B2" s="21">
        <v>42167</v>
      </c>
      <c r="C2" t="s">
        <v>186</v>
      </c>
      <c r="D2" s="3">
        <v>1700</v>
      </c>
      <c r="H2" s="1" t="s">
        <v>142</v>
      </c>
    </row>
    <row r="3" spans="1:9" x14ac:dyDescent="0.25">
      <c r="A3" t="s">
        <v>46</v>
      </c>
      <c r="B3" s="21">
        <v>42167</v>
      </c>
      <c r="C3" t="s">
        <v>185</v>
      </c>
      <c r="D3" s="3">
        <v>-182.1</v>
      </c>
      <c r="F3" s="30" t="s">
        <v>182</v>
      </c>
      <c r="H3" t="s">
        <v>150</v>
      </c>
      <c r="I3" s="3">
        <v>1700</v>
      </c>
    </row>
    <row r="4" spans="1:9" x14ac:dyDescent="0.25">
      <c r="A4" t="s">
        <v>46</v>
      </c>
      <c r="B4" s="21">
        <v>42167</v>
      </c>
      <c r="C4" t="s">
        <v>185</v>
      </c>
      <c r="D4" s="3">
        <v>-35</v>
      </c>
      <c r="F4" s="30" t="s">
        <v>182</v>
      </c>
      <c r="H4" t="s">
        <v>182</v>
      </c>
      <c r="I4" s="19">
        <f>D3+D4+D6</f>
        <v>-379.2</v>
      </c>
    </row>
    <row r="5" spans="1:9" x14ac:dyDescent="0.25">
      <c r="A5" t="s">
        <v>46</v>
      </c>
      <c r="B5" s="21">
        <v>42167</v>
      </c>
      <c r="C5" t="s">
        <v>184</v>
      </c>
      <c r="D5" s="3">
        <v>-7.99</v>
      </c>
      <c r="F5" s="30" t="s">
        <v>133</v>
      </c>
      <c r="H5" t="s">
        <v>140</v>
      </c>
      <c r="I5" s="19">
        <f>D7+D8+D9+D11+D13+D17</f>
        <v>-87</v>
      </c>
    </row>
    <row r="6" spans="1:9" x14ac:dyDescent="0.25">
      <c r="A6" t="s">
        <v>46</v>
      </c>
      <c r="B6" s="21">
        <v>42166</v>
      </c>
      <c r="C6" t="s">
        <v>183</v>
      </c>
      <c r="D6" s="3">
        <v>-162.1</v>
      </c>
      <c r="F6" s="30" t="s">
        <v>182</v>
      </c>
      <c r="H6" t="s">
        <v>133</v>
      </c>
      <c r="I6" s="19">
        <f>D5</f>
        <v>-7.99</v>
      </c>
    </row>
    <row r="7" spans="1:9" x14ac:dyDescent="0.25">
      <c r="A7" t="s">
        <v>46</v>
      </c>
      <c r="B7" s="21">
        <v>42166</v>
      </c>
      <c r="C7" t="s">
        <v>181</v>
      </c>
      <c r="D7" s="3">
        <v>-16.5</v>
      </c>
      <c r="F7" s="30" t="s">
        <v>140</v>
      </c>
      <c r="H7" t="s">
        <v>138</v>
      </c>
      <c r="I7" s="19">
        <f>D12+D14</f>
        <v>-37.270000000000003</v>
      </c>
    </row>
    <row r="8" spans="1:9" x14ac:dyDescent="0.25">
      <c r="A8" t="s">
        <v>46</v>
      </c>
      <c r="B8" s="21">
        <v>42165</v>
      </c>
      <c r="C8" t="s">
        <v>180</v>
      </c>
      <c r="D8" s="3">
        <v>-15</v>
      </c>
      <c r="F8" s="30" t="s">
        <v>140</v>
      </c>
      <c r="H8" t="s">
        <v>171</v>
      </c>
      <c r="I8" s="19">
        <f>D15</f>
        <v>-2300</v>
      </c>
    </row>
    <row r="9" spans="1:9" x14ac:dyDescent="0.25">
      <c r="A9" t="s">
        <v>46</v>
      </c>
      <c r="B9" s="21">
        <v>42165</v>
      </c>
      <c r="C9" t="s">
        <v>179</v>
      </c>
      <c r="D9" s="3">
        <v>-5.5</v>
      </c>
      <c r="F9" s="30" t="s">
        <v>140</v>
      </c>
      <c r="H9" t="s">
        <v>136</v>
      </c>
      <c r="I9" s="19">
        <f>D16</f>
        <v>-34.119999999999997</v>
      </c>
    </row>
    <row r="10" spans="1:9" x14ac:dyDescent="0.25">
      <c r="A10" t="s">
        <v>46</v>
      </c>
      <c r="B10" s="21">
        <v>42164</v>
      </c>
      <c r="C10" t="s">
        <v>178</v>
      </c>
      <c r="D10" s="3">
        <v>-40</v>
      </c>
      <c r="F10" s="30" t="s">
        <v>137</v>
      </c>
      <c r="H10" t="s">
        <v>53</v>
      </c>
      <c r="I10" s="19">
        <f>D18</f>
        <v>-1469.49</v>
      </c>
    </row>
    <row r="11" spans="1:9" x14ac:dyDescent="0.25">
      <c r="A11" t="s">
        <v>46</v>
      </c>
      <c r="B11" s="21">
        <v>42164</v>
      </c>
      <c r="C11" t="s">
        <v>175</v>
      </c>
      <c r="D11" s="3">
        <v>-15</v>
      </c>
      <c r="F11" s="30" t="s">
        <v>140</v>
      </c>
      <c r="H11" t="s">
        <v>163</v>
      </c>
      <c r="I11" s="19">
        <f>D20</f>
        <v>-181.13</v>
      </c>
    </row>
    <row r="12" spans="1:9" x14ac:dyDescent="0.25">
      <c r="A12" t="s">
        <v>46</v>
      </c>
      <c r="B12" s="21">
        <v>42164</v>
      </c>
      <c r="C12" t="s">
        <v>177</v>
      </c>
      <c r="D12" s="3">
        <v>-14.97</v>
      </c>
      <c r="F12" s="30" t="s">
        <v>138</v>
      </c>
      <c r="H12" t="s">
        <v>176</v>
      </c>
      <c r="I12" s="19">
        <f>D19</f>
        <v>-200</v>
      </c>
    </row>
    <row r="13" spans="1:9" x14ac:dyDescent="0.25">
      <c r="A13" t="s">
        <v>46</v>
      </c>
      <c r="B13" s="21">
        <v>42164</v>
      </c>
      <c r="C13" t="s">
        <v>175</v>
      </c>
      <c r="D13" s="3">
        <v>-15</v>
      </c>
      <c r="F13" s="30" t="s">
        <v>140</v>
      </c>
      <c r="H13" s="22" t="s">
        <v>67</v>
      </c>
      <c r="I13" s="27">
        <f>D10</f>
        <v>-40</v>
      </c>
    </row>
    <row r="14" spans="1:9" x14ac:dyDescent="0.25">
      <c r="A14" t="s">
        <v>46</v>
      </c>
      <c r="B14" s="21">
        <v>42163</v>
      </c>
      <c r="C14" t="s">
        <v>174</v>
      </c>
      <c r="D14" s="3">
        <v>-22.3</v>
      </c>
      <c r="F14" s="30" t="s">
        <v>138</v>
      </c>
      <c r="H14" s="1" t="s">
        <v>173</v>
      </c>
      <c r="I14" s="26">
        <f>SUM(I3:I13)</f>
        <v>-3036.2</v>
      </c>
    </row>
    <row r="15" spans="1:9" x14ac:dyDescent="0.25">
      <c r="A15" t="s">
        <v>46</v>
      </c>
      <c r="B15" s="21">
        <v>42163</v>
      </c>
      <c r="C15" t="s">
        <v>172</v>
      </c>
      <c r="D15" s="3">
        <v>-2300</v>
      </c>
      <c r="F15" s="30" t="s">
        <v>171</v>
      </c>
    </row>
    <row r="16" spans="1:9" x14ac:dyDescent="0.25">
      <c r="A16" t="s">
        <v>46</v>
      </c>
      <c r="B16" s="21">
        <v>42163</v>
      </c>
      <c r="C16" t="s">
        <v>170</v>
      </c>
      <c r="D16" s="3">
        <v>-34.119999999999997</v>
      </c>
      <c r="F16" s="30" t="s">
        <v>169</v>
      </c>
    </row>
    <row r="17" spans="1:10" x14ac:dyDescent="0.25">
      <c r="A17" t="s">
        <v>46</v>
      </c>
      <c r="B17" s="21">
        <v>42163</v>
      </c>
      <c r="C17" t="s">
        <v>168</v>
      </c>
      <c r="D17" s="3">
        <v>-20</v>
      </c>
      <c r="F17" s="30" t="s">
        <v>140</v>
      </c>
    </row>
    <row r="18" spans="1:10" x14ac:dyDescent="0.25">
      <c r="A18" t="s">
        <v>102</v>
      </c>
      <c r="B18" s="21">
        <v>42163</v>
      </c>
      <c r="C18" t="s">
        <v>167</v>
      </c>
      <c r="D18" s="3">
        <v>-1469.49</v>
      </c>
      <c r="F18" s="30" t="s">
        <v>53</v>
      </c>
      <c r="J18" s="19"/>
    </row>
    <row r="19" spans="1:10" x14ac:dyDescent="0.25">
      <c r="A19" t="s">
        <v>46</v>
      </c>
      <c r="B19" s="21">
        <v>42163</v>
      </c>
      <c r="C19" t="s">
        <v>166</v>
      </c>
      <c r="D19" s="3">
        <v>-200</v>
      </c>
      <c r="F19" s="30" t="s">
        <v>165</v>
      </c>
    </row>
    <row r="20" spans="1:10" x14ac:dyDescent="0.25">
      <c r="A20" t="s">
        <v>46</v>
      </c>
      <c r="B20" s="21">
        <v>42163</v>
      </c>
      <c r="C20" t="s">
        <v>164</v>
      </c>
      <c r="D20" s="3">
        <v>-181.13</v>
      </c>
      <c r="F20" s="30" t="s">
        <v>163</v>
      </c>
    </row>
    <row r="24" spans="1:10" x14ac:dyDescent="0.25">
      <c r="C24" s="5" t="s">
        <v>145</v>
      </c>
      <c r="D24" s="4">
        <f>SUM(D2:D23)</f>
        <v>-3036.2</v>
      </c>
      <c r="E24" s="4"/>
    </row>
  </sheetData>
  <pageMargins left="0.17" right="0.1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05112015 report</vt:lpstr>
      <vt:lpstr>05182015 bank</vt:lpstr>
      <vt:lpstr>05182015 report</vt:lpstr>
      <vt:lpstr>05 31 2015 bank</vt:lpstr>
      <vt:lpstr>5 31 2015 report</vt:lpstr>
      <vt:lpstr>06 06 15 bank</vt:lpstr>
      <vt:lpstr>06 06 15 report</vt:lpstr>
      <vt:lpstr>06 13 15 report</vt:lpstr>
      <vt:lpstr>06 13 15 bank</vt:lpstr>
      <vt:lpstr>06 20 15 report</vt:lpstr>
      <vt:lpstr>06 20 15 bank</vt:lpstr>
      <vt:lpstr>06 30 15 report</vt:lpstr>
      <vt:lpstr>06 30 15 bank</vt:lpstr>
      <vt:lpstr>June General 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NANCY ALVES</cp:lastModifiedBy>
  <cp:lastPrinted>2016-09-30T17:50:30Z</cp:lastPrinted>
  <dcterms:created xsi:type="dcterms:W3CDTF">2015-05-22T20:12:32Z</dcterms:created>
  <dcterms:modified xsi:type="dcterms:W3CDTF">2016-10-01T17:47:00Z</dcterms:modified>
</cp:coreProperties>
</file>