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/>
  <bookViews>
    <workbookView xWindow="30" yWindow="30" windowWidth="19410" windowHeight="11955" xr2:uid="{00000000-000D-0000-FFFF-FFFF00000000}"/>
  </bookViews>
  <sheets>
    <sheet name="Monthly Family Budget" sheetId="1" r:id="rId1"/>
  </sheets>
  <definedNames>
    <definedName name="_xlnm._FilterDatabase" localSheetId="0" hidden="1">'Monthly Family Budget'!$G$15:$H$17</definedName>
  </definedNames>
  <calcPr calcId="171027"/>
  <webPublishing codePage="1252"/>
</workbook>
</file>

<file path=xl/calcChain.xml><?xml version="1.0" encoding="utf-8"?>
<calcChain xmlns="http://schemas.openxmlformats.org/spreadsheetml/2006/main">
  <c r="E7" i="1" l="1"/>
  <c r="E16" i="1"/>
  <c r="J55" i="1"/>
  <c r="E17" i="1"/>
  <c r="J31" i="1"/>
  <c r="J32" i="1"/>
  <c r="J33" i="1"/>
  <c r="J37" i="1"/>
  <c r="J38" i="1"/>
  <c r="J39" i="1"/>
  <c r="J40" i="1"/>
  <c r="J41" i="1"/>
  <c r="J45" i="1"/>
  <c r="J46" i="1"/>
  <c r="J47" i="1"/>
  <c r="J48" i="1"/>
  <c r="J49" i="1"/>
  <c r="J50" i="1"/>
  <c r="J51" i="1"/>
  <c r="J64" i="1"/>
  <c r="J65" i="1"/>
  <c r="J66" i="1"/>
  <c r="J67" i="1"/>
  <c r="J21" i="1"/>
  <c r="J22" i="1"/>
  <c r="J23" i="1"/>
  <c r="J24" i="1"/>
  <c r="J25" i="1"/>
  <c r="J26" i="1"/>
  <c r="J27" i="1"/>
  <c r="J56" i="1"/>
  <c r="J57" i="1"/>
  <c r="J58" i="1"/>
  <c r="J59" i="1"/>
  <c r="J60" i="1"/>
  <c r="E64" i="1"/>
  <c r="E65" i="1"/>
  <c r="E66" i="1"/>
  <c r="E67" i="1"/>
  <c r="E57" i="1"/>
  <c r="E58" i="1"/>
  <c r="E59" i="1"/>
  <c r="E60" i="1"/>
  <c r="E46" i="1"/>
  <c r="E45" i="1"/>
  <c r="E47" i="1"/>
  <c r="E48" i="1"/>
  <c r="E49" i="1"/>
  <c r="E50" i="1"/>
  <c r="E51" i="1"/>
  <c r="E52" i="1"/>
  <c r="E53" i="1"/>
  <c r="E39" i="1"/>
  <c r="E40" i="1"/>
  <c r="E41" i="1"/>
  <c r="E32" i="1"/>
  <c r="E33" i="1"/>
  <c r="E34" i="1"/>
  <c r="E35" i="1"/>
  <c r="E21" i="1"/>
  <c r="E22" i="1"/>
  <c r="E23" i="1"/>
  <c r="E25" i="1"/>
  <c r="E27" i="1"/>
  <c r="E24" i="1"/>
  <c r="E26" i="1"/>
  <c r="E28" i="1"/>
  <c r="E15" i="1"/>
  <c r="E13" i="1"/>
  <c r="E10" i="1"/>
  <c r="E14" i="1"/>
  <c r="E11" i="1"/>
  <c r="E12" i="1"/>
  <c r="E8" i="1"/>
  <c r="E9" i="1"/>
  <c r="I52" i="1"/>
  <c r="H52" i="1"/>
  <c r="D61" i="1"/>
  <c r="C61" i="1"/>
  <c r="I34" i="1"/>
  <c r="H34" i="1"/>
  <c r="D68" i="1"/>
  <c r="C68" i="1"/>
  <c r="I68" i="1"/>
  <c r="H68" i="1"/>
  <c r="I61" i="1"/>
  <c r="H61" i="1"/>
  <c r="I28" i="1"/>
  <c r="H28" i="1"/>
  <c r="I42" i="1"/>
  <c r="H42" i="1"/>
  <c r="D54" i="1"/>
  <c r="C54" i="1"/>
  <c r="D42" i="1"/>
  <c r="C42" i="1"/>
  <c r="D36" i="1"/>
  <c r="C36" i="1"/>
  <c r="D29" i="1"/>
  <c r="C29" i="1"/>
  <c r="C18" i="1"/>
  <c r="D18" i="1"/>
  <c r="H13" i="1"/>
  <c r="H7" i="1"/>
  <c r="C4" i="1" l="1"/>
  <c r="H15" i="1" s="1"/>
  <c r="D4" i="1"/>
  <c r="H16" i="1" s="1"/>
  <c r="E68" i="1"/>
  <c r="J68" i="1"/>
  <c r="J42" i="1"/>
  <c r="E42" i="1"/>
  <c r="J34" i="1"/>
  <c r="E61" i="1"/>
  <c r="J52" i="1"/>
  <c r="J61" i="1"/>
  <c r="J28" i="1"/>
  <c r="E54" i="1"/>
  <c r="E36" i="1"/>
  <c r="E29" i="1"/>
  <c r="E18" i="1"/>
  <c r="H17" i="1" l="1"/>
  <c r="E4" i="1"/>
</calcChain>
</file>

<file path=xl/sharedStrings.xml><?xml version="1.0" encoding="utf-8"?>
<sst xmlns="http://schemas.openxmlformats.org/spreadsheetml/2006/main" count="167" uniqueCount="96">
  <si>
    <t>Projected Cost</t>
  </si>
  <si>
    <t>Actual Cost</t>
  </si>
  <si>
    <t>Difference</t>
  </si>
  <si>
    <t>Income 1</t>
  </si>
  <si>
    <t>Income 2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</si>
  <si>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</si>
  <si>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</si>
  <si>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</si>
  <si>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</si>
  <si>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</si>
  <si>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</si>
  <si>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</si>
  <si>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</si>
  <si>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</si>
  <si>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</si>
  <si>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</si>
  <si>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</si>
  <si>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</si>
  <si>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</si>
  <si>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</si>
  <si>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</si>
  <si>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</si>
  <si>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</si>
  <si>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</si>
  <si>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</si>
  <si>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</si>
  <si>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</si>
  <si>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</si>
  <si>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</si>
  <si>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</si>
  <si>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</si>
  <si>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</si>
  <si>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</si>
  <si>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Health club</t>
  </si>
  <si>
    <t>Dining out</t>
  </si>
  <si>
    <t>Entertainment</t>
  </si>
  <si>
    <t>Video/DVD</t>
  </si>
  <si>
    <t>CDs</t>
  </si>
  <si>
    <t>Movies</t>
  </si>
  <si>
    <t>Concerts</t>
  </si>
  <si>
    <t>Live theater</t>
  </si>
  <si>
    <t>Dry cleaning</t>
  </si>
  <si>
    <t>Loans</t>
  </si>
  <si>
    <t>Personal</t>
  </si>
  <si>
    <t>Taxes</t>
  </si>
  <si>
    <t>Federal</t>
  </si>
  <si>
    <t>State</t>
  </si>
  <si>
    <t>Local</t>
  </si>
  <si>
    <t>Charity 1</t>
  </si>
  <si>
    <t>Charity 2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</si>
  <si>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</si>
  <si>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</si>
  <si>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</si>
  <si>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</si>
  <si>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</si>
  <si>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</si>
  <si>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</si>
  <si>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</si>
  <si>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</si>
  <si>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</si>
  <si>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College</t>
  </si>
  <si>
    <t>Student</t>
  </si>
  <si>
    <t>Sporting events</t>
  </si>
  <si>
    <t>Credit card</t>
  </si>
  <si>
    <t>Retirement account</t>
  </si>
  <si>
    <t>Investment account</t>
  </si>
  <si>
    <t>Gifts and Donations</t>
  </si>
  <si>
    <t>Extra income</t>
  </si>
  <si>
    <t>Total monthly income</t>
  </si>
  <si>
    <t>Personal Care</t>
  </si>
  <si>
    <t>Charity 3</t>
  </si>
  <si>
    <t>Total Projected Cost</t>
  </si>
  <si>
    <t>Total Actual Cost</t>
  </si>
  <si>
    <t>Total Difference</t>
  </si>
  <si>
    <t>Bus/taxi fare</t>
  </si>
  <si>
    <t>Electricity</t>
  </si>
  <si>
    <t>Vehicle 1 payment</t>
  </si>
  <si>
    <t>Vehicle 2 payment</t>
  </si>
  <si>
    <t>Total</t>
  </si>
  <si>
    <t xml:space="preserve">Projected balance
</t>
  </si>
  <si>
    <t>Actual balance</t>
  </si>
  <si>
    <t>Savings/Investments</t>
  </si>
  <si>
    <t>Payments</t>
  </si>
  <si>
    <t>Organization dues/fees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</si>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</sst>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&quot;$&quot;#,##0"/>
  </numFmts>
  <fonts count="25" x14ac:knownFonts="1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4" tint="-0.499984740745262"/>
      <name val="Trebuchet MS"/>
      <family val="2"/>
      <scheme val="minor"/>
    </font>
    <font>
      <sz val="11"/>
      <color theme="4" tint="-0.499984740745262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4" tint="-0.499984740745262"/>
      <name val="Trebuchet MS"/>
      <family val="2"/>
      <scheme val="minor"/>
    </font>
    <font>
      <sz val="12"/>
      <color theme="4" tint="-0.499984740745262"/>
      <name val="Trebuchet MS"/>
      <family val="2"/>
      <scheme val="minor"/>
    </font>
    <font>
      <b/>
      <sz val="12"/>
      <name val="Trebuchet MS"/>
      <family val="2"/>
      <scheme val="minor"/>
    </font>
    <font>
      <b/>
      <sz val="12"/>
      <color theme="0"/>
      <name val="Trebuchet MS"/>
      <family val="2"/>
      <scheme val="major"/>
    </font>
    <font>
      <sz val="12"/>
      <name val="Trebuchet MS"/>
      <family val="2"/>
      <scheme val="minor"/>
    </font>
    <font>
      <sz val="12"/>
      <color theme="0"/>
      <name val="Trebuchet MS"/>
      <family val="2"/>
      <scheme val="major"/>
    </font>
    <font>
      <b/>
      <sz val="12"/>
      <color theme="0"/>
      <name val="Trebuchet MS"/>
      <family val="1"/>
      <scheme val="major"/>
    </font>
    <font>
      <sz val="12"/>
      <color theme="4" tint="-0.499984740745262"/>
      <name val="Trebuchet MS"/>
      <family val="1"/>
      <scheme val="minor"/>
    </font>
    <font>
      <sz val="12"/>
      <name val="Trebuchet MS"/>
      <family val="1"/>
      <scheme val="minor"/>
    </font>
    <font>
      <sz val="12"/>
      <color theme="0"/>
      <name val="Trebuchet MS"/>
      <family val="1"/>
      <scheme val="major"/>
    </font>
    <font>
      <b/>
      <i/>
      <sz val="12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 style="thin">
        <color theme="4"/>
      </right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/>
      <top style="thin">
        <color theme="0"/>
      </top>
      <bottom style="thin">
        <color theme="4"/>
      </bottom>
      <diagonal/>
    </border>
    <border>
      <left/>
      <right style="thin">
        <color theme="4" tint="-0.24997711111789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9" xfId="0" applyFill="1" applyBorder="1"/>
    <xf numFmtId="0" fontId="0" fillId="0" borderId="9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8" fillId="2" borderId="0" xfId="1" applyFont="1" applyFill="1" applyBorder="1" applyAlignment="1">
      <alignment horizontal="left"/>
    </xf>
    <xf numFmtId="0" fontId="4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6" fontId="12" fillId="5" borderId="4" xfId="0" applyNumberFormat="1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6" fontId="12" fillId="0" borderId="4" xfId="0" applyNumberFormat="1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6" fontId="12" fillId="0" borderId="6" xfId="0" applyNumberFormat="1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6" fontId="15" fillId="5" borderId="4" xfId="0" applyNumberFormat="1" applyFont="1" applyFill="1" applyBorder="1" applyAlignment="1">
      <alignment vertical="center" wrapText="1"/>
    </xf>
    <xf numFmtId="0" fontId="14" fillId="0" borderId="3" xfId="0" applyFont="1" applyFill="1" applyBorder="1" applyAlignment="1">
      <alignment horizontal="left" vertical="center" wrapText="1"/>
    </xf>
    <xf numFmtId="6" fontId="15" fillId="0" borderId="4" xfId="0" applyNumberFormat="1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left" vertical="center" wrapText="1"/>
    </xf>
    <xf numFmtId="6" fontId="15" fillId="0" borderId="6" xfId="0" applyNumberFormat="1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 wrapText="1"/>
    </xf>
    <xf numFmtId="6" fontId="16" fillId="5" borderId="2" xfId="0" applyNumberFormat="1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left" vertical="center" wrapText="1"/>
    </xf>
    <xf numFmtId="6" fontId="16" fillId="0" borderId="4" xfId="0" applyNumberFormat="1" applyFont="1" applyFill="1" applyBorder="1" applyAlignment="1">
      <alignment vertical="center" wrapText="1"/>
    </xf>
    <xf numFmtId="0" fontId="13" fillId="3" borderId="5" xfId="0" applyFont="1" applyFill="1" applyBorder="1" applyAlignment="1">
      <alignment horizontal="left" vertical="center" wrapText="1"/>
    </xf>
    <xf numFmtId="6" fontId="16" fillId="5" borderId="6" xfId="0" applyNumberFormat="1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7" fillId="3" borderId="7" xfId="0" applyFont="1" applyFill="1" applyBorder="1" applyAlignment="1">
      <alignment horizontal="right" vertical="center" wrapText="1"/>
    </xf>
    <xf numFmtId="0" fontId="17" fillId="3" borderId="7" xfId="0" applyFont="1" applyFill="1" applyBorder="1" applyAlignment="1">
      <alignment horizontal="right" vertical="center" wrapText="1"/>
    </xf>
    <xf numFmtId="0" fontId="17" fillId="3" borderId="2" xfId="0" applyFont="1" applyFill="1" applyBorder="1" applyAlignment="1">
      <alignment horizontal="right" vertical="center" wrapText="1"/>
    </xf>
    <xf numFmtId="0" fontId="16" fillId="0" borderId="5" xfId="0" applyFont="1" applyFill="1" applyBorder="1" applyAlignment="1">
      <alignment vertical="center" wrapText="1"/>
    </xf>
    <xf numFmtId="6" fontId="16" fillId="0" borderId="8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164" fontId="18" fillId="0" borderId="0" xfId="0" applyNumberFormat="1" applyFont="1" applyFill="1" applyBorder="1" applyAlignment="1">
      <alignment vertical="center" wrapText="1"/>
    </xf>
    <xf numFmtId="0" fontId="15" fillId="0" borderId="0" xfId="0" applyNumberFormat="1" applyFont="1" applyFill="1" applyAlignment="1">
      <alignment vertical="center" wrapText="1"/>
    </xf>
    <xf numFmtId="6" fontId="18" fillId="0" borderId="0" xfId="0" applyNumberFormat="1" applyFont="1" applyFill="1" applyAlignment="1">
      <alignment vertical="center" wrapText="1"/>
    </xf>
    <xf numFmtId="0" fontId="19" fillId="4" borderId="0" xfId="0" applyNumberFormat="1" applyFont="1" applyFill="1" applyAlignment="1">
      <alignment vertical="center"/>
    </xf>
    <xf numFmtId="0" fontId="19" fillId="4" borderId="0" xfId="0" applyNumberFormat="1" applyFont="1" applyFill="1" applyBorder="1" applyAlignment="1">
      <alignment horizontal="center" vertical="center" wrapText="1"/>
    </xf>
    <xf numFmtId="0" fontId="20" fillId="4" borderId="0" xfId="0" applyNumberFormat="1" applyFont="1" applyFill="1" applyBorder="1" applyAlignment="1">
      <alignment horizontal="left" vertical="center" wrapText="1"/>
    </xf>
    <xf numFmtId="0" fontId="20" fillId="4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164" fontId="22" fillId="0" borderId="0" xfId="0" applyNumberFormat="1" applyFont="1" applyFill="1" applyBorder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6" fontId="22" fillId="0" borderId="0" xfId="0" applyNumberFormat="1" applyFont="1" applyFill="1" applyAlignment="1">
      <alignment vertical="center" wrapText="1"/>
    </xf>
    <xf numFmtId="0" fontId="23" fillId="4" borderId="0" xfId="0" applyNumberFormat="1" applyFont="1" applyFill="1" applyBorder="1" applyAlignment="1">
      <alignment vertical="center" wrapText="1"/>
    </xf>
    <xf numFmtId="0" fontId="20" fillId="4" borderId="0" xfId="0" applyNumberFormat="1" applyFont="1" applyFill="1" applyBorder="1" applyAlignment="1">
      <alignment vertical="center" wrapText="1"/>
    </xf>
    <xf numFmtId="0" fontId="13" fillId="4" borderId="0" xfId="0" applyNumberFormat="1" applyFont="1" applyFill="1" applyAlignment="1">
      <alignment horizontal="left" vertical="center" wrapText="1"/>
    </xf>
    <xf numFmtId="0" fontId="13" fillId="4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vertical="center" wrapText="1"/>
    </xf>
    <xf numFmtId="0" fontId="15" fillId="0" borderId="0" xfId="0" applyNumberFormat="1" applyFont="1" applyAlignment="1">
      <alignment vertical="center" wrapText="1"/>
    </xf>
    <xf numFmtId="6" fontId="18" fillId="0" borderId="0" xfId="0" applyNumberFormat="1" applyFont="1" applyAlignment="1">
      <alignment vertical="center" wrapText="1"/>
    </xf>
    <xf numFmtId="0" fontId="17" fillId="4" borderId="0" xfId="0" applyNumberFormat="1" applyFont="1" applyFill="1" applyBorder="1" applyAlignment="1">
      <alignment horizontal="left" vertical="center" wrapText="1"/>
    </xf>
    <xf numFmtId="0" fontId="17" fillId="4" borderId="0" xfId="0" applyNumberFormat="1" applyFont="1" applyFill="1" applyBorder="1" applyAlignment="1">
      <alignment horizontal="center" vertical="center" wrapText="1"/>
    </xf>
    <xf numFmtId="0" fontId="18" fillId="0" borderId="9" xfId="0" applyFont="1" applyBorder="1"/>
    <xf numFmtId="0" fontId="18" fillId="0" borderId="0" xfId="0" applyFont="1"/>
    <xf numFmtId="0" fontId="24" fillId="0" borderId="0" xfId="0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13" fillId="4" borderId="0" xfId="0" applyNumberFormat="1" applyFont="1" applyFill="1" applyAlignment="1">
      <alignment vertical="center" wrapText="1"/>
    </xf>
    <xf numFmtId="0" fontId="17" fillId="4" borderId="0" xfId="0" applyNumberFormat="1" applyFont="1" applyFill="1" applyAlignment="1">
      <alignment vertical="center" wrapText="1"/>
    </xf>
    <xf numFmtId="0" fontId="17" fillId="4" borderId="0" xfId="0" applyNumberFormat="1" applyFont="1" applyFill="1" applyAlignment="1">
      <alignment horizontal="center" vertical="center" wrapText="1"/>
    </xf>
    <xf numFmtId="0" fontId="19" fillId="4" borderId="0" xfId="0" applyNumberFormat="1" applyFont="1" applyFill="1" applyAlignment="1">
      <alignment vertical="center" wrapText="1"/>
    </xf>
    <xf numFmtId="0" fontId="13" fillId="4" borderId="0" xfId="0" applyNumberFormat="1" applyFont="1" applyFill="1" applyBorder="1" applyAlignment="1">
      <alignment vertical="center" wrapText="1"/>
    </xf>
    <xf numFmtId="0" fontId="13" fillId="4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NumberFormat="1" applyFont="1" applyAlignment="1">
      <alignment vertical="center" wrapText="1"/>
    </xf>
    <xf numFmtId="0" fontId="18" fillId="0" borderId="0" xfId="0" applyNumberFormat="1" applyFont="1" applyFill="1" applyAlignment="1">
      <alignment vertical="center" wrapText="1"/>
    </xf>
  </cellXfs>
  <cellStyles count="2">
    <cellStyle name="Normal" xfId="0" builtinId="0" customBuiltin="1"/>
    <cellStyle name="Title" xfId="1" builtinId="15" customBuiltin="1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"/>
        <scheme val="major"/>
      </font>
      <numFmt numFmtId="165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numFmt numFmtId="0" formatCode="General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"/>
        <scheme val="major"/>
      </font>
      <numFmt numFmtId="166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rebuchet MS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Trebuchet MS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6" formatCode="\$#,##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"/>
        <scheme val="minor"/>
      </font>
      <numFmt numFmtId="166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"/>
        <scheme val="minor"/>
      </font>
      <numFmt numFmtId="166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0" formatCode="General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numFmt numFmtId="0" formatCode="General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"/>
        <family val="1"/>
        <scheme val="major"/>
      </font>
      <numFmt numFmtId="165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family val="1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1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family val="1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1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family val="1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family val="1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rebuchet MS"/>
        <scheme val="major"/>
      </font>
      <numFmt numFmtId="166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  <scheme val="minor"/>
      </font>
      <numFmt numFmtId="165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rebuchet MS"/>
      </font>
      <numFmt numFmtId="165" formatCode="\$#,##0_);[Red]\(\$#,##0\)"/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Trebuchet MS"/>
        <scheme val="minor"/>
      </font>
      <numFmt numFmtId="164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Trebuchet MS"/>
        <scheme val="minor"/>
      </font>
      <alignment horizontal="general" vertical="center" textRotation="0" wrapText="0" relativeIndent="0" justifyLastLine="0" shrinkToFit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 xr9:uid="{00000000-0011-0000-FFFF-FFFF00000000}">
      <tableStyleElement type="wholeTable" dxfId="142"/>
      <tableStyleElement type="headerRow" dxfId="141"/>
      <tableStyleElement type="totalRow" dxfId="140"/>
      <tableStyleElement type="firstRowStripe" dxfId="1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FCEC"/>
      <color rgb="FF85C37B"/>
      <color rgb="FF98D16D"/>
      <color rgb="FF3E864F"/>
      <color rgb="FFE9510D"/>
      <color rgb="FFFAF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49496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Water and sewer</c:v>
                </c:pt>
                <c:pt idx="1">
                  <c:v>Waste removal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Vehicle 1 payment</c:v>
                </c:pt>
                <c:pt idx="9">
                  <c:v>Vehicle 2 payment</c:v>
                </c:pt>
                <c:pt idx="10">
                  <c:v>Bus/taxi fare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"$"#,##0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BF0-9ED4-7CAED016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5411061883068256"/>
          <c:y val="8.0610153389519865E-2"/>
          <c:w val="0.32933357899073062"/>
          <c:h val="0.86493265440886791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0-DBC7-492F-AA87-08108C34C8E5}"/>
              </c:ext>
            </c:extLst>
          </c:dPt>
          <c:dPt>
            <c:idx val="1"/>
            <c:invertIfNegative val="0"/>
            <c:bubble3D val="0"/>
            <c:spPr>
              <a:solidFill>
                <a:srgbClr val="85C37B"/>
              </a:solidFill>
            </c:spPr>
            <c:extLst>
              <c:ext xmlns:c16="http://schemas.microsoft.com/office/drawing/2014/chart" uri="{C3380CC4-5D6E-409C-BE32-E72D297353CC}">
                <c16:uniqueId val="{00000001-DBC7-492F-AA87-08108C34C8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2-DBC7-492F-AA87-08108C34C8E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BC7-492F-AA87-08108C34C8E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DBC7-492F-AA87-08108C34C8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BC7-492F-AA87-08108C34C8E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DBC7-492F-AA87-08108C34C8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DBC7-492F-AA87-08108C34C8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DBC7-492F-AA87-08108C34C8E5}"/>
              </c:ext>
            </c:extLst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C7-492F-AA87-08108C34C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4248832"/>
        <c:axId val="144250368"/>
        <c:axId val="0"/>
      </c:bar3DChart>
      <c:catAx>
        <c:axId val="14424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250368"/>
        <c:crosses val="autoZero"/>
        <c:auto val="1"/>
        <c:lblAlgn val="ctr"/>
        <c:lblOffset val="100"/>
        <c:noMultiLvlLbl val="0"/>
      </c:catAx>
      <c:valAx>
        <c:axId val="144250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24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88"/>
          <c:w val="0.25904377395056238"/>
          <c:h val="0.55012181827341666"/>
        </c:manualLayout>
      </c:layout>
      <c:overlay val="0"/>
    </c:legend>
    <c:plotVisOnly val="1"/>
    <c:dispBlanksAs val="gap"/>
    <c:showDLblsOverMax val="0"/>
  </c:chart>
  <c:spPr>
    <a:solidFill>
      <a:srgbClr val="DAFCEC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1</xdr:col>
      <xdr:colOff>247401</xdr:colOff>
      <xdr:row>1</xdr:row>
      <xdr:rowOff>53192</xdr:rowOff>
    </xdr:from>
    <xdr:to>
      <xdr:col>11</xdr:col>
      <xdr:colOff>136070</xdr:colOff>
      <xdr:row>1</xdr:row>
      <xdr:rowOff>54780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397080" y="529442"/>
          <a:ext cx="8855776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108855</xdr:colOff>
      <xdr:row>1</xdr:row>
      <xdr:rowOff>39123</xdr:rowOff>
    </xdr:from>
    <xdr:to>
      <xdr:col>16</xdr:col>
      <xdr:colOff>534078</xdr:colOff>
      <xdr:row>18</xdr:row>
      <xdr:rowOff>27215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11</xdr:col>
      <xdr:colOff>149678</xdr:colOff>
      <xdr:row>2</xdr:row>
      <xdr:rowOff>81643</xdr:rowOff>
    </xdr:from>
    <xdr:ext cx="2939143" cy="46884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266464" y="653143"/>
          <a:ext cx="2939143" cy="4688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6:E18" totalsRowCount="1" headerRowDxfId="134" dataDxfId="132" totalsRowDxfId="133">
  <autoFilter ref="B6:E17" xr:uid="{00000000-0009-0000-0100-000001000000}"/>
  <tableColumns count="4">
    <tableColumn id="1" xr3:uid="{00000000-0010-0000-0000-000001000000}" name="Housing" totalsRowLabel="Total" dataDxfId="138" totalsRowDxfId="27"/>
    <tableColumn id="2" xr3:uid="{00000000-0010-0000-0000-000002000000}" name="Projected Cost" totalsRowFunction="sum" dataDxfId="137" totalsRowDxfId="26"/>
    <tableColumn id="3" xr3:uid="{00000000-0010-0000-0000-000003000000}" name="Actual Cost" totalsRowFunction="sum" dataDxfId="136" totalsRowDxfId="25"/>
    <tableColumn id="4" xr3:uid="{00000000-0010-0000-0000-000004000000}" name="Difference" totalsRowFunction="sum" dataDxfId="135" totalsRowDxfId="24">
      <calculatedColumnFormula>Housing[Projected Cost]-Housing[Actual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xes" displayName="Taxes" ref="G63:J68" totalsRowCount="1" headerRowDxfId="52" dataDxfId="50" totalsRowDxfId="51">
  <autoFilter ref="G63:J67" xr:uid="{00000000-0009-0000-0100-00000A000000}"/>
  <tableColumns count="4">
    <tableColumn id="1" xr3:uid="{00000000-0010-0000-0900-000001000000}" name="Taxes" totalsRowLabel="Total" dataDxfId="60" totalsRowDxfId="59"/>
    <tableColumn id="2" xr3:uid="{00000000-0010-0000-0900-000002000000}" name="Projected Cost" totalsRowFunction="sum" dataDxfId="58" totalsRowDxfId="57"/>
    <tableColumn id="3" xr3:uid="{00000000-0010-0000-0900-000003000000}" name="Actual Cost" totalsRowFunction="sum" dataDxfId="56" totalsRowDxfId="55"/>
    <tableColumn id="4" xr3:uid="{00000000-0010-0000-0900-000004000000}" name="Difference" totalsRowFunction="sum" dataDxfId="54" totalsRowDxfId="53">
      <calculatedColumnFormula>Taxes[Projected Cost]-Taxes[Actual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avings" displayName="Savings" ref="B63:E68" totalsRowCount="1" headerRowDxfId="41" dataDxfId="39" totalsRowDxfId="40">
  <autoFilter ref="B63:E67" xr:uid="{00000000-0009-0000-0100-00000B000000}"/>
  <tableColumns count="4">
    <tableColumn id="1" xr3:uid="{00000000-0010-0000-0A00-000001000000}" name="Savings/Investments" totalsRowLabel="Total" dataDxfId="49" totalsRowDxfId="48"/>
    <tableColumn id="2" xr3:uid="{00000000-0010-0000-0A00-000002000000}" name="Projected Cost" totalsRowFunction="sum" dataDxfId="47" totalsRowDxfId="46"/>
    <tableColumn id="3" xr3:uid="{00000000-0010-0000-0A00-000003000000}" name="Actual Cost" totalsRowFunction="sum" dataDxfId="45" totalsRowDxfId="44"/>
    <tableColumn id="4" xr3:uid="{00000000-0010-0000-0A00-000004000000}" name="Difference" totalsRowFunction="sum" dataDxfId="43" totalsRowDxfId="42">
      <calculatedColumnFormula>Savings[Projected Cost]-Savings[Actual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Gifts" displayName="Gifts" ref="G30:J34" totalsRowCount="1" headerRowDxfId="102" dataDxfId="100" totalsRowDxfId="101">
  <autoFilter ref="G30:J33" xr:uid="{00000000-0009-0000-0100-00000C000000}"/>
  <tableColumns count="4">
    <tableColumn id="1" xr3:uid="{00000000-0010-0000-0B00-000001000000}" name="Gifts and Donations" totalsRowLabel="Total" dataDxfId="110" totalsRowDxfId="109"/>
    <tableColumn id="2" xr3:uid="{00000000-0010-0000-0B00-000002000000}" name="Projected Cost" totalsRowFunction="sum" dataDxfId="108" totalsRowDxfId="107"/>
    <tableColumn id="3" xr3:uid="{00000000-0010-0000-0B00-000003000000}" name="Actual Cost" totalsRowFunction="sum" dataDxfId="106" totalsRowDxfId="105"/>
    <tableColumn id="4" xr3:uid="{00000000-0010-0000-0B00-000004000000}" name="Difference" totalsRowFunction="sum" dataDxfId="104" totalsRowDxfId="103">
      <calculatedColumnFormula>Gifts[Projected Cost]-Gifts[Actual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Legal" displayName="Legal" ref="B56:E61" totalsRowCount="1" headerRowDxfId="30" dataDxfId="28" totalsRowDxfId="29">
  <autoFilter ref="B56:E60" xr:uid="{00000000-0009-0000-0100-00000D000000}"/>
  <tableColumns count="4">
    <tableColumn id="1" xr3:uid="{00000000-0010-0000-0C00-000001000000}" name="Legal" totalsRowLabel="Total" dataDxfId="38" totalsRowDxfId="37"/>
    <tableColumn id="2" xr3:uid="{00000000-0010-0000-0C00-000002000000}" name="Projected Cost" totalsRowFunction="sum" dataDxfId="36" totalsRowDxfId="35"/>
    <tableColumn id="3" xr3:uid="{00000000-0010-0000-0C00-000003000000}" name="Actual Cost" totalsRowFunction="sum" dataDxfId="34" totalsRowDxfId="33"/>
    <tableColumn id="4" xr3:uid="{00000000-0010-0000-0C00-000004000000}" name="Difference" totalsRowFunction="sum" dataDxfId="32" totalsRowDxfId="31">
      <calculatedColumnFormula>Legal[Projected Cost]-Legal[Actual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portation" displayName="Transportation" ref="B20:E29" totalsRowCount="1" headerRowDxfId="127" dataDxfId="125" totalsRowDxfId="126">
  <autoFilter ref="B20:E28" xr:uid="{00000000-0009-0000-0100-000002000000}"/>
  <tableColumns count="4">
    <tableColumn id="1" xr3:uid="{00000000-0010-0000-0100-000001000000}" name="Transportation" totalsRowLabel="Total" dataDxfId="131" totalsRowDxfId="23"/>
    <tableColumn id="2" xr3:uid="{00000000-0010-0000-0100-000002000000}" name="Projected Cost" totalsRowFunction="sum" dataDxfId="130" totalsRowDxfId="22"/>
    <tableColumn id="3" xr3:uid="{00000000-0010-0000-0100-000003000000}" name="Actual Cost" totalsRowFunction="sum" dataDxfId="129" totalsRowDxfId="21"/>
    <tableColumn id="4" xr3:uid="{00000000-0010-0000-0100-000004000000}" name="Difference" totalsRowFunction="sum" dataDxfId="128" totalsRowDxfId="20">
      <calculatedColumnFormula>Transportation[Projected Cost]-Transportation[Actual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surance" displayName="Insurance" ref="B31:E36" totalsRowCount="1" headerRowDxfId="120" dataDxfId="118" totalsRowDxfId="119">
  <autoFilter ref="B31:E35" xr:uid="{00000000-0009-0000-0100-000003000000}"/>
  <tableColumns count="4">
    <tableColumn id="1" xr3:uid="{00000000-0010-0000-0200-000001000000}" name="Insurance" totalsRowLabel="Total" dataDxfId="124" totalsRowDxfId="19"/>
    <tableColumn id="2" xr3:uid="{00000000-0010-0000-0200-000002000000}" name="Projected Cost" totalsRowFunction="sum" dataDxfId="123" totalsRowDxfId="18"/>
    <tableColumn id="3" xr3:uid="{00000000-0010-0000-0200-000003000000}" name="Actual Cost" totalsRowFunction="sum" dataDxfId="122" totalsRowDxfId="17"/>
    <tableColumn id="4" xr3:uid="{00000000-0010-0000-0200-000004000000}" name="Difference" totalsRowFunction="sum" dataDxfId="121" totalsRowDxfId="16">
      <calculatedColumnFormula>Insurance[Projected Cost]-Insurance[Actual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ood" displayName="Food" ref="B38:E42" totalsRowCount="1" headerRowDxfId="92" dataDxfId="90" totalsRowDxfId="91">
  <autoFilter ref="B38:E41" xr:uid="{00000000-0009-0000-0100-000004000000}"/>
  <tableColumns count="4">
    <tableColumn id="1" xr3:uid="{00000000-0010-0000-0300-000001000000}" name="Food" totalsRowLabel="Total" dataDxfId="96" totalsRowDxfId="15"/>
    <tableColumn id="2" xr3:uid="{00000000-0010-0000-0300-000002000000}" name="Projected Cost" totalsRowFunction="sum" dataDxfId="95" totalsRowDxfId="14"/>
    <tableColumn id="3" xr3:uid="{00000000-0010-0000-0300-000003000000}" name="Actual Cost" totalsRowFunction="sum" dataDxfId="94" totalsRowDxfId="13"/>
    <tableColumn id="4" xr3:uid="{00000000-0010-0000-0300-000004000000}" name="Difference" totalsRowFunction="sum" dataDxfId="93" totalsRowDxfId="12">
      <calculatedColumnFormula>Food[Projected Cost]-Food[Actual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hildren" displayName="Children" ref="B44:E54" totalsRowCount="1" headerRowDxfId="85" dataDxfId="83" totalsRowDxfId="84">
  <autoFilter ref="B44:E53" xr:uid="{00000000-0009-0000-0100-000005000000}"/>
  <tableColumns count="4">
    <tableColumn id="1" xr3:uid="{00000000-0010-0000-0400-000001000000}" name="Children" totalsRowLabel="Total" dataDxfId="89" totalsRowDxfId="11"/>
    <tableColumn id="2" xr3:uid="{00000000-0010-0000-0400-000002000000}" name="Projected Cost" totalsRowFunction="sum" dataDxfId="88" totalsRowDxfId="10"/>
    <tableColumn id="3" xr3:uid="{00000000-0010-0000-0400-000003000000}" name="Actual Cost" totalsRowFunction="sum" dataDxfId="87" totalsRowDxfId="9"/>
    <tableColumn id="4" xr3:uid="{00000000-0010-0000-0400-000004000000}" name="Difference" totalsRowFunction="sum" dataDxfId="86" totalsRowDxfId="8">
      <calculatedColumnFormula>Children[Projected Cost]-Children[Actual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ets" displayName="Pets" ref="G36:J42" totalsRowCount="1" headerRowDxfId="99" dataDxfId="97" totalsRowDxfId="98">
  <autoFilter ref="G36:J41" xr:uid="{00000000-0009-0000-0100-000006000000}"/>
  <tableColumns count="4">
    <tableColumn id="1" xr3:uid="{00000000-0010-0000-0500-000001000000}" name="Pets" totalsRowLabel="Total" totalsRowDxfId="82"/>
    <tableColumn id="2" xr3:uid="{00000000-0010-0000-0500-000002000000}" name="Projected Cost" totalsRowFunction="sum" totalsRowDxfId="81"/>
    <tableColumn id="3" xr3:uid="{00000000-0010-0000-0500-000003000000}" name="Actual Cost" totalsRowFunction="sum" totalsRowDxfId="80"/>
    <tableColumn id="4" xr3:uid="{00000000-0010-0000-0500-000004000000}" name="Difference" totalsRowFunction="sum" totalsRowDxfId="79">
      <calculatedColumnFormula>Pets[Projected Cost]-Pets[Actual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ersonalCare" displayName="PersonalCare" ref="G44:J52" totalsRowCount="1" headerRowDxfId="74" dataDxfId="72" totalsRowDxfId="73">
  <autoFilter ref="G44:J51" xr:uid="{00000000-0009-0000-0100-000007000000}"/>
  <tableColumns count="4">
    <tableColumn id="1" xr3:uid="{00000000-0010-0000-0600-000001000000}" name="Personal Care" totalsRowLabel="Total" dataDxfId="78" totalsRowDxfId="3"/>
    <tableColumn id="2" xr3:uid="{00000000-0010-0000-0600-000002000000}" name="Projected Cost" totalsRowFunction="sum" dataDxfId="77" totalsRowDxfId="2"/>
    <tableColumn id="3" xr3:uid="{00000000-0010-0000-0600-000003000000}" name="Actual Cost" totalsRowFunction="sum" dataDxfId="76" totalsRowDxfId="1"/>
    <tableColumn id="4" xr3:uid="{00000000-0010-0000-0600-000004000000}" name="Difference" totalsRowFunction="sum" dataDxfId="75" totalsRowDxfId="0">
      <calculatedColumnFormula>PersonalCare[Projected Cost]-PersonalCare[Actual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ntertainment" displayName="Entertainment" ref="G20:J28" totalsRowCount="1" headerRowDxfId="113" dataDxfId="111" totalsRowDxfId="112">
  <autoFilter ref="G20:J27" xr:uid="{00000000-0009-0000-0100-000008000000}"/>
  <tableColumns count="4">
    <tableColumn id="1" xr3:uid="{00000000-0010-0000-0700-000001000000}" name="Entertainment" totalsRowLabel="Total" dataDxfId="117" totalsRowDxfId="7"/>
    <tableColumn id="2" xr3:uid="{00000000-0010-0000-0700-000002000000}" name="Projected Cost" totalsRowFunction="sum" dataDxfId="116" totalsRowDxfId="6"/>
    <tableColumn id="3" xr3:uid="{00000000-0010-0000-0700-000003000000}" name="Actual Cost" totalsRowFunction="sum" dataDxfId="115" totalsRowDxfId="5"/>
    <tableColumn id="4" xr3:uid="{00000000-0010-0000-0700-000004000000}" name="Difference" totalsRowFunction="sum" dataDxfId="114" totalsRowDxfId="4">
      <calculatedColumnFormula>Entertainment[Projected Cost]-Entertainment[Actual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Loans" displayName="Loans" ref="G54:J61" totalsRowCount="1" headerRowDxfId="63" dataDxfId="61" totalsRowDxfId="62">
  <autoFilter ref="G54:J60" xr:uid="{00000000-0009-0000-0100-000009000000}"/>
  <tableColumns count="4">
    <tableColumn id="1" xr3:uid="{00000000-0010-0000-0800-000001000000}" name="Loans" totalsRowLabel="Total" dataDxfId="71" totalsRowDxfId="70"/>
    <tableColumn id="2" xr3:uid="{00000000-0010-0000-0800-000002000000}" name="Projected Cost" totalsRowFunction="sum" dataDxfId="69" totalsRowDxfId="68"/>
    <tableColumn id="3" xr3:uid="{00000000-0010-0000-0800-000003000000}" name="Actual Cost" totalsRowFunction="sum" dataDxfId="67" totalsRowDxfId="66"/>
    <tableColumn id="4" xr3:uid="{00000000-0010-0000-0800-000004000000}" name="Difference" totalsRowFunction="sum" dataDxfId="65" totalsRowDxfId="64">
      <calculatedColumnFormula>Loans[Projected Cost]-Loans[Actual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169"/>
  <sheetViews>
    <sheetView showGridLines="0" tabSelected="1" zoomScale="70" zoomScaleNormal="70" zoomScalePageLayoutView="75" workbookViewId="0">
      <selection activeCell="I50" sqref="I50"/>
    </sheetView>
  </sheetViews>
  <sheetFormatPr defaultRowHeight="15" x14ac:dyDescent="0.3"/>
  <cols>
    <col min="1" max="1" width="2.28515625" style="15" customWidth="1"/>
    <col min="2" max="2" width="16.5703125" style="15" customWidth="1"/>
    <col min="3" max="3" width="16.7109375" style="15" customWidth="1"/>
    <col min="4" max="5" width="14.7109375" style="15" customWidth="1"/>
    <col min="6" max="6" width="4" style="15" customWidth="1"/>
    <col min="7" max="7" width="19.85546875" style="15" customWidth="1"/>
    <col min="8" max="8" width="16.7109375" style="15" customWidth="1"/>
    <col min="9" max="10" width="14.7109375" style="15" customWidth="1"/>
    <col min="11" max="11" width="1.85546875" style="15" customWidth="1"/>
    <col min="12" max="15" width="9.140625" style="15"/>
    <col min="16" max="16" width="25.85546875" style="15" customWidth="1"/>
    <col min="17" max="17" width="26.42578125" style="15" customWidth="1"/>
    <col min="18" max="18" width="23.28515625" style="15" customWidth="1"/>
    <col min="19" max="16384" width="9.140625" style="15"/>
  </cols>
  <sheetData>
    <row r="1" spans="2:22" customFormat="1" ht="37.5" customHeight="1" x14ac:dyDescent="0.35">
      <c r="B1" s="16"/>
      <c r="C1" s="16"/>
      <c r="D1" s="16"/>
      <c r="E1" s="16"/>
      <c r="F1" s="16"/>
      <c r="G1" s="16"/>
      <c r="H1" s="16"/>
      <c r="I1" s="6"/>
      <c r="J1" s="6"/>
      <c r="K1" s="7"/>
    </row>
    <row r="2" spans="2:22" customFormat="1" ht="7.5" customHeight="1" x14ac:dyDescent="0.3">
      <c r="B2" s="2"/>
      <c r="C2" s="2"/>
      <c r="D2" s="2"/>
      <c r="E2" s="2"/>
      <c r="F2" s="2"/>
      <c r="G2" s="2"/>
      <c r="H2" s="2"/>
      <c r="I2" s="2"/>
      <c r="J2" s="2"/>
      <c r="K2" s="7"/>
    </row>
    <row r="3" spans="2:22" customFormat="1" ht="14.1" customHeight="1" x14ac:dyDescent="0.3">
      <c r="B3" s="41" t="s">
        <v>71</v>
      </c>
      <c r="C3" s="42"/>
      <c r="D3" s="43" t="s">
        <v>72</v>
      </c>
      <c r="E3" s="44" t="s">
        <v>73</v>
      </c>
      <c r="F3" s="3"/>
      <c r="G3" s="19" t="s">
        <v>6</v>
      </c>
      <c r="H3" s="20"/>
      <c r="I3" s="3"/>
      <c r="J3" s="3"/>
      <c r="K3" s="7"/>
      <c r="Q3" s="9"/>
      <c r="R3" s="9"/>
      <c r="S3" s="9"/>
      <c r="T3" s="9"/>
      <c r="U3" s="9"/>
      <c r="V3" s="9"/>
    </row>
    <row r="4" spans="2:22" customFormat="1" ht="14.1" customHeight="1" x14ac:dyDescent="0.3">
      <c r="B4" s="45"/>
      <c r="C4" s="46">
        <f>Housing[[#Totals],[Projected Cost]]+Transportation[[#Totals],[Projected Cost]]+Insurance[[#Totals],[Projected Cost]]+Food[[#Totals],[Projected Cost]]+Children[[#Totals],[Projected Cost]]+Legal[[#Totals],[Projected Cost]]+Savings[[#Totals],[Projected Cost]]+Loans[[#Totals],[Projected Cost]]+Entertainment[[#Totals],[Projected Cost]]+Taxes[[#Totals],[Projected Cost]]+PersonalCare[[#Totals],[Projected Cost]]+Pets[[#Totals],[Projected Cost]]+Gifts[[#Totals],[Projected Cost]]</f>
        <v>0</v>
      </c>
      <c r="D4" s="46">
        <f>Housing[[#Totals],[Actual Cost]]+Transportation[[#Totals],[Actual Cost]]+Insurance[[#Totals],[Actual Cost]]+Food[[#Totals],[Actual Cost]]+Children[[#Totals],[Actual Cost]]+Legal[[#Totals],[Actual Cost]]+Savings[[#Totals],[Actual Cost]]+Loans[[#Totals],[Actual Cost]]+Entertainment[[#Totals],[Actual Cost]]+Taxes[[#Totals],[Actual Cost]]+PersonalCare[[#Totals],[Actual Cost]]+Pets[[#Totals],[Actual Cost]]+Gifts[[#Totals],[Actual Cost]]</f>
        <v>0</v>
      </c>
      <c r="E4" s="46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0</v>
      </c>
      <c r="F4" s="3"/>
      <c r="G4" s="21" t="s">
        <v>3</v>
      </c>
      <c r="H4" s="22">
        <v>0</v>
      </c>
      <c r="I4" s="3"/>
      <c r="J4" s="3"/>
      <c r="K4" s="7"/>
      <c r="Q4" s="9"/>
      <c r="R4" s="9"/>
      <c r="S4" s="9"/>
      <c r="T4" s="9"/>
      <c r="U4" s="9"/>
      <c r="V4" s="9"/>
    </row>
    <row r="5" spans="2:22" customFormat="1" ht="14.1" customHeight="1" x14ac:dyDescent="0.3">
      <c r="B5" s="47"/>
      <c r="C5" s="47"/>
      <c r="D5" s="47"/>
      <c r="E5" s="47"/>
      <c r="F5" s="1"/>
      <c r="G5" s="23" t="s">
        <v>4</v>
      </c>
      <c r="H5" s="24">
        <v>0</v>
      </c>
      <c r="I5" s="1"/>
      <c r="J5" s="1"/>
      <c r="K5" s="7"/>
      <c r="Q5" s="9"/>
      <c r="R5" s="9"/>
      <c r="S5" s="9"/>
      <c r="T5" s="9"/>
      <c r="U5" s="9"/>
      <c r="V5" s="9"/>
    </row>
    <row r="6" spans="2:22" customFormat="1" ht="14.1" customHeight="1" x14ac:dyDescent="0.3">
      <c r="B6" s="48" t="s">
        <v>21</v>
      </c>
      <c r="C6" s="49" t="s">
        <v>0</v>
      </c>
      <c r="D6" s="49" t="s">
        <v>1</v>
      </c>
      <c r="E6" s="49" t="s">
        <v>2</v>
      </c>
      <c r="F6" s="1"/>
      <c r="G6" s="21" t="s">
        <v>67</v>
      </c>
      <c r="H6" s="22">
        <v>0</v>
      </c>
      <c r="I6" s="1"/>
      <c r="J6" s="1"/>
      <c r="K6" s="8"/>
      <c r="Q6" s="9"/>
      <c r="R6" s="9"/>
      <c r="S6" s="9"/>
      <c r="T6" s="9"/>
      <c r="U6" s="9"/>
      <c r="V6" s="9"/>
    </row>
    <row r="7" spans="2:22" customFormat="1" ht="14.1" customHeight="1" x14ac:dyDescent="0.3">
      <c r="B7" s="50" t="s">
        <v>7</v>
      </c>
      <c r="C7" s="51">
        <v>0</v>
      </c>
      <c r="D7" s="51">
        <v>0</v>
      </c>
      <c r="E7" s="51">
        <f>Housing[Projected Cost]-Housing[Actual Cost]</f>
        <v>0</v>
      </c>
      <c r="F7" s="1"/>
      <c r="G7" s="25" t="s">
        <v>68</v>
      </c>
      <c r="H7" s="26">
        <f>SUM(H4:H6)</f>
        <v>0</v>
      </c>
      <c r="I7" s="1"/>
      <c r="J7" s="1"/>
      <c r="K7" s="8"/>
      <c r="Q7" s="9"/>
      <c r="R7" s="9"/>
      <c r="S7" s="9"/>
      <c r="T7" s="9"/>
      <c r="U7" s="9"/>
      <c r="V7" s="9"/>
    </row>
    <row r="8" spans="2:22" customFormat="1" ht="14.1" customHeight="1" x14ac:dyDescent="0.3">
      <c r="B8" s="50" t="s">
        <v>15</v>
      </c>
      <c r="C8" s="51">
        <v>0</v>
      </c>
      <c r="D8" s="51">
        <v>0</v>
      </c>
      <c r="E8" s="51">
        <f>Housing[Projected Cost]-Housing[Actual Cost]</f>
        <v>0</v>
      </c>
      <c r="F8" s="1"/>
      <c r="G8" s="4"/>
      <c r="H8" s="5"/>
      <c r="I8" s="2"/>
      <c r="J8" s="2"/>
      <c r="K8" s="8"/>
      <c r="Q8" s="9"/>
      <c r="R8" s="9"/>
      <c r="S8" s="9"/>
      <c r="T8" s="18"/>
      <c r="U8" s="18"/>
      <c r="V8" s="9"/>
    </row>
    <row r="9" spans="2:22" customFormat="1" ht="14.1" customHeight="1" x14ac:dyDescent="0.3">
      <c r="B9" s="50" t="s">
        <v>16</v>
      </c>
      <c r="C9" s="51">
        <v>0</v>
      </c>
      <c r="D9" s="51">
        <v>0</v>
      </c>
      <c r="E9" s="51">
        <f>Housing[Projected Cost]-Housing[Actual Cost]</f>
        <v>0</v>
      </c>
      <c r="F9" s="1"/>
      <c r="G9" s="27" t="s">
        <v>5</v>
      </c>
      <c r="H9" s="28"/>
      <c r="I9" s="1"/>
      <c r="J9" s="1"/>
      <c r="K9" s="8" t="s">
        <v>84</v>
      </c>
      <c r="Q9" s="9"/>
      <c r="R9" s="9"/>
      <c r="S9" s="9"/>
      <c r="T9" s="10"/>
      <c r="U9" s="11"/>
      <c r="V9" s="9"/>
    </row>
    <row r="10" spans="2:22" customFormat="1" ht="14.1" customHeight="1" x14ac:dyDescent="0.3">
      <c r="B10" s="50" t="s">
        <v>11</v>
      </c>
      <c r="C10" s="51">
        <v>0</v>
      </c>
      <c r="D10" s="51">
        <v>0</v>
      </c>
      <c r="E10" s="51">
        <f>Housing[Projected Cost]-Housing[Actual Cost]</f>
        <v>0</v>
      </c>
      <c r="F10" s="1"/>
      <c r="G10" s="29" t="s">
        <v>3</v>
      </c>
      <c r="H10" s="30">
        <v>0</v>
      </c>
      <c r="I10" s="1"/>
      <c r="J10" s="1"/>
      <c r="K10" s="8"/>
      <c r="Q10" s="9"/>
      <c r="R10" s="9"/>
      <c r="S10" s="9"/>
      <c r="T10" s="10"/>
      <c r="U10" s="11"/>
      <c r="V10" s="9"/>
    </row>
    <row r="11" spans="2:22" customFormat="1" ht="14.1" customHeight="1" x14ac:dyDescent="0.3">
      <c r="B11" s="50" t="s">
        <v>13</v>
      </c>
      <c r="C11" s="51">
        <v>0</v>
      </c>
      <c r="D11" s="51">
        <v>0</v>
      </c>
      <c r="E11" s="51">
        <f>Housing[Projected Cost]-Housing[Actual Cost]</f>
        <v>0</v>
      </c>
      <c r="F11" s="1"/>
      <c r="G11" s="31" t="s">
        <v>4</v>
      </c>
      <c r="H11" s="32">
        <v>0</v>
      </c>
      <c r="I11" s="1"/>
      <c r="J11" s="1"/>
      <c r="K11" s="8"/>
      <c r="Q11" s="18"/>
      <c r="R11" s="18"/>
      <c r="S11" s="9"/>
      <c r="T11" s="10"/>
      <c r="U11" s="11"/>
      <c r="V11" s="9"/>
    </row>
    <row r="12" spans="2:22" customFormat="1" ht="14.1" customHeight="1" x14ac:dyDescent="0.3">
      <c r="B12" s="50" t="s">
        <v>14</v>
      </c>
      <c r="C12" s="51">
        <v>0</v>
      </c>
      <c r="D12" s="51">
        <v>0</v>
      </c>
      <c r="E12" s="51">
        <f>Housing[Projected Cost]-Housing[Actual Cost]</f>
        <v>0</v>
      </c>
      <c r="F12" s="1"/>
      <c r="G12" s="29" t="s">
        <v>67</v>
      </c>
      <c r="H12" s="30">
        <v>0</v>
      </c>
      <c r="I12" s="1"/>
      <c r="J12" s="1"/>
      <c r="K12" s="8"/>
      <c r="Q12" s="10"/>
      <c r="R12" s="11"/>
      <c r="S12" s="9"/>
      <c r="T12" s="10"/>
      <c r="U12" s="11"/>
      <c r="V12" s="9"/>
    </row>
    <row r="13" spans="2:22" customFormat="1" ht="14.1" customHeight="1" x14ac:dyDescent="0.3">
      <c r="B13" s="50" t="s">
        <v>10</v>
      </c>
      <c r="C13" s="51">
        <v>0</v>
      </c>
      <c r="D13" s="51">
        <v>0</v>
      </c>
      <c r="E13" s="51">
        <f>Housing[Projected Cost]-Housing[Actual Cost]</f>
        <v>0</v>
      </c>
      <c r="F13" s="1"/>
      <c r="G13" s="33" t="s">
        <v>68</v>
      </c>
      <c r="H13" s="34">
        <f>SUM(H10:H12)</f>
        <v>0</v>
      </c>
      <c r="I13" s="1"/>
      <c r="J13" s="1"/>
      <c r="K13" s="8"/>
      <c r="Q13" s="10"/>
      <c r="R13" s="11"/>
      <c r="S13" s="9"/>
      <c r="T13" s="12"/>
      <c r="U13" s="3"/>
      <c r="V13" s="9"/>
    </row>
    <row r="14" spans="2:22" customFormat="1" ht="14.1" customHeight="1" x14ac:dyDescent="0.3">
      <c r="B14" s="50" t="s">
        <v>12</v>
      </c>
      <c r="C14" s="51">
        <v>0</v>
      </c>
      <c r="D14" s="51">
        <v>0</v>
      </c>
      <c r="E14" s="51">
        <f>Housing[Projected Cost]-Housing[Actual Cost]</f>
        <v>0</v>
      </c>
      <c r="F14" s="1"/>
      <c r="G14" s="3"/>
      <c r="H14" s="3"/>
      <c r="I14" s="1"/>
      <c r="J14" s="1"/>
      <c r="K14" s="8"/>
      <c r="Q14" s="10"/>
      <c r="R14" s="11"/>
      <c r="S14" s="9"/>
      <c r="T14" s="18"/>
      <c r="U14" s="18"/>
      <c r="V14" s="9"/>
    </row>
    <row r="15" spans="2:22" customFormat="1" ht="14.1" customHeight="1" x14ac:dyDescent="0.3">
      <c r="B15" s="50" t="s">
        <v>9</v>
      </c>
      <c r="C15" s="51">
        <v>0</v>
      </c>
      <c r="D15" s="51">
        <v>0</v>
      </c>
      <c r="E15" s="51">
        <f>Housing[Projected Cost]-Housing[Actual Cost]</f>
        <v>0</v>
      </c>
      <c r="F15" s="1"/>
      <c r="G15" s="35" t="s">
        <v>79</v>
      </c>
      <c r="H15" s="36">
        <f>SUM(H7-C4)</f>
        <v>0</v>
      </c>
      <c r="I15" s="1"/>
      <c r="J15" s="1"/>
      <c r="K15" s="8"/>
      <c r="Q15" s="10"/>
      <c r="R15" s="11"/>
      <c r="S15" s="9"/>
      <c r="T15" s="10"/>
      <c r="U15" s="11"/>
      <c r="V15" s="9"/>
    </row>
    <row r="16" spans="2:22" customFormat="1" ht="14.1" customHeight="1" x14ac:dyDescent="0.3">
      <c r="B16" s="50" t="s">
        <v>75</v>
      </c>
      <c r="C16" s="51">
        <v>0</v>
      </c>
      <c r="D16" s="51">
        <v>0</v>
      </c>
      <c r="E16" s="51">
        <f>Housing[Projected Cost]-Housing[Actual Cost]</f>
        <v>0</v>
      </c>
      <c r="F16" s="1"/>
      <c r="G16" s="37" t="s">
        <v>80</v>
      </c>
      <c r="H16" s="38">
        <f>SUM(H13-D4)</f>
        <v>0</v>
      </c>
      <c r="I16" s="1"/>
      <c r="J16" s="1"/>
      <c r="K16" s="8"/>
      <c r="Q16" s="12"/>
      <c r="R16" s="3"/>
      <c r="S16" s="9"/>
      <c r="T16" s="10"/>
      <c r="U16" s="11"/>
      <c r="V16" s="9"/>
    </row>
    <row r="17" spans="2:22" customFormat="1" ht="14.1" customHeight="1" x14ac:dyDescent="0.3">
      <c r="B17" s="50" t="s">
        <v>8</v>
      </c>
      <c r="C17" s="51">
        <v>0</v>
      </c>
      <c r="D17" s="51">
        <v>0</v>
      </c>
      <c r="E17" s="51">
        <f>Housing[Projected Cost]-Housing[Actual Cost]</f>
        <v>0</v>
      </c>
      <c r="F17" s="1"/>
      <c r="G17" s="39" t="s">
        <v>2</v>
      </c>
      <c r="H17" s="40">
        <f>SUM(H16-H15)</f>
        <v>0</v>
      </c>
      <c r="I17" s="1"/>
      <c r="J17" s="1"/>
      <c r="K17" s="8"/>
      <c r="Q17" s="18"/>
      <c r="R17" s="18"/>
      <c r="S17" s="9"/>
      <c r="T17" s="10"/>
      <c r="U17" s="11"/>
      <c r="V17" s="9"/>
    </row>
    <row r="18" spans="2:22" customFormat="1" ht="14.1" customHeight="1" x14ac:dyDescent="0.3">
      <c r="B18" s="52" t="s">
        <v>78</v>
      </c>
      <c r="C18" s="53">
        <f>SUBTOTAL(109,Housing[Projected Cost])</f>
        <v>0</v>
      </c>
      <c r="D18" s="53">
        <f>SUBTOTAL(109,Housing[Actual Cost])</f>
        <v>0</v>
      </c>
      <c r="E18" s="53">
        <f>SUBTOTAL(109,Housing[Difference])</f>
        <v>0</v>
      </c>
      <c r="F18" s="1"/>
      <c r="G18" s="1"/>
      <c r="H18" s="1"/>
      <c r="I18" s="1"/>
      <c r="J18" s="1"/>
      <c r="K18" s="8"/>
      <c r="Q18" s="10"/>
      <c r="R18" s="11"/>
      <c r="S18" s="9"/>
      <c r="T18" s="10"/>
      <c r="U18" s="11"/>
      <c r="V18" s="9"/>
    </row>
    <row r="19" spans="2:22" customFormat="1" ht="14.1" customHeight="1" x14ac:dyDescent="0.3">
      <c r="B19" s="17"/>
      <c r="C19" s="17"/>
      <c r="D19" s="17"/>
      <c r="E19" s="17"/>
      <c r="F19" s="1"/>
      <c r="G19" s="2"/>
      <c r="H19" s="2"/>
      <c r="I19" s="2"/>
      <c r="J19" s="2"/>
      <c r="K19" s="8"/>
      <c r="Q19" s="10"/>
      <c r="R19" s="11"/>
      <c r="S19" s="9"/>
      <c r="T19" s="3"/>
      <c r="U19" s="3"/>
      <c r="V19" s="9"/>
    </row>
    <row r="20" spans="2:22" customFormat="1" ht="14.1" customHeight="1" x14ac:dyDescent="0.3">
      <c r="B20" s="54" t="s">
        <v>85</v>
      </c>
      <c r="C20" s="55" t="s">
        <v>0</v>
      </c>
      <c r="D20" s="55" t="s">
        <v>1</v>
      </c>
      <c r="E20" s="55" t="s">
        <v>2</v>
      </c>
      <c r="F20" s="1"/>
      <c r="G20" s="62" t="s">
        <v>35</v>
      </c>
      <c r="H20" s="57" t="s">
        <v>0</v>
      </c>
      <c r="I20" s="57" t="s">
        <v>1</v>
      </c>
      <c r="J20" s="57" t="s">
        <v>2</v>
      </c>
      <c r="K20" s="8"/>
      <c r="Q20" s="10"/>
      <c r="R20" s="11"/>
      <c r="S20" s="9"/>
      <c r="T20" s="13"/>
      <c r="U20" s="14"/>
      <c r="V20" s="9"/>
    </row>
    <row r="21" spans="2:22" customFormat="1" ht="14.1" customHeight="1" x14ac:dyDescent="0.3">
      <c r="B21" s="50" t="s">
        <v>76</v>
      </c>
      <c r="C21" s="51">
        <v>0</v>
      </c>
      <c r="D21" s="51">
        <v>0</v>
      </c>
      <c r="E21" s="51">
        <f>Transportation[Projected Cost]-Transportation[Actual Cost]</f>
        <v>0</v>
      </c>
      <c r="F21" s="1"/>
      <c r="G21" s="58" t="s">
        <v>36</v>
      </c>
      <c r="H21" s="59"/>
      <c r="I21" s="59"/>
      <c r="J21" s="59">
        <f>Entertainment[Projected Cost]-Entertainment[Actual Cost]</f>
        <v>0</v>
      </c>
      <c r="K21" s="8"/>
      <c r="Q21" s="10"/>
      <c r="R21" s="11"/>
      <c r="S21" s="9"/>
      <c r="T21" s="13"/>
      <c r="U21" s="14"/>
      <c r="V21" s="9"/>
    </row>
    <row r="22" spans="2:22" customFormat="1" ht="14.1" customHeight="1" x14ac:dyDescent="0.3">
      <c r="B22" s="50" t="s">
        <v>77</v>
      </c>
      <c r="C22" s="51">
        <v>0</v>
      </c>
      <c r="D22" s="51">
        <v>0</v>
      </c>
      <c r="E22" s="51">
        <f>Transportation[Projected Cost]-Transportation[Actual Cost]</f>
        <v>0</v>
      </c>
      <c r="F22" s="1"/>
      <c r="G22" s="58" t="s">
        <v>37</v>
      </c>
      <c r="H22" s="59"/>
      <c r="I22" s="59"/>
      <c r="J22" s="59">
        <f>Entertainment[Projected Cost]-Entertainment[Actual Cost]</f>
        <v>0</v>
      </c>
      <c r="K22" s="8"/>
      <c r="Q22" s="3"/>
      <c r="R22" s="3"/>
      <c r="S22" s="9"/>
      <c r="T22" s="13"/>
      <c r="U22" s="14"/>
      <c r="V22" s="9"/>
    </row>
    <row r="23" spans="2:22" customFormat="1" ht="14.1" customHeight="1" x14ac:dyDescent="0.3">
      <c r="B23" s="50" t="s">
        <v>74</v>
      </c>
      <c r="C23" s="51">
        <v>0</v>
      </c>
      <c r="D23" s="51">
        <v>0</v>
      </c>
      <c r="E23" s="51">
        <f>Transportation[Projected Cost]-Transportation[Actual Cost]</f>
        <v>0</v>
      </c>
      <c r="F23" s="1"/>
      <c r="G23" s="58" t="s">
        <v>38</v>
      </c>
      <c r="H23" s="59">
        <v>0</v>
      </c>
      <c r="I23" s="59">
        <v>0</v>
      </c>
      <c r="J23" s="59">
        <f>Entertainment[Projected Cost]-Entertainment[Actual Cost]</f>
        <v>0</v>
      </c>
      <c r="K23" s="8"/>
      <c r="Q23" s="13"/>
      <c r="R23" s="14"/>
      <c r="S23" s="9"/>
      <c r="T23" s="9"/>
      <c r="U23" s="9"/>
      <c r="V23" s="9"/>
    </row>
    <row r="24" spans="2:22" customFormat="1" ht="14.1" customHeight="1" x14ac:dyDescent="0.3">
      <c r="B24" s="50" t="s">
        <v>19</v>
      </c>
      <c r="C24" s="51">
        <v>0</v>
      </c>
      <c r="D24" s="51">
        <v>0</v>
      </c>
      <c r="E24" s="51">
        <f>Transportation[Projected Cost]-Transportation[Actual Cost]</f>
        <v>0</v>
      </c>
      <c r="F24" s="1"/>
      <c r="G24" s="58" t="s">
        <v>39</v>
      </c>
      <c r="H24" s="59">
        <v>0</v>
      </c>
      <c r="I24" s="59">
        <v>0</v>
      </c>
      <c r="J24" s="59">
        <f>Entertainment[Projected Cost]-Entertainment[Actual Cost]</f>
        <v>0</v>
      </c>
      <c r="K24" s="8"/>
      <c r="P24" t="s">
        <v>86</v>
      </c>
      <c r="Q24">
        <v>1300</v>
      </c>
      <c r="T24" s="9"/>
      <c r="U24" s="9"/>
      <c r="V24" s="9"/>
    </row>
    <row r="25" spans="2:22" customFormat="1" ht="14.1" customHeight="1" x14ac:dyDescent="0.3">
      <c r="B25" s="50" t="s">
        <v>17</v>
      </c>
      <c r="C25" s="51">
        <v>0</v>
      </c>
      <c r="D25" s="51">
        <v>0</v>
      </c>
      <c r="E25" s="51">
        <f>Transportation[Projected Cost]-Transportation[Actual Cost]</f>
        <v>0</v>
      </c>
      <c r="F25" s="1"/>
      <c r="G25" s="58" t="s">
        <v>62</v>
      </c>
      <c r="H25" s="59"/>
      <c r="I25" s="59"/>
      <c r="J25" s="59">
        <f>Entertainment[Projected Cost]-Entertainment[Actual Cost]</f>
        <v>0</v>
      </c>
      <c r="K25" s="8"/>
      <c r="P25" t="s">
        <v>87</v>
      </c>
      <c r="Q25">
        <v>800</v>
      </c>
      <c r="T25" s="9"/>
      <c r="U25" s="9"/>
      <c r="V25" s="9"/>
    </row>
    <row r="26" spans="2:22" customFormat="1" ht="14.1" customHeight="1" x14ac:dyDescent="0.3">
      <c r="B26" s="50" t="s">
        <v>20</v>
      </c>
      <c r="C26" s="51">
        <v>0</v>
      </c>
      <c r="D26" s="51">
        <v>0</v>
      </c>
      <c r="E26" s="51">
        <f>Transportation[Projected Cost]-Transportation[Actual Cost]</f>
        <v>0</v>
      </c>
      <c r="F26" s="1"/>
      <c r="G26" s="58" t="s">
        <v>40</v>
      </c>
      <c r="H26" s="59">
        <v>0</v>
      </c>
      <c r="I26" s="59">
        <v>0</v>
      </c>
      <c r="J26" s="59">
        <f>Entertainment[Projected Cost]-Entertainment[Actual Cost]</f>
        <v>0</v>
      </c>
      <c r="K26" s="8"/>
      <c r="P26" t="s">
        <v>88</v>
      </c>
      <c r="Q26">
        <v>500</v>
      </c>
      <c r="T26" s="9"/>
      <c r="U26" s="9"/>
      <c r="V26" s="9"/>
    </row>
    <row r="27" spans="2:22" customFormat="1" ht="14.1" customHeight="1" x14ac:dyDescent="0.3">
      <c r="B27" s="50" t="s">
        <v>18</v>
      </c>
      <c r="C27" s="51"/>
      <c r="D27" s="51"/>
      <c r="E27" s="51">
        <f>Transportation[Projected Cost]-Transportation[Actual Cost]</f>
        <v>0</v>
      </c>
      <c r="F27" s="1"/>
      <c r="G27" s="58" t="s">
        <v>16</v>
      </c>
      <c r="H27" s="59"/>
      <c r="I27" s="59"/>
      <c r="J27" s="59">
        <f>Entertainment[Projected Cost]-Entertainment[Actual Cost]</f>
        <v>0</v>
      </c>
      <c r="K27" s="8"/>
      <c r="P27" t="s">
        <v>89</v>
      </c>
      <c r="Q27">
        <v>700</v>
      </c>
    </row>
    <row r="28" spans="2:22" customFormat="1" ht="14.1" customHeight="1" x14ac:dyDescent="0.3">
      <c r="B28" s="50" t="s">
        <v>16</v>
      </c>
      <c r="C28" s="51"/>
      <c r="D28" s="51"/>
      <c r="E28" s="51">
        <f>Transportation[Projected Cost]-Transportation[Actual Cost]</f>
        <v>0</v>
      </c>
      <c r="F28" s="1"/>
      <c r="G28" s="60" t="s">
        <v>78</v>
      </c>
      <c r="H28" s="61">
        <f>SUBTOTAL(109,Entertainment[Projected Cost])</f>
        <v>0</v>
      </c>
      <c r="I28" s="61">
        <f>SUBTOTAL(109,Entertainment[Actual Cost])</f>
        <v>0</v>
      </c>
      <c r="J28" s="61">
        <f>SUBTOTAL(109,Entertainment[Difference])</f>
        <v>0</v>
      </c>
      <c r="K28" s="8"/>
      <c r="P28" t="s">
        <v>90</v>
      </c>
      <c r="Q28">
        <v>500</v>
      </c>
    </row>
    <row r="29" spans="2:22" customFormat="1" ht="14.1" customHeight="1" x14ac:dyDescent="0.3">
      <c r="B29" s="52" t="s">
        <v>78</v>
      </c>
      <c r="C29" s="53">
        <f>SUBTOTAL(109,Transportation[Projected Cost])</f>
        <v>0</v>
      </c>
      <c r="D29" s="53">
        <f>SUBTOTAL(109,Transportation[Actual Cost])</f>
        <v>0</v>
      </c>
      <c r="E29" s="53">
        <f>SUBTOTAL(109,Transportation[Difference])</f>
        <v>0</v>
      </c>
      <c r="F29" s="1"/>
      <c r="K29" s="8"/>
      <c r="P29" t="s">
        <v>91</v>
      </c>
      <c r="Q29">
        <v>500</v>
      </c>
    </row>
    <row r="30" spans="2:22" customFormat="1" ht="14.1" customHeight="1" x14ac:dyDescent="0.3">
      <c r="B30" s="17"/>
      <c r="C30" s="17"/>
      <c r="D30" s="17"/>
      <c r="E30" s="17"/>
      <c r="F30" s="1"/>
      <c r="G30" s="63" t="s">
        <v>66</v>
      </c>
      <c r="H30" s="57" t="s">
        <v>0</v>
      </c>
      <c r="I30" s="57" t="s">
        <v>1</v>
      </c>
      <c r="J30" s="57" t="s">
        <v>2</v>
      </c>
      <c r="K30" s="8"/>
      <c r="P30" t="s">
        <v>92</v>
      </c>
      <c r="Q30">
        <v>400</v>
      </c>
    </row>
    <row r="31" spans="2:22" customFormat="1" ht="14.1" customHeight="1" x14ac:dyDescent="0.3">
      <c r="B31" s="56" t="s">
        <v>17</v>
      </c>
      <c r="C31" s="57" t="s">
        <v>0</v>
      </c>
      <c r="D31" s="57" t="s">
        <v>1</v>
      </c>
      <c r="E31" s="57" t="s">
        <v>2</v>
      </c>
      <c r="F31" s="1"/>
      <c r="G31" s="58" t="s">
        <v>48</v>
      </c>
      <c r="H31" s="59"/>
      <c r="I31" s="59"/>
      <c r="J31" s="59">
        <f>Gifts[Projected Cost]-Gifts[Actual Cost]</f>
        <v>0</v>
      </c>
      <c r="K31" s="8"/>
      <c r="P31" t="s">
        <v>93</v>
      </c>
      <c r="Q31">
        <v>800</v>
      </c>
    </row>
    <row r="32" spans="2:22" customFormat="1" ht="14.1" customHeight="1" x14ac:dyDescent="0.3">
      <c r="B32" s="58" t="s">
        <v>22</v>
      </c>
      <c r="C32" s="59"/>
      <c r="D32" s="59"/>
      <c r="E32" s="59">
        <f>Insurance[Projected Cost]-Insurance[Actual Cost]</f>
        <v>0</v>
      </c>
      <c r="F32" s="1"/>
      <c r="G32" s="58" t="s">
        <v>49</v>
      </c>
      <c r="H32" s="59"/>
      <c r="I32" s="59"/>
      <c r="J32" s="59">
        <f>Gifts[Projected Cost]-Gifts[Actual Cost]</f>
        <v>0</v>
      </c>
      <c r="K32" s="8"/>
      <c r="P32" t="s">
        <v>94</v>
      </c>
      <c r="Q32">
        <v>200</v>
      </c>
    </row>
    <row r="33" spans="2:17" customFormat="1" ht="14.1" customHeight="1" x14ac:dyDescent="0.3">
      <c r="B33" s="58" t="s">
        <v>23</v>
      </c>
      <c r="C33" s="59">
        <v>0</v>
      </c>
      <c r="D33" s="59">
        <v>0</v>
      </c>
      <c r="E33" s="59">
        <f>Insurance[Projected Cost]-Insurance[Actual Cost]</f>
        <v>0</v>
      </c>
      <c r="F33" s="1"/>
      <c r="G33" s="58" t="s">
        <v>70</v>
      </c>
      <c r="H33" s="59"/>
      <c r="I33" s="59"/>
      <c r="J33" s="59">
        <f>Gifts[Projected Cost]-Gifts[Actual Cost]</f>
        <v>0</v>
      </c>
      <c r="K33" s="8"/>
      <c r="P33" t="s">
        <v>95</v>
      </c>
      <c r="Q33">
        <v>500</v>
      </c>
    </row>
    <row r="34" spans="2:17" customFormat="1" ht="14.1" customHeight="1" x14ac:dyDescent="0.3">
      <c r="B34" s="58" t="s">
        <v>24</v>
      </c>
      <c r="C34" s="59"/>
      <c r="D34" s="59"/>
      <c r="E34" s="59">
        <f>Insurance[Projected Cost]-Insurance[Actual Cost]</f>
        <v>0</v>
      </c>
      <c r="F34" s="1"/>
      <c r="G34" s="60" t="s">
        <v>78</v>
      </c>
      <c r="H34" s="61">
        <f>SUBTOTAL(109,Gifts[Projected Cost])</f>
        <v>0</v>
      </c>
      <c r="I34" s="61">
        <f>SUBTOTAL(109,Gifts[Actual Cost])</f>
        <v>0</v>
      </c>
      <c r="J34" s="61">
        <f>SUBTOTAL(109,Gifts[Difference])</f>
        <v>0</v>
      </c>
      <c r="K34" s="8"/>
    </row>
    <row r="35" spans="2:17" customFormat="1" ht="14.1" customHeight="1" x14ac:dyDescent="0.3">
      <c r="B35" s="58" t="s">
        <v>16</v>
      </c>
      <c r="C35" s="59"/>
      <c r="D35" s="59"/>
      <c r="E35" s="59">
        <f>Insurance[Projected Cost]-Insurance[Actual Cost]</f>
        <v>0</v>
      </c>
      <c r="F35" s="1"/>
      <c r="K35" s="8"/>
    </row>
    <row r="36" spans="2:17" customFormat="1" ht="14.1" customHeight="1" x14ac:dyDescent="0.3">
      <c r="B36" s="60" t="s">
        <v>78</v>
      </c>
      <c r="C36" s="61">
        <f>SUBTOTAL(109,Insurance[Projected Cost])</f>
        <v>0</v>
      </c>
      <c r="D36" s="61">
        <f>SUBTOTAL(109,Insurance[Actual Cost])</f>
        <v>0</v>
      </c>
      <c r="E36" s="61">
        <f>SUBTOTAL(109,Insurance[Difference])</f>
        <v>0</v>
      </c>
      <c r="F36" s="1"/>
      <c r="G36" s="64" t="s">
        <v>27</v>
      </c>
      <c r="H36" s="65" t="s">
        <v>0</v>
      </c>
      <c r="I36" s="65" t="s">
        <v>1</v>
      </c>
      <c r="J36" s="65" t="s">
        <v>2</v>
      </c>
      <c r="K36" s="8"/>
    </row>
    <row r="37" spans="2:17" customFormat="1" ht="14.1" customHeight="1" x14ac:dyDescent="0.3">
      <c r="B37" s="17"/>
      <c r="C37" s="17"/>
      <c r="D37" s="17"/>
      <c r="E37" s="17"/>
      <c r="F37" s="1"/>
      <c r="G37" s="66" t="s">
        <v>26</v>
      </c>
      <c r="H37" s="67"/>
      <c r="I37" s="67"/>
      <c r="J37" s="67">
        <f>Pets[Projected Cost]-Pets[Actual Cost]</f>
        <v>0</v>
      </c>
      <c r="K37" s="8"/>
    </row>
    <row r="38" spans="2:17" s="73" customFormat="1" ht="14.1" customHeight="1" x14ac:dyDescent="0.35">
      <c r="B38" s="70" t="s">
        <v>26</v>
      </c>
      <c r="C38" s="71" t="s">
        <v>0</v>
      </c>
      <c r="D38" s="71" t="s">
        <v>1</v>
      </c>
      <c r="E38" s="71" t="s">
        <v>2</v>
      </c>
      <c r="F38" s="47"/>
      <c r="G38" s="66" t="s">
        <v>29</v>
      </c>
      <c r="H38" s="67"/>
      <c r="I38" s="67"/>
      <c r="J38" s="67">
        <f>Pets[Projected Cost]-Pets[Actual Cost]</f>
        <v>0</v>
      </c>
      <c r="K38" s="72"/>
    </row>
    <row r="39" spans="2:17" s="73" customFormat="1" ht="14.1" customHeight="1" x14ac:dyDescent="0.35">
      <c r="B39" s="50" t="s">
        <v>25</v>
      </c>
      <c r="C39" s="51">
        <v>0</v>
      </c>
      <c r="D39" s="51">
        <v>0</v>
      </c>
      <c r="E39" s="51">
        <f>Food[Projected Cost]-Food[Actual Cost]</f>
        <v>0</v>
      </c>
      <c r="F39" s="47"/>
      <c r="G39" s="66" t="s">
        <v>30</v>
      </c>
      <c r="H39" s="67"/>
      <c r="I39" s="67"/>
      <c r="J39" s="67">
        <f>Pets[Projected Cost]-Pets[Actual Cost]</f>
        <v>0</v>
      </c>
      <c r="K39" s="72"/>
    </row>
    <row r="40" spans="2:17" s="73" customFormat="1" ht="14.1" customHeight="1" x14ac:dyDescent="0.35">
      <c r="B40" s="50" t="s">
        <v>34</v>
      </c>
      <c r="C40" s="51">
        <v>0</v>
      </c>
      <c r="D40" s="51">
        <v>0</v>
      </c>
      <c r="E40" s="51">
        <f>Food[Projected Cost]-Food[Actual Cost]</f>
        <v>0</v>
      </c>
      <c r="F40" s="47"/>
      <c r="G40" s="66" t="s">
        <v>28</v>
      </c>
      <c r="H40" s="67"/>
      <c r="I40" s="67"/>
      <c r="J40" s="67">
        <f>Pets[Projected Cost]-Pets[Actual Cost]</f>
        <v>0</v>
      </c>
      <c r="K40" s="72"/>
    </row>
    <row r="41" spans="2:17" s="73" customFormat="1" ht="14.1" customHeight="1" x14ac:dyDescent="0.35">
      <c r="B41" s="50" t="s">
        <v>16</v>
      </c>
      <c r="C41" s="51"/>
      <c r="D41" s="51"/>
      <c r="E41" s="51">
        <f>Food[Projected Cost]-Food[Actual Cost]</f>
        <v>0</v>
      </c>
      <c r="F41" s="47"/>
      <c r="G41" s="66" t="s">
        <v>16</v>
      </c>
      <c r="H41" s="67"/>
      <c r="I41" s="67"/>
      <c r="J41" s="67">
        <f>Pets[Projected Cost]-Pets[Actual Cost]</f>
        <v>0</v>
      </c>
      <c r="K41" s="72"/>
    </row>
    <row r="42" spans="2:17" s="73" customFormat="1" ht="14.1" customHeight="1" x14ac:dyDescent="0.35">
      <c r="B42" s="52" t="s">
        <v>78</v>
      </c>
      <c r="C42" s="53">
        <f>SUBTOTAL(109,Food[Projected Cost])</f>
        <v>0</v>
      </c>
      <c r="D42" s="53">
        <f>SUBTOTAL(109,Food[Actual Cost])</f>
        <v>0</v>
      </c>
      <c r="E42" s="53">
        <f>SUBTOTAL(109,Food[Difference])</f>
        <v>0</v>
      </c>
      <c r="F42" s="47"/>
      <c r="G42" s="68" t="s">
        <v>78</v>
      </c>
      <c r="H42" s="69">
        <f>SUBTOTAL(109,Pets[Projected Cost])</f>
        <v>0</v>
      </c>
      <c r="I42" s="69">
        <f>SUBTOTAL(109,Pets[Actual Cost])</f>
        <v>0</v>
      </c>
      <c r="J42" s="69">
        <f>SUBTOTAL(109,Pets[Difference])</f>
        <v>0</v>
      </c>
      <c r="K42" s="72"/>
    </row>
    <row r="43" spans="2:17" s="73" customFormat="1" ht="14.1" customHeight="1" x14ac:dyDescent="0.35">
      <c r="B43" s="74"/>
      <c r="C43" s="74"/>
      <c r="D43" s="74"/>
      <c r="E43" s="74"/>
      <c r="F43" s="47"/>
      <c r="K43" s="72"/>
    </row>
    <row r="44" spans="2:17" s="73" customFormat="1" ht="14.1" customHeight="1" x14ac:dyDescent="0.35">
      <c r="B44" s="70" t="s">
        <v>51</v>
      </c>
      <c r="C44" s="71" t="s">
        <v>0</v>
      </c>
      <c r="D44" s="71" t="s">
        <v>1</v>
      </c>
      <c r="E44" s="71" t="s">
        <v>2</v>
      </c>
      <c r="F44" s="47"/>
      <c r="G44" s="64" t="s">
        <v>69</v>
      </c>
      <c r="H44" s="65" t="s">
        <v>0</v>
      </c>
      <c r="I44" s="65" t="s">
        <v>1</v>
      </c>
      <c r="J44" s="65" t="s">
        <v>2</v>
      </c>
      <c r="K44" s="72"/>
    </row>
    <row r="45" spans="2:17" s="73" customFormat="1" ht="14.1" customHeight="1" x14ac:dyDescent="0.35">
      <c r="B45" s="75" t="s">
        <v>29</v>
      </c>
      <c r="C45" s="51"/>
      <c r="D45" s="51"/>
      <c r="E45" s="51">
        <f>Children[Projected Cost]-Children[Actual Cost]</f>
        <v>0</v>
      </c>
      <c r="F45" s="47"/>
      <c r="G45" s="66" t="s">
        <v>29</v>
      </c>
      <c r="H45" s="67"/>
      <c r="I45" s="67"/>
      <c r="J45" s="67">
        <f>PersonalCare[Projected Cost]-PersonalCare[Actual Cost]</f>
        <v>0</v>
      </c>
      <c r="K45" s="72"/>
    </row>
    <row r="46" spans="2:17" s="73" customFormat="1" ht="14.1" customHeight="1" x14ac:dyDescent="0.35">
      <c r="B46" s="75" t="s">
        <v>31</v>
      </c>
      <c r="C46" s="51">
        <v>0</v>
      </c>
      <c r="D46" s="51">
        <v>0</v>
      </c>
      <c r="E46" s="51">
        <f>Children[Projected Cost]-Children[Actual Cost]</f>
        <v>0</v>
      </c>
      <c r="F46" s="47"/>
      <c r="G46" s="66" t="s">
        <v>32</v>
      </c>
      <c r="H46" s="67"/>
      <c r="I46" s="67"/>
      <c r="J46" s="67">
        <f>PersonalCare[Projected Cost]-PersonalCare[Actual Cost]</f>
        <v>0</v>
      </c>
      <c r="K46" s="72"/>
    </row>
    <row r="47" spans="2:17" s="73" customFormat="1" ht="14.1" customHeight="1" x14ac:dyDescent="0.35">
      <c r="B47" s="75" t="s">
        <v>55</v>
      </c>
      <c r="C47" s="51"/>
      <c r="D47" s="51">
        <v>0</v>
      </c>
      <c r="E47" s="51">
        <f>Children[Projected Cost]-Children[Actual Cost]</f>
        <v>0</v>
      </c>
      <c r="F47" s="47"/>
      <c r="G47" s="66" t="s">
        <v>31</v>
      </c>
      <c r="H47" s="67">
        <v>0</v>
      </c>
      <c r="I47" s="67">
        <v>0</v>
      </c>
      <c r="J47" s="67">
        <f>PersonalCare[Projected Cost]-PersonalCare[Actual Cost]</f>
        <v>0</v>
      </c>
      <c r="K47" s="72"/>
    </row>
    <row r="48" spans="2:17" s="73" customFormat="1" ht="14.1" customHeight="1" x14ac:dyDescent="0.35">
      <c r="B48" s="75" t="s">
        <v>52</v>
      </c>
      <c r="C48" s="51">
        <v>0</v>
      </c>
      <c r="D48" s="51">
        <v>0</v>
      </c>
      <c r="E48" s="51">
        <f>Children[Projected Cost]-Children[Actual Cost]</f>
        <v>0</v>
      </c>
      <c r="F48" s="47"/>
      <c r="G48" s="66" t="s">
        <v>41</v>
      </c>
      <c r="H48" s="67"/>
      <c r="I48" s="67"/>
      <c r="J48" s="67">
        <f>PersonalCare[Projected Cost]-PersonalCare[Actual Cost]</f>
        <v>0</v>
      </c>
      <c r="K48" s="72"/>
    </row>
    <row r="49" spans="2:11" s="73" customFormat="1" ht="14.1" customHeight="1" x14ac:dyDescent="0.35">
      <c r="B49" s="75" t="s">
        <v>53</v>
      </c>
      <c r="C49" s="51"/>
      <c r="D49" s="51"/>
      <c r="E49" s="51">
        <f>Children[Projected Cost]-Children[Actual Cost]</f>
        <v>0</v>
      </c>
      <c r="F49" s="47"/>
      <c r="G49" s="66" t="s">
        <v>33</v>
      </c>
      <c r="H49" s="67"/>
      <c r="I49" s="67"/>
      <c r="J49" s="67">
        <f>PersonalCare[Projected Cost]-PersonalCare[Actual Cost]</f>
        <v>0</v>
      </c>
      <c r="K49" s="72"/>
    </row>
    <row r="50" spans="2:11" s="73" customFormat="1" ht="14.1" customHeight="1" x14ac:dyDescent="0.35">
      <c r="B50" s="75" t="s">
        <v>54</v>
      </c>
      <c r="C50" s="51">
        <v>0</v>
      </c>
      <c r="D50" s="51">
        <v>0</v>
      </c>
      <c r="E50" s="51">
        <f>Children[Projected Cost]-Children[Actual Cost]</f>
        <v>0</v>
      </c>
      <c r="F50" s="47"/>
      <c r="G50" s="66" t="s">
        <v>83</v>
      </c>
      <c r="H50" s="67"/>
      <c r="I50" s="67"/>
      <c r="J50" s="67">
        <f>PersonalCare[Projected Cost]-PersonalCare[Actual Cost]</f>
        <v>0</v>
      </c>
      <c r="K50" s="72"/>
    </row>
    <row r="51" spans="2:11" s="73" customFormat="1" ht="14.1" customHeight="1" x14ac:dyDescent="0.35">
      <c r="B51" s="75" t="s">
        <v>56</v>
      </c>
      <c r="C51" s="51"/>
      <c r="D51" s="51"/>
      <c r="E51" s="51">
        <f>Children[Projected Cost]-Children[Actual Cost]</f>
        <v>0</v>
      </c>
      <c r="F51" s="47"/>
      <c r="G51" s="66" t="s">
        <v>16</v>
      </c>
      <c r="H51" s="67"/>
      <c r="I51" s="67"/>
      <c r="J51" s="67">
        <f>PersonalCare[Projected Cost]-PersonalCare[Actual Cost]</f>
        <v>0</v>
      </c>
      <c r="K51" s="72"/>
    </row>
    <row r="52" spans="2:11" s="73" customFormat="1" ht="14.1" customHeight="1" x14ac:dyDescent="0.35">
      <c r="B52" s="75" t="s">
        <v>59</v>
      </c>
      <c r="C52" s="51"/>
      <c r="D52" s="51"/>
      <c r="E52" s="51">
        <f>Children[Projected Cost]-Children[Actual Cost]</f>
        <v>0</v>
      </c>
      <c r="F52" s="47"/>
      <c r="G52" s="68" t="s">
        <v>78</v>
      </c>
      <c r="H52" s="69">
        <f>SUBTOTAL(109,PersonalCare[Projected Cost])</f>
        <v>0</v>
      </c>
      <c r="I52" s="69">
        <f>SUBTOTAL(109,PersonalCare[Actual Cost])</f>
        <v>0</v>
      </c>
      <c r="J52" s="69">
        <f>SUBTOTAL(109,PersonalCare[Difference])</f>
        <v>0</v>
      </c>
      <c r="K52" s="72"/>
    </row>
    <row r="53" spans="2:11" s="73" customFormat="1" ht="14.1" customHeight="1" x14ac:dyDescent="0.35">
      <c r="B53" s="75" t="s">
        <v>16</v>
      </c>
      <c r="C53" s="51"/>
      <c r="D53" s="51"/>
      <c r="E53" s="51">
        <f>Children[Projected Cost]-Children[Actual Cost]</f>
        <v>0</v>
      </c>
      <c r="F53" s="47"/>
      <c r="K53" s="72"/>
    </row>
    <row r="54" spans="2:11" s="73" customFormat="1" ht="14.1" customHeight="1" x14ac:dyDescent="0.35">
      <c r="B54" s="52" t="s">
        <v>78</v>
      </c>
      <c r="C54" s="53">
        <f>SUBTOTAL(109,Children[Projected Cost])</f>
        <v>0</v>
      </c>
      <c r="D54" s="53">
        <f>SUBTOTAL(109,Children[Actual Cost])</f>
        <v>0</v>
      </c>
      <c r="E54" s="53">
        <f>SUBTOTAL(109,Children[Difference])</f>
        <v>0</v>
      </c>
      <c r="F54" s="47"/>
      <c r="G54" s="76" t="s">
        <v>42</v>
      </c>
      <c r="H54" s="65" t="s">
        <v>0</v>
      </c>
      <c r="I54" s="65" t="s">
        <v>1</v>
      </c>
      <c r="J54" s="65" t="s">
        <v>2</v>
      </c>
      <c r="K54" s="72"/>
    </row>
    <row r="55" spans="2:11" s="73" customFormat="1" ht="14.1" customHeight="1" x14ac:dyDescent="0.35">
      <c r="B55" s="74"/>
      <c r="C55" s="74"/>
      <c r="D55" s="74"/>
      <c r="E55" s="74"/>
      <c r="F55" s="47"/>
      <c r="G55" s="66" t="s">
        <v>43</v>
      </c>
      <c r="H55" s="67"/>
      <c r="I55" s="67"/>
      <c r="J55" s="67">
        <f>Loans[Projected Cost]-Loans[Actual Cost]</f>
        <v>0</v>
      </c>
      <c r="K55" s="72"/>
    </row>
    <row r="56" spans="2:11" s="73" customFormat="1" ht="14.1" customHeight="1" x14ac:dyDescent="0.35">
      <c r="B56" s="77" t="s">
        <v>50</v>
      </c>
      <c r="C56" s="78" t="s">
        <v>0</v>
      </c>
      <c r="D56" s="78" t="s">
        <v>1</v>
      </c>
      <c r="E56" s="78" t="s">
        <v>2</v>
      </c>
      <c r="F56" s="47"/>
      <c r="G56" s="66" t="s">
        <v>61</v>
      </c>
      <c r="H56" s="67"/>
      <c r="I56" s="67"/>
      <c r="J56" s="67">
        <f>Loans[Projected Cost]-Loans[Actual Cost]</f>
        <v>0</v>
      </c>
      <c r="K56" s="72"/>
    </row>
    <row r="57" spans="2:11" s="73" customFormat="1" ht="14.1" customHeight="1" x14ac:dyDescent="0.35">
      <c r="B57" s="66" t="s">
        <v>57</v>
      </c>
      <c r="C57" s="67"/>
      <c r="D57" s="67"/>
      <c r="E57" s="67">
        <f>Legal[Projected Cost]-Legal[Actual Cost]</f>
        <v>0</v>
      </c>
      <c r="F57" s="47"/>
      <c r="G57" s="66" t="s">
        <v>63</v>
      </c>
      <c r="H57" s="67"/>
      <c r="I57" s="67"/>
      <c r="J57" s="67">
        <f>Loans[Projected Cost]-Loans[Actual Cost]</f>
        <v>0</v>
      </c>
      <c r="K57" s="72"/>
    </row>
    <row r="58" spans="2:11" s="73" customFormat="1" ht="14.1" customHeight="1" x14ac:dyDescent="0.35">
      <c r="B58" s="66" t="s">
        <v>58</v>
      </c>
      <c r="C58" s="67"/>
      <c r="D58" s="67"/>
      <c r="E58" s="67">
        <f>Legal[Projected Cost]-Legal[Actual Cost]</f>
        <v>0</v>
      </c>
      <c r="F58" s="47"/>
      <c r="G58" s="66" t="s">
        <v>63</v>
      </c>
      <c r="H58" s="67"/>
      <c r="I58" s="67"/>
      <c r="J58" s="67">
        <f>Loans[Projected Cost]-Loans[Actual Cost]</f>
        <v>0</v>
      </c>
      <c r="K58" s="72"/>
    </row>
    <row r="59" spans="2:11" s="73" customFormat="1" ht="14.1" customHeight="1" x14ac:dyDescent="0.35">
      <c r="B59" s="66" t="s">
        <v>82</v>
      </c>
      <c r="C59" s="67"/>
      <c r="D59" s="67"/>
      <c r="E59" s="67">
        <f>Legal[Projected Cost]-Legal[Actual Cost]</f>
        <v>0</v>
      </c>
      <c r="F59" s="47"/>
      <c r="G59" s="66" t="s">
        <v>63</v>
      </c>
      <c r="H59" s="67"/>
      <c r="I59" s="67"/>
      <c r="J59" s="67">
        <f>Loans[Projected Cost]-Loans[Actual Cost]</f>
        <v>0</v>
      </c>
      <c r="K59" s="72"/>
    </row>
    <row r="60" spans="2:11" s="73" customFormat="1" ht="14.1" customHeight="1" x14ac:dyDescent="0.35">
      <c r="B60" s="66" t="s">
        <v>16</v>
      </c>
      <c r="C60" s="67"/>
      <c r="D60" s="67"/>
      <c r="E60" s="67">
        <f>Legal[Projected Cost]-Legal[Actual Cost]</f>
        <v>0</v>
      </c>
      <c r="F60" s="47"/>
      <c r="G60" s="66" t="s">
        <v>16</v>
      </c>
      <c r="H60" s="67"/>
      <c r="I60" s="67"/>
      <c r="J60" s="67">
        <f>Loans[Projected Cost]-Loans[Actual Cost]</f>
        <v>0</v>
      </c>
      <c r="K60" s="72"/>
    </row>
    <row r="61" spans="2:11" s="73" customFormat="1" ht="14.1" customHeight="1" x14ac:dyDescent="0.35">
      <c r="B61" s="68" t="s">
        <v>78</v>
      </c>
      <c r="C61" s="69">
        <f>SUBTOTAL(109,Legal[Projected Cost])</f>
        <v>0</v>
      </c>
      <c r="D61" s="69">
        <f>SUBTOTAL(109,Legal[Actual Cost])</f>
        <v>0</v>
      </c>
      <c r="E61" s="69">
        <f>SUBTOTAL(109,Legal[Difference])</f>
        <v>0</v>
      </c>
      <c r="F61" s="47"/>
      <c r="G61" s="68" t="s">
        <v>78</v>
      </c>
      <c r="H61" s="69">
        <f>SUBTOTAL(109,Loans[Projected Cost])</f>
        <v>0</v>
      </c>
      <c r="I61" s="69">
        <f>SUBTOTAL(109,Loans[Actual Cost])</f>
        <v>0</v>
      </c>
      <c r="J61" s="69">
        <f>SUBTOTAL(109,Loans[Difference])</f>
        <v>0</v>
      </c>
      <c r="K61" s="72"/>
    </row>
    <row r="62" spans="2:11" s="73" customFormat="1" ht="14.1" customHeight="1" x14ac:dyDescent="0.35">
      <c r="B62" s="74"/>
      <c r="C62" s="74"/>
      <c r="D62" s="74"/>
      <c r="E62" s="74"/>
      <c r="F62" s="47"/>
      <c r="K62" s="72"/>
    </row>
    <row r="63" spans="2:11" s="73" customFormat="1" ht="14.1" customHeight="1" x14ac:dyDescent="0.35">
      <c r="B63" s="79" t="s">
        <v>81</v>
      </c>
      <c r="C63" s="78" t="s">
        <v>0</v>
      </c>
      <c r="D63" s="78" t="s">
        <v>1</v>
      </c>
      <c r="E63" s="78" t="s">
        <v>2</v>
      </c>
      <c r="F63" s="47"/>
      <c r="G63" s="80" t="s">
        <v>44</v>
      </c>
      <c r="H63" s="81" t="s">
        <v>0</v>
      </c>
      <c r="I63" s="81" t="s">
        <v>1</v>
      </c>
      <c r="J63" s="81" t="s">
        <v>2</v>
      </c>
      <c r="K63" s="72"/>
    </row>
    <row r="64" spans="2:11" s="73" customFormat="1" ht="14.1" customHeight="1" x14ac:dyDescent="0.35">
      <c r="B64" s="82" t="s">
        <v>64</v>
      </c>
      <c r="C64" s="67"/>
      <c r="D64" s="67"/>
      <c r="E64" s="67">
        <f>Savings[Projected Cost]-Savings[Actual Cost]</f>
        <v>0</v>
      </c>
      <c r="F64" s="47"/>
      <c r="G64" s="47" t="s">
        <v>45</v>
      </c>
      <c r="H64" s="51"/>
      <c r="I64" s="51"/>
      <c r="J64" s="51">
        <f>Taxes[Projected Cost]-Taxes[Actual Cost]</f>
        <v>0</v>
      </c>
      <c r="K64" s="72"/>
    </row>
    <row r="65" spans="2:11" s="73" customFormat="1" ht="14.1" customHeight="1" x14ac:dyDescent="0.35">
      <c r="B65" s="82" t="s">
        <v>65</v>
      </c>
      <c r="C65" s="67"/>
      <c r="D65" s="67"/>
      <c r="E65" s="67">
        <f>Savings[Projected Cost]-Savings[Actual Cost]</f>
        <v>0</v>
      </c>
      <c r="F65" s="47"/>
      <c r="G65" s="47" t="s">
        <v>46</v>
      </c>
      <c r="H65" s="51"/>
      <c r="I65" s="51"/>
      <c r="J65" s="51">
        <f>Taxes[Projected Cost]-Taxes[Actual Cost]</f>
        <v>0</v>
      </c>
      <c r="K65" s="72"/>
    </row>
    <row r="66" spans="2:11" s="73" customFormat="1" ht="14.1" customHeight="1" x14ac:dyDescent="0.35">
      <c r="B66" s="82" t="s">
        <v>60</v>
      </c>
      <c r="C66" s="67"/>
      <c r="D66" s="67"/>
      <c r="E66" s="67">
        <f>Savings[Projected Cost]-Savings[Actual Cost]</f>
        <v>0</v>
      </c>
      <c r="F66" s="47"/>
      <c r="G66" s="47" t="s">
        <v>47</v>
      </c>
      <c r="H66" s="51"/>
      <c r="I66" s="51"/>
      <c r="J66" s="51">
        <f>Taxes[Projected Cost]-Taxes[Actual Cost]</f>
        <v>0</v>
      </c>
      <c r="K66" s="72"/>
    </row>
    <row r="67" spans="2:11" s="73" customFormat="1" ht="14.1" customHeight="1" x14ac:dyDescent="0.35">
      <c r="B67" s="82" t="s">
        <v>16</v>
      </c>
      <c r="C67" s="67"/>
      <c r="D67" s="67"/>
      <c r="E67" s="67">
        <f>Savings[Projected Cost]-Savings[Actual Cost]</f>
        <v>0</v>
      </c>
      <c r="F67" s="47"/>
      <c r="G67" s="47" t="s">
        <v>16</v>
      </c>
      <c r="H67" s="51"/>
      <c r="I67" s="51"/>
      <c r="J67" s="51">
        <f>Taxes[Projected Cost]-Taxes[Actual Cost]</f>
        <v>0</v>
      </c>
      <c r="K67" s="72"/>
    </row>
    <row r="68" spans="2:11" s="73" customFormat="1" ht="14.1" customHeight="1" x14ac:dyDescent="0.35">
      <c r="B68" s="83" t="s">
        <v>78</v>
      </c>
      <c r="C68" s="69">
        <f>SUBTOTAL(109,Savings[Projected Cost])</f>
        <v>0</v>
      </c>
      <c r="D68" s="69">
        <f>SUBTOTAL(109,Savings[Actual Cost])</f>
        <v>0</v>
      </c>
      <c r="E68" s="69">
        <f>SUBTOTAL(109,Savings[Difference])</f>
        <v>0</v>
      </c>
      <c r="F68" s="47"/>
      <c r="G68" s="84" t="s">
        <v>78</v>
      </c>
      <c r="H68" s="53">
        <f>SUBTOTAL(109,Taxes[Projected Cost])</f>
        <v>0</v>
      </c>
      <c r="I68" s="53">
        <f>SUBTOTAL(109,Taxes[Actual Cost])</f>
        <v>0</v>
      </c>
      <c r="J68" s="53">
        <f>SUBTOTAL(109,Taxes[Difference])</f>
        <v>0</v>
      </c>
      <c r="K68" s="72"/>
    </row>
    <row r="69" spans="2:11" customFormat="1" x14ac:dyDescent="0.3">
      <c r="K69" s="15"/>
    </row>
    <row r="70" spans="2:11" customFormat="1" x14ac:dyDescent="0.3"/>
    <row r="71" spans="2:11" customFormat="1" x14ac:dyDescent="0.3"/>
    <row r="72" spans="2:11" customFormat="1" x14ac:dyDescent="0.3"/>
    <row r="73" spans="2:11" customFormat="1" x14ac:dyDescent="0.3"/>
    <row r="74" spans="2:11" customFormat="1" x14ac:dyDescent="0.3"/>
    <row r="75" spans="2:11" customFormat="1" x14ac:dyDescent="0.3"/>
    <row r="76" spans="2:11" customFormat="1" x14ac:dyDescent="0.3"/>
    <row r="77" spans="2:11" customFormat="1" x14ac:dyDescent="0.3"/>
    <row r="78" spans="2:11" customFormat="1" x14ac:dyDescent="0.3"/>
    <row r="79" spans="2:11" customFormat="1" x14ac:dyDescent="0.3"/>
    <row r="80" spans="2:11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</sheetData>
  <mergeCells count="14">
    <mergeCell ref="Q11:R11"/>
    <mergeCell ref="Q17:R17"/>
    <mergeCell ref="T8:U8"/>
    <mergeCell ref="T14:U14"/>
    <mergeCell ref="B19:E19"/>
    <mergeCell ref="B1:H1"/>
    <mergeCell ref="G3:H3"/>
    <mergeCell ref="G9:H9"/>
    <mergeCell ref="B55:E55"/>
    <mergeCell ref="B62:E62"/>
    <mergeCell ref="B30:E30"/>
    <mergeCell ref="B3:C3"/>
    <mergeCell ref="B37:E37"/>
    <mergeCell ref="B43:E43"/>
  </mergeCells>
  <phoneticPr fontId="1" type="noConversion"/>
  <conditionalFormatting sqref="J64:J67 J55:J60 J45:J51 J37:J41 J31:J33 J21:J27 E7:E17 E64:E67 E57:E60 E45:E53 E39:E41 E32:E35 E21:E28 H17 U22">
    <cfRule type="iconSet" priority="5">
      <iconSet iconSet="3Arrows">
        <cfvo type="percentile" val="0"/>
        <cfvo type="num" val="-50"/>
        <cfvo type="num" val="50"/>
      </iconSet>
    </cfRule>
  </conditionalFormatting>
  <conditionalFormatting sqref="E7:E17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Family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keywords/>
  <cp:lastModifiedBy/>
  <dcterms:created xsi:type="dcterms:W3CDTF">2017-10-02T18:17:38Z</dcterms:created>
  <dcterms:modified xsi:type="dcterms:W3CDTF">2017-10-02T18:25:36Z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TC101884081033</vt:lpwstr>
  </property>
</Properties>
</file>