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pfl\Desktop\Monthly Debt - Cash'17\"/>
    </mc:Choice>
  </mc:AlternateContent>
  <xr:revisionPtr revIDLastSave="0" documentId="13_ncr:1_{E0090CAD-418B-4DC9-A1C4-4C9B9E489190}" xr6:coauthVersionLast="28" xr6:coauthVersionMax="28" xr10:uidLastSave="{00000000-0000-0000-0000-000000000000}"/>
  <bookViews>
    <workbookView xWindow="0" yWindow="0" windowWidth="28770" windowHeight="12225" activeTab="1" xr2:uid="{00000000-000D-0000-FFFF-FFFF00000000}"/>
  </bookViews>
  <sheets>
    <sheet name="DEBIT-BANK" sheetId="1" r:id="rId1"/>
    <sheet name="CASH-BANK" sheetId="2" r:id="rId2"/>
    <sheet name="Debit Daily" sheetId="3" r:id="rId3"/>
    <sheet name="Cash Daily" sheetId="4" r:id="rId4"/>
    <sheet name="NOV AR" sheetId="5" r:id="rId5"/>
  </sheets>
  <definedNames>
    <definedName name="_xlnm.Print_Area" localSheetId="1">'CASH-BANK'!$A$1:$Q$51</definedName>
    <definedName name="_xlnm.Print_Area" localSheetId="0">'DEBIT-BANK'!$A$1:$Q$49</definedName>
    <definedName name="Z_97FF768E_DA46_4D0F_BA3C_7ACBE2CC230E_.wvu.Cols" localSheetId="3" hidden="1">'Cash Daily'!$C:$C</definedName>
    <definedName name="Z_97FF768E_DA46_4D0F_BA3C_7ACBE2CC230E_.wvu.Cols" localSheetId="1" hidden="1">'CASH-BANK'!$J:$J,'CASH-BANK'!$P:$P</definedName>
    <definedName name="Z_97FF768E_DA46_4D0F_BA3C_7ACBE2CC230E_.wvu.Cols" localSheetId="0" hidden="1">'DEBIT-BANK'!$J:$J,'DEBIT-BANK'!$P:$P</definedName>
    <definedName name="Z_97FF768E_DA46_4D0F_BA3C_7ACBE2CC230E_.wvu.PrintArea" localSheetId="1" hidden="1">'CASH-BANK'!$A$1:$Q$51</definedName>
    <definedName name="Z_97FF768E_DA46_4D0F_BA3C_7ACBE2CC230E_.wvu.PrintArea" localSheetId="0" hidden="1">'DEBIT-BANK'!$A$1:$Q$49</definedName>
  </definedNames>
  <calcPr calcId="171027"/>
  <customWorkbookViews>
    <customWorkbookView name="Kevin - Personal View" guid="{97FF768E-DA46-4D0F-BA3C-7ACBE2CC230E}" mergeInterval="0" personalView="1" maximized="1" windowWidth="1596" windowHeight="655" activeSheetId="5"/>
  </customWorkbookViews>
</workbook>
</file>

<file path=xl/calcChain.xml><?xml version="1.0" encoding="utf-8"?>
<calcChain xmlns="http://schemas.openxmlformats.org/spreadsheetml/2006/main">
  <c r="D350" i="3" l="1"/>
  <c r="D263" i="3"/>
  <c r="D398" i="4"/>
  <c r="D397" i="3"/>
  <c r="D383" i="3"/>
  <c r="D384" i="4"/>
  <c r="D372" i="4"/>
  <c r="D370" i="4"/>
  <c r="D355" i="3"/>
  <c r="D356" i="4"/>
  <c r="D325" i="4"/>
  <c r="D311" i="4"/>
  <c r="D298" i="3"/>
  <c r="D297" i="4"/>
  <c r="D283" i="4"/>
  <c r="D268" i="3"/>
  <c r="D269" i="4"/>
  <c r="D251" i="3"/>
  <c r="D252" i="4"/>
  <c r="D239" i="3"/>
  <c r="D245" i="3"/>
  <c r="D238" i="4"/>
  <c r="D223" i="3"/>
  <c r="D210" i="4"/>
  <c r="D197" i="3"/>
  <c r="D196" i="4"/>
  <c r="D182" i="4"/>
  <c r="D184" i="4"/>
  <c r="D183" i="3"/>
  <c r="D181" i="3"/>
  <c r="E165" i="4"/>
  <c r="D166" i="3"/>
  <c r="D165" i="4"/>
  <c r="D151" i="4"/>
  <c r="D159" i="3"/>
  <c r="D136" i="3"/>
  <c r="D137" i="4"/>
  <c r="D122" i="3"/>
  <c r="D123" i="4"/>
  <c r="D109" i="4"/>
  <c r="D108" i="3"/>
  <c r="E94" i="3"/>
  <c r="D95" i="4"/>
  <c r="D94" i="3"/>
  <c r="D78" i="4"/>
  <c r="D77" i="3"/>
  <c r="D79" i="3"/>
  <c r="D62" i="3"/>
  <c r="D70" i="3"/>
  <c r="D63" i="4"/>
  <c r="D48" i="4"/>
  <c r="D49" i="3"/>
  <c r="D47" i="3"/>
  <c r="D55" i="3"/>
  <c r="D40" i="3"/>
  <c r="D33" i="4"/>
  <c r="I106" i="4" l="1"/>
  <c r="I120" i="4"/>
  <c r="I133" i="4"/>
  <c r="I134" i="4"/>
  <c r="I148" i="4"/>
  <c r="I162" i="4"/>
  <c r="I15" i="4"/>
  <c r="I30" i="4"/>
  <c r="I45" i="4"/>
  <c r="I60" i="4"/>
  <c r="I75" i="4"/>
  <c r="I90" i="4"/>
  <c r="I177" i="4"/>
  <c r="I264" i="4"/>
  <c r="I351" i="4"/>
  <c r="I438" i="4"/>
  <c r="I423" i="3"/>
  <c r="I439" i="3"/>
  <c r="I294" i="3"/>
  <c r="I280" i="3"/>
  <c r="I264" i="3"/>
  <c r="I249" i="3"/>
  <c r="I235" i="3"/>
  <c r="I221" i="3"/>
  <c r="I59" i="3"/>
  <c r="I15" i="3"/>
  <c r="I90" i="3"/>
  <c r="I106" i="3"/>
  <c r="I120" i="3"/>
  <c r="I134" i="3"/>
  <c r="I148" i="3"/>
  <c r="I162" i="3"/>
  <c r="I177" i="3"/>
  <c r="I207" i="3"/>
  <c r="I193" i="3"/>
  <c r="I367" i="3"/>
  <c r="I381" i="3"/>
  <c r="I395" i="3"/>
  <c r="I409" i="3"/>
  <c r="I308" i="3"/>
  <c r="I322" i="3"/>
  <c r="I336" i="3"/>
  <c r="I351" i="3"/>
  <c r="I455" i="4" l="1"/>
  <c r="I456" i="4"/>
  <c r="C17" i="5"/>
  <c r="D463" i="4" s="1"/>
  <c r="I311" i="4" l="1"/>
  <c r="I325" i="4"/>
  <c r="I297" i="4"/>
  <c r="I283" i="4"/>
  <c r="I269" i="4"/>
  <c r="I4" i="4" l="1"/>
  <c r="C4" i="2" s="1"/>
  <c r="I307" i="4" l="1"/>
  <c r="M33" i="2" s="1"/>
  <c r="I293" i="4"/>
  <c r="M32" i="2" s="1"/>
  <c r="I220" i="4"/>
  <c r="M24" i="2" s="1"/>
  <c r="I192" i="4"/>
  <c r="M22" i="2" s="1"/>
  <c r="I14" i="4"/>
  <c r="M4" i="2" s="1"/>
  <c r="M15" i="2"/>
  <c r="P46" i="2" l="1"/>
  <c r="O46" i="2"/>
  <c r="P37" i="2"/>
  <c r="O37" i="2"/>
  <c r="P28" i="2"/>
  <c r="O28" i="2"/>
  <c r="P19" i="2"/>
  <c r="O19" i="2"/>
  <c r="I32" i="4" l="1"/>
  <c r="B6" i="2" s="1"/>
  <c r="I33" i="4"/>
  <c r="C6" i="2" s="1"/>
  <c r="I34" i="4"/>
  <c r="D6" i="2" s="1"/>
  <c r="I35" i="4"/>
  <c r="E6" i="2" s="1"/>
  <c r="I36" i="4"/>
  <c r="F6" i="2" s="1"/>
  <c r="I37" i="4"/>
  <c r="G6" i="2" s="1"/>
  <c r="I38" i="4"/>
  <c r="H6" i="2" s="1"/>
  <c r="I39" i="4"/>
  <c r="I6" i="2" s="1"/>
  <c r="I40" i="4"/>
  <c r="J6" i="2" s="1"/>
  <c r="I41" i="4"/>
  <c r="K6" i="2" s="1"/>
  <c r="I42" i="4"/>
  <c r="L6" i="2" s="1"/>
  <c r="I43" i="4"/>
  <c r="M6" i="2" s="1"/>
  <c r="I44" i="4"/>
  <c r="I47" i="4"/>
  <c r="B7" i="2" s="1"/>
  <c r="I48" i="4"/>
  <c r="C7" i="2" s="1"/>
  <c r="I49" i="4"/>
  <c r="D7" i="2" s="1"/>
  <c r="I50" i="4"/>
  <c r="E7" i="2" s="1"/>
  <c r="I51" i="4"/>
  <c r="F7" i="2" s="1"/>
  <c r="I52" i="4"/>
  <c r="G7" i="2" s="1"/>
  <c r="I53" i="4"/>
  <c r="H7" i="2" s="1"/>
  <c r="I54" i="4"/>
  <c r="I7" i="2" s="1"/>
  <c r="I55" i="4"/>
  <c r="J7" i="2" s="1"/>
  <c r="I56" i="4"/>
  <c r="K7" i="2" s="1"/>
  <c r="I57" i="4"/>
  <c r="L7" i="2" s="1"/>
  <c r="I58" i="4"/>
  <c r="M7" i="2" s="1"/>
  <c r="I59" i="4"/>
  <c r="I62" i="4"/>
  <c r="B8" i="2" s="1"/>
  <c r="I63" i="4"/>
  <c r="C8" i="2" s="1"/>
  <c r="I64" i="4"/>
  <c r="D8" i="2" s="1"/>
  <c r="I65" i="4"/>
  <c r="E8" i="2" s="1"/>
  <c r="I66" i="4"/>
  <c r="F8" i="2" s="1"/>
  <c r="I67" i="4"/>
  <c r="G8" i="2" s="1"/>
  <c r="I68" i="4"/>
  <c r="H8" i="2" s="1"/>
  <c r="I69" i="4"/>
  <c r="I8" i="2" s="1"/>
  <c r="I70" i="4"/>
  <c r="J8" i="2" s="1"/>
  <c r="I71" i="4"/>
  <c r="K8" i="2" s="1"/>
  <c r="I72" i="4"/>
  <c r="L8" i="2" s="1"/>
  <c r="I73" i="4"/>
  <c r="M8" i="2" s="1"/>
  <c r="I74" i="4"/>
  <c r="I77" i="4"/>
  <c r="B9" i="2" s="1"/>
  <c r="I78" i="4"/>
  <c r="C9" i="2" s="1"/>
  <c r="I79" i="4"/>
  <c r="D9" i="2" s="1"/>
  <c r="I80" i="4"/>
  <c r="E9" i="2" s="1"/>
  <c r="I81" i="4"/>
  <c r="F9" i="2" s="1"/>
  <c r="I82" i="4"/>
  <c r="G9" i="2" s="1"/>
  <c r="I83" i="4"/>
  <c r="H9" i="2" s="1"/>
  <c r="I84" i="4"/>
  <c r="I9" i="2" s="1"/>
  <c r="I85" i="4"/>
  <c r="J9" i="2" s="1"/>
  <c r="I86" i="4"/>
  <c r="K9" i="2" s="1"/>
  <c r="I87" i="4"/>
  <c r="L9" i="2" s="1"/>
  <c r="I88" i="4"/>
  <c r="M9" i="2" s="1"/>
  <c r="I89" i="4"/>
  <c r="N10" i="2" s="1"/>
  <c r="I77" i="3"/>
  <c r="B8" i="1" s="1"/>
  <c r="I78" i="3"/>
  <c r="C8" i="1" s="1"/>
  <c r="I79" i="3"/>
  <c r="D8" i="1" s="1"/>
  <c r="I80" i="3"/>
  <c r="E8" i="1" s="1"/>
  <c r="I81" i="3"/>
  <c r="F8" i="1" s="1"/>
  <c r="I82" i="3"/>
  <c r="G8" i="1" s="1"/>
  <c r="I83" i="3"/>
  <c r="H8" i="1" s="1"/>
  <c r="I84" i="3"/>
  <c r="I8" i="1" s="1"/>
  <c r="I85" i="3"/>
  <c r="J8" i="1" s="1"/>
  <c r="I86" i="3"/>
  <c r="K8" i="1" s="1"/>
  <c r="I87" i="3"/>
  <c r="L8" i="1" s="1"/>
  <c r="I88" i="3"/>
  <c r="M8" i="1" s="1"/>
  <c r="I89" i="3"/>
  <c r="N8" i="1" s="1"/>
  <c r="Q9" i="2" l="1"/>
  <c r="Q7" i="2"/>
  <c r="Q8" i="2"/>
  <c r="Q6" i="2"/>
  <c r="Q8" i="1"/>
  <c r="I62" i="3"/>
  <c r="B7" i="1" s="1"/>
  <c r="I63" i="3"/>
  <c r="C7" i="1" s="1"/>
  <c r="I64" i="3"/>
  <c r="D7" i="1" s="1"/>
  <c r="I65" i="3"/>
  <c r="E7" i="1" s="1"/>
  <c r="I66" i="3"/>
  <c r="F7" i="1" s="1"/>
  <c r="I67" i="3"/>
  <c r="G7" i="1" s="1"/>
  <c r="I68" i="3"/>
  <c r="H7" i="1" s="1"/>
  <c r="I69" i="3"/>
  <c r="I7" i="1" s="1"/>
  <c r="I70" i="3"/>
  <c r="J7" i="1" s="1"/>
  <c r="I71" i="3"/>
  <c r="K7" i="1" s="1"/>
  <c r="I72" i="3"/>
  <c r="L7" i="1" s="1"/>
  <c r="I73" i="3"/>
  <c r="M7" i="1" s="1"/>
  <c r="I74" i="3"/>
  <c r="I47" i="3"/>
  <c r="B6" i="1" s="1"/>
  <c r="I48" i="3"/>
  <c r="C6" i="1" s="1"/>
  <c r="I49" i="3"/>
  <c r="D6" i="1" s="1"/>
  <c r="I50" i="3"/>
  <c r="E6" i="1" s="1"/>
  <c r="I51" i="3"/>
  <c r="F6" i="1" s="1"/>
  <c r="I52" i="3"/>
  <c r="G6" i="1" s="1"/>
  <c r="I53" i="3"/>
  <c r="H6" i="1" s="1"/>
  <c r="I54" i="3"/>
  <c r="I6" i="1" s="1"/>
  <c r="I55" i="3"/>
  <c r="J6" i="1" s="1"/>
  <c r="I56" i="3"/>
  <c r="K6" i="1" s="1"/>
  <c r="I57" i="3"/>
  <c r="L6" i="1" s="1"/>
  <c r="I58" i="3"/>
  <c r="M6" i="1" s="1"/>
  <c r="I43" i="3"/>
  <c r="M5" i="1" s="1"/>
  <c r="I44" i="3"/>
  <c r="I37" i="3"/>
  <c r="G5" i="1" s="1"/>
  <c r="I38" i="3"/>
  <c r="H5" i="1" s="1"/>
  <c r="I39" i="3"/>
  <c r="I5" i="1" s="1"/>
  <c r="I40" i="3"/>
  <c r="J5" i="1" s="1"/>
  <c r="I41" i="3"/>
  <c r="K5" i="1" s="1"/>
  <c r="I42" i="3"/>
  <c r="L5" i="1" s="1"/>
  <c r="I36" i="3"/>
  <c r="F5" i="1" s="1"/>
  <c r="I35" i="3"/>
  <c r="E5" i="1" s="1"/>
  <c r="I34" i="3"/>
  <c r="D5" i="1" s="1"/>
  <c r="I33" i="3"/>
  <c r="C5" i="1" s="1"/>
  <c r="I32" i="3"/>
  <c r="B5" i="1" s="1"/>
  <c r="Q5" i="1" l="1"/>
  <c r="Q7" i="1"/>
  <c r="Q6" i="1"/>
  <c r="F4" i="1"/>
  <c r="P45" i="1"/>
  <c r="O45" i="1"/>
  <c r="P36" i="1"/>
  <c r="O36" i="1"/>
  <c r="P27" i="1"/>
  <c r="O27" i="1"/>
  <c r="P18" i="1"/>
  <c r="O18" i="1"/>
  <c r="I431" i="4" l="1"/>
  <c r="H45" i="2" s="1"/>
  <c r="I432" i="4"/>
  <c r="I45" i="2" s="1"/>
  <c r="I433" i="4"/>
  <c r="J45" i="2" s="1"/>
  <c r="I434" i="4"/>
  <c r="K45" i="2" s="1"/>
  <c r="I435" i="4"/>
  <c r="L45" i="2" s="1"/>
  <c r="I436" i="4"/>
  <c r="M45" i="2" s="1"/>
  <c r="I437" i="4"/>
  <c r="N46" i="2" s="1"/>
  <c r="I417" i="4"/>
  <c r="H44" i="2" s="1"/>
  <c r="I418" i="4"/>
  <c r="I44" i="2" s="1"/>
  <c r="I419" i="4"/>
  <c r="J44" i="2" s="1"/>
  <c r="I420" i="4"/>
  <c r="K44" i="2" s="1"/>
  <c r="I421" i="4"/>
  <c r="L44" i="2" s="1"/>
  <c r="I422" i="4"/>
  <c r="M44" i="2" s="1"/>
  <c r="I403" i="4"/>
  <c r="H43" i="2" s="1"/>
  <c r="I404" i="4"/>
  <c r="I43" i="2" s="1"/>
  <c r="I405" i="4"/>
  <c r="J43" i="2" s="1"/>
  <c r="I406" i="4"/>
  <c r="K43" i="2" s="1"/>
  <c r="I407" i="4"/>
  <c r="L43" i="2" s="1"/>
  <c r="I408" i="4"/>
  <c r="M43" i="2" s="1"/>
  <c r="I389" i="4"/>
  <c r="H42" i="2" s="1"/>
  <c r="I390" i="4"/>
  <c r="I42" i="2" s="1"/>
  <c r="I391" i="4"/>
  <c r="J42" i="2" s="1"/>
  <c r="I392" i="4"/>
  <c r="K42" i="2" s="1"/>
  <c r="I393" i="4"/>
  <c r="L42" i="2" s="1"/>
  <c r="I394" i="4"/>
  <c r="M42" i="2" s="1"/>
  <c r="I375" i="4"/>
  <c r="H41" i="2" s="1"/>
  <c r="I376" i="4"/>
  <c r="I41" i="2" s="1"/>
  <c r="I377" i="4"/>
  <c r="J41" i="2" s="1"/>
  <c r="I378" i="4"/>
  <c r="K41" i="2" s="1"/>
  <c r="I379" i="4"/>
  <c r="L41" i="2" s="1"/>
  <c r="I380" i="4"/>
  <c r="M41" i="2" s="1"/>
  <c r="I361" i="4"/>
  <c r="H40" i="2" s="1"/>
  <c r="I362" i="4"/>
  <c r="I40" i="2" s="1"/>
  <c r="I363" i="4"/>
  <c r="J40" i="2" s="1"/>
  <c r="I364" i="4"/>
  <c r="K40" i="2" s="1"/>
  <c r="I365" i="4"/>
  <c r="L40" i="2" s="1"/>
  <c r="I366" i="4"/>
  <c r="M40" i="2" s="1"/>
  <c r="I342" i="4"/>
  <c r="F36" i="2" s="1"/>
  <c r="I343" i="4"/>
  <c r="G36" i="2" s="1"/>
  <c r="I344" i="4"/>
  <c r="H36" i="2" s="1"/>
  <c r="I345" i="4"/>
  <c r="I36" i="2" s="1"/>
  <c r="I346" i="4"/>
  <c r="J36" i="2" s="1"/>
  <c r="I347" i="4"/>
  <c r="K36" i="2" s="1"/>
  <c r="I348" i="4"/>
  <c r="L36" i="2" s="1"/>
  <c r="I349" i="4"/>
  <c r="M36" i="2" s="1"/>
  <c r="I350" i="4"/>
  <c r="N37" i="2" s="1"/>
  <c r="I330" i="4"/>
  <c r="H35" i="2" s="1"/>
  <c r="I331" i="4"/>
  <c r="I35" i="2" s="1"/>
  <c r="I332" i="4"/>
  <c r="J35" i="2" s="1"/>
  <c r="I333" i="4"/>
  <c r="K35" i="2" s="1"/>
  <c r="I334" i="4"/>
  <c r="L35" i="2" s="1"/>
  <c r="I335" i="4"/>
  <c r="M35" i="2" s="1"/>
  <c r="I316" i="4"/>
  <c r="H34" i="2" s="1"/>
  <c r="I317" i="4"/>
  <c r="I34" i="2" s="1"/>
  <c r="I318" i="4"/>
  <c r="J34" i="2" s="1"/>
  <c r="I319" i="4"/>
  <c r="K34" i="2" s="1"/>
  <c r="I320" i="4"/>
  <c r="L34" i="2" s="1"/>
  <c r="I321" i="4"/>
  <c r="M34" i="2" s="1"/>
  <c r="I302" i="4"/>
  <c r="H33" i="2" s="1"/>
  <c r="I303" i="4"/>
  <c r="I33" i="2" s="1"/>
  <c r="I304" i="4"/>
  <c r="J33" i="2" s="1"/>
  <c r="I305" i="4"/>
  <c r="K33" i="2" s="1"/>
  <c r="I306" i="4"/>
  <c r="L33" i="2" s="1"/>
  <c r="C32" i="2"/>
  <c r="I284" i="4"/>
  <c r="D32" i="2" s="1"/>
  <c r="I285" i="4"/>
  <c r="E32" i="2" s="1"/>
  <c r="I286" i="4"/>
  <c r="F32" i="2" s="1"/>
  <c r="I287" i="4"/>
  <c r="G32" i="2" s="1"/>
  <c r="I288" i="4"/>
  <c r="H32" i="2" s="1"/>
  <c r="I289" i="4"/>
  <c r="I32" i="2" s="1"/>
  <c r="I290" i="4"/>
  <c r="J32" i="2" s="1"/>
  <c r="I291" i="4"/>
  <c r="K32" i="2" s="1"/>
  <c r="I292" i="4"/>
  <c r="L32" i="2" s="1"/>
  <c r="I274" i="4"/>
  <c r="H31" i="2" s="1"/>
  <c r="I275" i="4"/>
  <c r="I31" i="2" s="1"/>
  <c r="I276" i="4"/>
  <c r="J31" i="2" s="1"/>
  <c r="I277" i="4"/>
  <c r="K31" i="2" s="1"/>
  <c r="I278" i="4"/>
  <c r="L31" i="2" s="1"/>
  <c r="I279" i="4"/>
  <c r="M31" i="2" s="1"/>
  <c r="I257" i="4"/>
  <c r="H27" i="2" s="1"/>
  <c r="I258" i="4"/>
  <c r="I27" i="2" s="1"/>
  <c r="I259" i="4"/>
  <c r="J27" i="2" s="1"/>
  <c r="I260" i="4"/>
  <c r="K27" i="2" s="1"/>
  <c r="I261" i="4"/>
  <c r="L27" i="2" s="1"/>
  <c r="I262" i="4"/>
  <c r="M27" i="2" s="1"/>
  <c r="I263" i="4"/>
  <c r="I243" i="4"/>
  <c r="H26" i="2" s="1"/>
  <c r="I244" i="4"/>
  <c r="I26" i="2" s="1"/>
  <c r="I245" i="4"/>
  <c r="J26" i="2" s="1"/>
  <c r="I246" i="4"/>
  <c r="K26" i="2" s="1"/>
  <c r="I247" i="4"/>
  <c r="L26" i="2" s="1"/>
  <c r="I248" i="4"/>
  <c r="M26" i="2" s="1"/>
  <c r="I227" i="4"/>
  <c r="F25" i="2" s="1"/>
  <c r="I228" i="4"/>
  <c r="G25" i="2" s="1"/>
  <c r="I229" i="4"/>
  <c r="H25" i="2" s="1"/>
  <c r="I230" i="4"/>
  <c r="I25" i="2" s="1"/>
  <c r="I231" i="4"/>
  <c r="J25" i="2" s="1"/>
  <c r="I232" i="4"/>
  <c r="K25" i="2" s="1"/>
  <c r="I233" i="4"/>
  <c r="L25" i="2" s="1"/>
  <c r="I234" i="4"/>
  <c r="M25" i="2" s="1"/>
  <c r="I213" i="4"/>
  <c r="F24" i="2" s="1"/>
  <c r="I214" i="4"/>
  <c r="G24" i="2" s="1"/>
  <c r="I215" i="4"/>
  <c r="H24" i="2" s="1"/>
  <c r="I216" i="4"/>
  <c r="I24" i="2" s="1"/>
  <c r="I217" i="4"/>
  <c r="J24" i="2" s="1"/>
  <c r="I218" i="4"/>
  <c r="K24" i="2" s="1"/>
  <c r="I219" i="4"/>
  <c r="L24" i="2" s="1"/>
  <c r="I201" i="4"/>
  <c r="H23" i="2" s="1"/>
  <c r="I202" i="4"/>
  <c r="I23" i="2" s="1"/>
  <c r="I203" i="4"/>
  <c r="J23" i="2" s="1"/>
  <c r="I204" i="4"/>
  <c r="K23" i="2" s="1"/>
  <c r="I205" i="4"/>
  <c r="L23" i="2" s="1"/>
  <c r="I206" i="4"/>
  <c r="M23" i="2" s="1"/>
  <c r="I187" i="4"/>
  <c r="H22" i="2" s="1"/>
  <c r="I188" i="4"/>
  <c r="I22" i="2" s="1"/>
  <c r="I189" i="4"/>
  <c r="J22" i="2" s="1"/>
  <c r="I190" i="4"/>
  <c r="K22" i="2" s="1"/>
  <c r="I191" i="4"/>
  <c r="L22" i="2" s="1"/>
  <c r="I170" i="4"/>
  <c r="H18" i="2" s="1"/>
  <c r="I171" i="4"/>
  <c r="I18" i="2" s="1"/>
  <c r="I172" i="4"/>
  <c r="J18" i="2" s="1"/>
  <c r="I173" i="4"/>
  <c r="K18" i="2" s="1"/>
  <c r="I174" i="4"/>
  <c r="L18" i="2" s="1"/>
  <c r="I175" i="4"/>
  <c r="M18" i="2" s="1"/>
  <c r="I176" i="4"/>
  <c r="I156" i="4"/>
  <c r="H17" i="2" s="1"/>
  <c r="I157" i="4"/>
  <c r="I17" i="2" s="1"/>
  <c r="I158" i="4"/>
  <c r="J17" i="2" s="1"/>
  <c r="I159" i="4"/>
  <c r="K17" i="2" s="1"/>
  <c r="I160" i="4"/>
  <c r="L17" i="2" s="1"/>
  <c r="I161" i="4"/>
  <c r="M17" i="2" s="1"/>
  <c r="I142" i="4"/>
  <c r="H16" i="2" s="1"/>
  <c r="I143" i="4"/>
  <c r="I16" i="2" s="1"/>
  <c r="I144" i="4"/>
  <c r="J16" i="2" s="1"/>
  <c r="I145" i="4"/>
  <c r="K16" i="2" s="1"/>
  <c r="I146" i="4"/>
  <c r="L16" i="2" s="1"/>
  <c r="I147" i="4"/>
  <c r="M16" i="2" s="1"/>
  <c r="I128" i="4"/>
  <c r="H15" i="2" s="1"/>
  <c r="I129" i="4"/>
  <c r="I15" i="2" s="1"/>
  <c r="I130" i="4"/>
  <c r="J15" i="2" s="1"/>
  <c r="I131" i="4"/>
  <c r="K15" i="2" s="1"/>
  <c r="I132" i="4"/>
  <c r="L15" i="2" s="1"/>
  <c r="I114" i="4"/>
  <c r="H14" i="2" s="1"/>
  <c r="I115" i="4"/>
  <c r="I14" i="2" s="1"/>
  <c r="I116" i="4"/>
  <c r="J14" i="2" s="1"/>
  <c r="I117" i="4"/>
  <c r="K14" i="2" s="1"/>
  <c r="I118" i="4"/>
  <c r="L14" i="2" s="1"/>
  <c r="I119" i="4"/>
  <c r="M14" i="2" s="1"/>
  <c r="I100" i="4"/>
  <c r="H13" i="2" s="1"/>
  <c r="I101" i="4"/>
  <c r="I13" i="2" s="1"/>
  <c r="I102" i="4"/>
  <c r="J13" i="2" s="1"/>
  <c r="I103" i="4"/>
  <c r="K13" i="2" s="1"/>
  <c r="I104" i="4"/>
  <c r="L13" i="2" s="1"/>
  <c r="I105" i="4"/>
  <c r="M13" i="2" s="1"/>
  <c r="I23" i="4"/>
  <c r="H5" i="2" s="1"/>
  <c r="I24" i="4"/>
  <c r="I5" i="2" s="1"/>
  <c r="I25" i="4"/>
  <c r="J5" i="2" s="1"/>
  <c r="I26" i="4"/>
  <c r="K5" i="2" s="1"/>
  <c r="I27" i="4"/>
  <c r="L5" i="2" s="1"/>
  <c r="I28" i="4"/>
  <c r="M5" i="2" s="1"/>
  <c r="M10" i="2" s="1"/>
  <c r="I29" i="4"/>
  <c r="I9" i="4"/>
  <c r="H4" i="2" s="1"/>
  <c r="I10" i="4"/>
  <c r="I4" i="2" s="1"/>
  <c r="I11" i="4"/>
  <c r="J4" i="2" s="1"/>
  <c r="I12" i="4"/>
  <c r="K4" i="2" s="1"/>
  <c r="I13" i="4"/>
  <c r="L4" i="2" s="1"/>
  <c r="I432" i="3"/>
  <c r="H44" i="1" s="1"/>
  <c r="I433" i="3"/>
  <c r="I44" i="1" s="1"/>
  <c r="I434" i="3"/>
  <c r="I435" i="3"/>
  <c r="I436" i="3"/>
  <c r="L44" i="1" s="1"/>
  <c r="I437" i="3"/>
  <c r="M44" i="1" s="1"/>
  <c r="I438" i="3"/>
  <c r="N44" i="1" s="1"/>
  <c r="N45" i="1" s="1"/>
  <c r="I422" i="3"/>
  <c r="M43" i="1" s="1"/>
  <c r="I417" i="3"/>
  <c r="H43" i="1" s="1"/>
  <c r="I418" i="3"/>
  <c r="I43" i="1" s="1"/>
  <c r="I419" i="3"/>
  <c r="J43" i="1" s="1"/>
  <c r="I420" i="3"/>
  <c r="I421" i="3"/>
  <c r="I403" i="3"/>
  <c r="H42" i="1" s="1"/>
  <c r="I404" i="3"/>
  <c r="I42" i="1" s="1"/>
  <c r="I405" i="3"/>
  <c r="J42" i="1" s="1"/>
  <c r="I406" i="3"/>
  <c r="K42" i="1" s="1"/>
  <c r="I407" i="3"/>
  <c r="L42" i="1" s="1"/>
  <c r="I408" i="3"/>
  <c r="M42" i="1" s="1"/>
  <c r="I389" i="3"/>
  <c r="H41" i="1" s="1"/>
  <c r="I390" i="3"/>
  <c r="I41" i="1" s="1"/>
  <c r="I391" i="3"/>
  <c r="J41" i="1" s="1"/>
  <c r="I392" i="3"/>
  <c r="K41" i="1" s="1"/>
  <c r="I393" i="3"/>
  <c r="L41" i="1" s="1"/>
  <c r="I394" i="3"/>
  <c r="M41" i="1" s="1"/>
  <c r="I375" i="3"/>
  <c r="H40" i="1" s="1"/>
  <c r="I376" i="3"/>
  <c r="I40" i="1" s="1"/>
  <c r="I377" i="3"/>
  <c r="J40" i="1" s="1"/>
  <c r="I378" i="3"/>
  <c r="K40" i="1" s="1"/>
  <c r="I379" i="3"/>
  <c r="L40" i="1" s="1"/>
  <c r="I380" i="3"/>
  <c r="M40" i="1" s="1"/>
  <c r="I361" i="3"/>
  <c r="I362" i="3"/>
  <c r="I39" i="1" s="1"/>
  <c r="I363" i="3"/>
  <c r="J39" i="1" s="1"/>
  <c r="I364" i="3"/>
  <c r="K39" i="1" s="1"/>
  <c r="I365" i="3"/>
  <c r="L39" i="1" s="1"/>
  <c r="I366" i="3"/>
  <c r="M39" i="1" s="1"/>
  <c r="I342" i="3"/>
  <c r="I343" i="3"/>
  <c r="G35" i="1" s="1"/>
  <c r="I344" i="3"/>
  <c r="H35" i="1" s="1"/>
  <c r="I345" i="3"/>
  <c r="I35" i="1" s="1"/>
  <c r="I346" i="3"/>
  <c r="J35" i="1" s="1"/>
  <c r="I347" i="3"/>
  <c r="K35" i="1" s="1"/>
  <c r="I348" i="3"/>
  <c r="L35" i="1" s="1"/>
  <c r="I349" i="3"/>
  <c r="M35" i="1" s="1"/>
  <c r="I350" i="3"/>
  <c r="N35" i="1" s="1"/>
  <c r="N36" i="1" s="1"/>
  <c r="I330" i="3"/>
  <c r="H34" i="1" s="1"/>
  <c r="I331" i="3"/>
  <c r="I34" i="1" s="1"/>
  <c r="I332" i="3"/>
  <c r="J34" i="1" s="1"/>
  <c r="I333" i="3"/>
  <c r="K34" i="1" s="1"/>
  <c r="I334" i="3"/>
  <c r="L34" i="1" s="1"/>
  <c r="I335" i="3"/>
  <c r="M34" i="1" s="1"/>
  <c r="I316" i="3"/>
  <c r="H33" i="1" s="1"/>
  <c r="I317" i="3"/>
  <c r="I33" i="1" s="1"/>
  <c r="I318" i="3"/>
  <c r="J33" i="1" s="1"/>
  <c r="I319" i="3"/>
  <c r="K33" i="1" s="1"/>
  <c r="I320" i="3"/>
  <c r="L33" i="1" s="1"/>
  <c r="I321" i="3"/>
  <c r="M33" i="1" s="1"/>
  <c r="I302" i="3"/>
  <c r="H32" i="1" s="1"/>
  <c r="I303" i="3"/>
  <c r="I32" i="1" s="1"/>
  <c r="I304" i="3"/>
  <c r="J32" i="1" s="1"/>
  <c r="I305" i="3"/>
  <c r="K32" i="1" s="1"/>
  <c r="I306" i="3"/>
  <c r="L32" i="1" s="1"/>
  <c r="I307" i="3"/>
  <c r="M32" i="1" s="1"/>
  <c r="I288" i="3"/>
  <c r="H31" i="1" s="1"/>
  <c r="I289" i="3"/>
  <c r="I31" i="1" s="1"/>
  <c r="I290" i="3"/>
  <c r="J31" i="1" s="1"/>
  <c r="I291" i="3"/>
  <c r="K31" i="1" s="1"/>
  <c r="I292" i="3"/>
  <c r="L31" i="1" s="1"/>
  <c r="I293" i="3"/>
  <c r="M31" i="1" s="1"/>
  <c r="I279" i="3"/>
  <c r="M30" i="1" s="1"/>
  <c r="I274" i="3"/>
  <c r="H30" i="1" s="1"/>
  <c r="I275" i="3"/>
  <c r="I30" i="1" s="1"/>
  <c r="I276" i="3"/>
  <c r="J30" i="1" s="1"/>
  <c r="I277" i="3"/>
  <c r="K30" i="1" s="1"/>
  <c r="I278" i="3"/>
  <c r="L30" i="1" s="1"/>
  <c r="I257" i="3"/>
  <c r="H26" i="1" s="1"/>
  <c r="I258" i="3"/>
  <c r="I26" i="1" s="1"/>
  <c r="I259" i="3"/>
  <c r="J26" i="1" s="1"/>
  <c r="I260" i="3"/>
  <c r="K26" i="1" s="1"/>
  <c r="I261" i="3"/>
  <c r="L26" i="1" s="1"/>
  <c r="I262" i="3"/>
  <c r="M26" i="1" s="1"/>
  <c r="I263" i="3"/>
  <c r="N26" i="1" s="1"/>
  <c r="N27" i="1" s="1"/>
  <c r="I243" i="3"/>
  <c r="H25" i="1" s="1"/>
  <c r="I244" i="3"/>
  <c r="I25" i="1" s="1"/>
  <c r="I245" i="3"/>
  <c r="J25" i="1" s="1"/>
  <c r="I246" i="3"/>
  <c r="K25" i="1" s="1"/>
  <c r="I247" i="3"/>
  <c r="L25" i="1" s="1"/>
  <c r="I248" i="3"/>
  <c r="M25" i="1" s="1"/>
  <c r="I227" i="3"/>
  <c r="F24" i="1" s="1"/>
  <c r="I228" i="3"/>
  <c r="I229" i="3"/>
  <c r="H24" i="1" s="1"/>
  <c r="I230" i="3"/>
  <c r="I231" i="3"/>
  <c r="J24" i="1" s="1"/>
  <c r="I232" i="3"/>
  <c r="K24" i="1" s="1"/>
  <c r="I233" i="3"/>
  <c r="L24" i="1" s="1"/>
  <c r="I234" i="3"/>
  <c r="M24" i="1" s="1"/>
  <c r="I213" i="3"/>
  <c r="F23" i="1" s="1"/>
  <c r="I214" i="3"/>
  <c r="G23" i="1" s="1"/>
  <c r="I215" i="3"/>
  <c r="H23" i="1" s="1"/>
  <c r="I216" i="3"/>
  <c r="I23" i="1" s="1"/>
  <c r="I217" i="3"/>
  <c r="J23" i="1" s="1"/>
  <c r="I218" i="3"/>
  <c r="K23" i="1" s="1"/>
  <c r="I219" i="3"/>
  <c r="L23" i="1" s="1"/>
  <c r="I220" i="3"/>
  <c r="M23" i="1" s="1"/>
  <c r="I201" i="3"/>
  <c r="H22" i="1" s="1"/>
  <c r="I202" i="3"/>
  <c r="I22" i="1" s="1"/>
  <c r="I203" i="3"/>
  <c r="I204" i="3"/>
  <c r="K22" i="1" s="1"/>
  <c r="I205" i="3"/>
  <c r="L22" i="1" s="1"/>
  <c r="I206" i="3"/>
  <c r="M22" i="1" s="1"/>
  <c r="I187" i="3"/>
  <c r="H21" i="1" s="1"/>
  <c r="I188" i="3"/>
  <c r="I21" i="1" s="1"/>
  <c r="I189" i="3"/>
  <c r="J21" i="1" s="1"/>
  <c r="I190" i="3"/>
  <c r="K21" i="1" s="1"/>
  <c r="I191" i="3"/>
  <c r="L21" i="1" s="1"/>
  <c r="I192" i="3"/>
  <c r="M21" i="1" s="1"/>
  <c r="I170" i="3"/>
  <c r="H17" i="1" s="1"/>
  <c r="I171" i="3"/>
  <c r="I17" i="1" s="1"/>
  <c r="I172" i="3"/>
  <c r="J17" i="1" s="1"/>
  <c r="I173" i="3"/>
  <c r="K17" i="1" s="1"/>
  <c r="I174" i="3"/>
  <c r="L17" i="1" s="1"/>
  <c r="I175" i="3"/>
  <c r="M17" i="1" s="1"/>
  <c r="I176" i="3"/>
  <c r="N17" i="1" s="1"/>
  <c r="N18" i="1" s="1"/>
  <c r="I156" i="3"/>
  <c r="H16" i="1" s="1"/>
  <c r="I157" i="3"/>
  <c r="I16" i="1" s="1"/>
  <c r="I158" i="3"/>
  <c r="J16" i="1" s="1"/>
  <c r="I159" i="3"/>
  <c r="K16" i="1" s="1"/>
  <c r="I160" i="3"/>
  <c r="L16" i="1" s="1"/>
  <c r="I161" i="3"/>
  <c r="M16" i="1" s="1"/>
  <c r="I142" i="3"/>
  <c r="H15" i="1" s="1"/>
  <c r="I143" i="3"/>
  <c r="I15" i="1" s="1"/>
  <c r="I144" i="3"/>
  <c r="J15" i="1" s="1"/>
  <c r="I145" i="3"/>
  <c r="K15" i="1" s="1"/>
  <c r="I146" i="3"/>
  <c r="L15" i="1" s="1"/>
  <c r="I147" i="3"/>
  <c r="M15" i="1" s="1"/>
  <c r="I128" i="3"/>
  <c r="H14" i="1" s="1"/>
  <c r="I129" i="3"/>
  <c r="I14" i="1" s="1"/>
  <c r="I130" i="3"/>
  <c r="J14" i="1" s="1"/>
  <c r="I131" i="3"/>
  <c r="K14" i="1" s="1"/>
  <c r="I132" i="3"/>
  <c r="L14" i="1" s="1"/>
  <c r="I133" i="3"/>
  <c r="M14" i="1" s="1"/>
  <c r="I119" i="3"/>
  <c r="M13" i="1" s="1"/>
  <c r="I114" i="3"/>
  <c r="H13" i="1" s="1"/>
  <c r="I115" i="3"/>
  <c r="I13" i="1" s="1"/>
  <c r="I116" i="3"/>
  <c r="J13" i="1" s="1"/>
  <c r="I117" i="3"/>
  <c r="K13" i="1" s="1"/>
  <c r="I118" i="3"/>
  <c r="L13" i="1" s="1"/>
  <c r="I100" i="3"/>
  <c r="H12" i="1" s="1"/>
  <c r="I101" i="3"/>
  <c r="I12" i="1" s="1"/>
  <c r="I102" i="3"/>
  <c r="J12" i="1" s="1"/>
  <c r="I103" i="3"/>
  <c r="K12" i="1" s="1"/>
  <c r="I104" i="3"/>
  <c r="I105" i="3"/>
  <c r="M12" i="1" s="1"/>
  <c r="I23" i="3"/>
  <c r="H4" i="1" s="1"/>
  <c r="I24" i="3"/>
  <c r="I4" i="1" s="1"/>
  <c r="I25" i="3"/>
  <c r="J4" i="1" s="1"/>
  <c r="I26" i="3"/>
  <c r="K4" i="1" s="1"/>
  <c r="I27" i="3"/>
  <c r="L4" i="1" s="1"/>
  <c r="I28" i="3"/>
  <c r="M4" i="1" s="1"/>
  <c r="I29" i="3"/>
  <c r="N9" i="1" s="1"/>
  <c r="I10" i="3"/>
  <c r="I11" i="3"/>
  <c r="J3" i="1" s="1"/>
  <c r="I12" i="3"/>
  <c r="K3" i="1" s="1"/>
  <c r="I13" i="3"/>
  <c r="L3" i="1" s="1"/>
  <c r="I14" i="3"/>
  <c r="M3" i="1" s="1"/>
  <c r="I9" i="3"/>
  <c r="I431" i="3"/>
  <c r="I430" i="3"/>
  <c r="F44" i="1" s="1"/>
  <c r="I429" i="3"/>
  <c r="E44" i="1" s="1"/>
  <c r="I428" i="3"/>
  <c r="D44" i="1" s="1"/>
  <c r="I427" i="3"/>
  <c r="I426" i="3"/>
  <c r="B44" i="1" s="1"/>
  <c r="I416" i="3"/>
  <c r="G43" i="1" s="1"/>
  <c r="I415" i="3"/>
  <c r="F43" i="1" s="1"/>
  <c r="I414" i="3"/>
  <c r="E43" i="1" s="1"/>
  <c r="I413" i="3"/>
  <c r="D43" i="1" s="1"/>
  <c r="I412" i="3"/>
  <c r="I411" i="3"/>
  <c r="I402" i="3"/>
  <c r="G42" i="1" s="1"/>
  <c r="I401" i="3"/>
  <c r="F42" i="1" s="1"/>
  <c r="I400" i="3"/>
  <c r="E42" i="1" s="1"/>
  <c r="I399" i="3"/>
  <c r="D42" i="1" s="1"/>
  <c r="I398" i="3"/>
  <c r="C42" i="1" s="1"/>
  <c r="I397" i="3"/>
  <c r="B42" i="1" s="1"/>
  <c r="I388" i="3"/>
  <c r="G41" i="1" s="1"/>
  <c r="I387" i="3"/>
  <c r="F41" i="1" s="1"/>
  <c r="I386" i="3"/>
  <c r="E41" i="1" s="1"/>
  <c r="I385" i="3"/>
  <c r="I384" i="3"/>
  <c r="I383" i="3"/>
  <c r="B41" i="1" s="1"/>
  <c r="I374" i="3"/>
  <c r="G40" i="1" s="1"/>
  <c r="I373" i="3"/>
  <c r="F40" i="1" s="1"/>
  <c r="I372" i="3"/>
  <c r="E40" i="1" s="1"/>
  <c r="I371" i="3"/>
  <c r="D40" i="1" s="1"/>
  <c r="I370" i="3"/>
  <c r="I369" i="3"/>
  <c r="I360" i="3"/>
  <c r="G39" i="1" s="1"/>
  <c r="I359" i="3"/>
  <c r="F39" i="1" s="1"/>
  <c r="I358" i="3"/>
  <c r="E39" i="1" s="1"/>
  <c r="I357" i="3"/>
  <c r="I356" i="3"/>
  <c r="I355" i="3"/>
  <c r="I341" i="3"/>
  <c r="E35" i="1" s="1"/>
  <c r="I340" i="3"/>
  <c r="D35" i="1" s="1"/>
  <c r="I339" i="3"/>
  <c r="I338" i="3"/>
  <c r="B35" i="1" s="1"/>
  <c r="I329" i="3"/>
  <c r="G34" i="1" s="1"/>
  <c r="I328" i="3"/>
  <c r="F34" i="1" s="1"/>
  <c r="I327" i="3"/>
  <c r="E34" i="1" s="1"/>
  <c r="I326" i="3"/>
  <c r="D34" i="1" s="1"/>
  <c r="I325" i="3"/>
  <c r="I324" i="3"/>
  <c r="I315" i="3"/>
  <c r="I314" i="3"/>
  <c r="F33" i="1" s="1"/>
  <c r="I313" i="3"/>
  <c r="E33" i="1" s="1"/>
  <c r="I312" i="3"/>
  <c r="D33" i="1" s="1"/>
  <c r="I311" i="3"/>
  <c r="I310" i="3"/>
  <c r="B33" i="1" s="1"/>
  <c r="I301" i="3"/>
  <c r="G32" i="1" s="1"/>
  <c r="I300" i="3"/>
  <c r="F32" i="1" s="1"/>
  <c r="I299" i="3"/>
  <c r="E32" i="1" s="1"/>
  <c r="I298" i="3"/>
  <c r="I297" i="3"/>
  <c r="C32" i="1" s="1"/>
  <c r="I296" i="3"/>
  <c r="B32" i="1" s="1"/>
  <c r="I287" i="3"/>
  <c r="G31" i="1" s="1"/>
  <c r="I286" i="3"/>
  <c r="F31" i="1" s="1"/>
  <c r="I285" i="3"/>
  <c r="E31" i="1" s="1"/>
  <c r="I284" i="3"/>
  <c r="D31" i="1" s="1"/>
  <c r="I283" i="3"/>
  <c r="C31" i="1" s="1"/>
  <c r="I282" i="3"/>
  <c r="B31" i="1" s="1"/>
  <c r="I273" i="3"/>
  <c r="G30" i="1" s="1"/>
  <c r="I272" i="3"/>
  <c r="F30" i="1" s="1"/>
  <c r="I271" i="3"/>
  <c r="E30" i="1" s="1"/>
  <c r="I270" i="3"/>
  <c r="D30" i="1" s="1"/>
  <c r="I269" i="3"/>
  <c r="I268" i="3"/>
  <c r="I256" i="3"/>
  <c r="G26" i="1" s="1"/>
  <c r="I255" i="3"/>
  <c r="I254" i="3"/>
  <c r="E26" i="1" s="1"/>
  <c r="I253" i="3"/>
  <c r="I252" i="3"/>
  <c r="I251" i="3"/>
  <c r="B26" i="1" s="1"/>
  <c r="I242" i="3"/>
  <c r="G25" i="1" s="1"/>
  <c r="I241" i="3"/>
  <c r="F25" i="1" s="1"/>
  <c r="I240" i="3"/>
  <c r="E25" i="1" s="1"/>
  <c r="I239" i="3"/>
  <c r="I238" i="3"/>
  <c r="I237" i="3"/>
  <c r="B25" i="1" s="1"/>
  <c r="I226" i="3"/>
  <c r="E24" i="1" s="1"/>
  <c r="I225" i="3"/>
  <c r="D24" i="1" s="1"/>
  <c r="I224" i="3"/>
  <c r="I223" i="3"/>
  <c r="I212" i="3"/>
  <c r="E23" i="1" s="1"/>
  <c r="I211" i="3"/>
  <c r="D23" i="1" s="1"/>
  <c r="I210" i="3"/>
  <c r="I209" i="3"/>
  <c r="B23" i="1" s="1"/>
  <c r="I200" i="3"/>
  <c r="G22" i="1" s="1"/>
  <c r="I199" i="3"/>
  <c r="F22" i="1" s="1"/>
  <c r="I198" i="3"/>
  <c r="E22" i="1" s="1"/>
  <c r="I197" i="3"/>
  <c r="D22" i="1" s="1"/>
  <c r="I196" i="3"/>
  <c r="C22" i="1" s="1"/>
  <c r="I195" i="3"/>
  <c r="B22" i="1" s="1"/>
  <c r="I186" i="3"/>
  <c r="G21" i="1" s="1"/>
  <c r="I185" i="3"/>
  <c r="F21" i="1" s="1"/>
  <c r="I184" i="3"/>
  <c r="E21" i="1" s="1"/>
  <c r="I183" i="3"/>
  <c r="D21" i="1" s="1"/>
  <c r="I182" i="3"/>
  <c r="I181" i="3"/>
  <c r="I169" i="3"/>
  <c r="G17" i="1" s="1"/>
  <c r="I168" i="3"/>
  <c r="F17" i="1" s="1"/>
  <c r="I167" i="3"/>
  <c r="E17" i="1" s="1"/>
  <c r="I166" i="3"/>
  <c r="D17" i="1" s="1"/>
  <c r="I165" i="3"/>
  <c r="C17" i="1" s="1"/>
  <c r="I164" i="3"/>
  <c r="B17" i="1" s="1"/>
  <c r="I155" i="3"/>
  <c r="G16" i="1" s="1"/>
  <c r="I154" i="3"/>
  <c r="F16" i="1" s="1"/>
  <c r="I153" i="3"/>
  <c r="E16" i="1" s="1"/>
  <c r="I152" i="3"/>
  <c r="D16" i="1" s="1"/>
  <c r="I151" i="3"/>
  <c r="C16" i="1" s="1"/>
  <c r="I150" i="3"/>
  <c r="B16" i="1" s="1"/>
  <c r="I141" i="3"/>
  <c r="G15" i="1" s="1"/>
  <c r="I140" i="3"/>
  <c r="F15" i="1" s="1"/>
  <c r="I139" i="3"/>
  <c r="E15" i="1" s="1"/>
  <c r="I138" i="3"/>
  <c r="D15" i="1" s="1"/>
  <c r="I137" i="3"/>
  <c r="C15" i="1" s="1"/>
  <c r="I136" i="3"/>
  <c r="B15" i="1" s="1"/>
  <c r="I127" i="3"/>
  <c r="G14" i="1" s="1"/>
  <c r="I126" i="3"/>
  <c r="F14" i="1" s="1"/>
  <c r="I125" i="3"/>
  <c r="E14" i="1" s="1"/>
  <c r="I124" i="3"/>
  <c r="D14" i="1" s="1"/>
  <c r="I123" i="3"/>
  <c r="I122" i="3"/>
  <c r="I113" i="3"/>
  <c r="G13" i="1" s="1"/>
  <c r="I112" i="3"/>
  <c r="F13" i="1" s="1"/>
  <c r="I111" i="3"/>
  <c r="E13" i="1" s="1"/>
  <c r="I110" i="3"/>
  <c r="D13" i="1" s="1"/>
  <c r="I109" i="3"/>
  <c r="I108" i="3"/>
  <c r="B13" i="1" s="1"/>
  <c r="I99" i="3"/>
  <c r="G12" i="1" s="1"/>
  <c r="I98" i="3"/>
  <c r="F12" i="1" s="1"/>
  <c r="I97" i="3"/>
  <c r="I96" i="3"/>
  <c r="D12" i="1" s="1"/>
  <c r="I95" i="3"/>
  <c r="I94" i="3"/>
  <c r="B12" i="1" s="1"/>
  <c r="J92" i="3"/>
  <c r="I22" i="3"/>
  <c r="G4" i="1" s="1"/>
  <c r="I21" i="3"/>
  <c r="I20" i="3"/>
  <c r="E4" i="1" s="1"/>
  <c r="I19" i="3"/>
  <c r="I18" i="3"/>
  <c r="I17" i="3"/>
  <c r="I8" i="3"/>
  <c r="I7" i="3"/>
  <c r="I6" i="3"/>
  <c r="E3" i="1" s="1"/>
  <c r="I5" i="3"/>
  <c r="D3" i="1" s="1"/>
  <c r="I4" i="3"/>
  <c r="C3" i="1" s="1"/>
  <c r="I3" i="3"/>
  <c r="B3" i="1" s="1"/>
  <c r="I296" i="4"/>
  <c r="B33" i="2" s="1"/>
  <c r="N27" i="2" l="1"/>
  <c r="N28" i="2" s="1"/>
  <c r="N18" i="2"/>
  <c r="N19" i="2" s="1"/>
  <c r="B30" i="1"/>
  <c r="I353" i="3"/>
  <c r="I441" i="3"/>
  <c r="Q15" i="1"/>
  <c r="Q16" i="1"/>
  <c r="Q17" i="1"/>
  <c r="Q31" i="1"/>
  <c r="Q42" i="1"/>
  <c r="I24" i="1"/>
  <c r="I27" i="1" s="1"/>
  <c r="I266" i="3"/>
  <c r="E12" i="1"/>
  <c r="E18" i="1" s="1"/>
  <c r="I179" i="3"/>
  <c r="I3" i="1"/>
  <c r="I9" i="1" s="1"/>
  <c r="I92" i="3"/>
  <c r="B39" i="1"/>
  <c r="H3" i="1"/>
  <c r="H9" i="1" s="1"/>
  <c r="D4" i="1"/>
  <c r="D9" i="1" s="1"/>
  <c r="E9" i="1"/>
  <c r="N48" i="1"/>
  <c r="D457" i="4" s="1"/>
  <c r="L10" i="2"/>
  <c r="J10" i="2"/>
  <c r="H10" i="2"/>
  <c r="L37" i="2"/>
  <c r="J37" i="2"/>
  <c r="K19" i="2"/>
  <c r="J28" i="2"/>
  <c r="L46" i="2"/>
  <c r="H37" i="2"/>
  <c r="H46" i="2"/>
  <c r="I10" i="2"/>
  <c r="J19" i="2"/>
  <c r="I28" i="2"/>
  <c r="M37" i="2"/>
  <c r="I37" i="2"/>
  <c r="K46" i="2"/>
  <c r="M19" i="2"/>
  <c r="I19" i="2"/>
  <c r="L28" i="2"/>
  <c r="H28" i="2"/>
  <c r="J46" i="2"/>
  <c r="K10" i="2"/>
  <c r="L19" i="2"/>
  <c r="H19" i="2"/>
  <c r="K28" i="2"/>
  <c r="M28" i="2"/>
  <c r="K37" i="2"/>
  <c r="M46" i="2"/>
  <c r="I46" i="2"/>
  <c r="D18" i="1"/>
  <c r="M9" i="1"/>
  <c r="I18" i="1"/>
  <c r="L9" i="1"/>
  <c r="F18" i="1"/>
  <c r="K9" i="1"/>
  <c r="G18" i="1"/>
  <c r="E36" i="1"/>
  <c r="F45" i="1"/>
  <c r="J9" i="1"/>
  <c r="J18" i="1"/>
  <c r="H18" i="1"/>
  <c r="K27" i="1"/>
  <c r="K36" i="1"/>
  <c r="M36" i="1"/>
  <c r="M18" i="1"/>
  <c r="B4" i="1"/>
  <c r="F3" i="1"/>
  <c r="F9" i="1" s="1"/>
  <c r="E27" i="1"/>
  <c r="M27" i="1"/>
  <c r="I36" i="1"/>
  <c r="M45" i="1"/>
  <c r="J36" i="1"/>
  <c r="C4" i="1"/>
  <c r="C9" i="1" s="1"/>
  <c r="G3" i="1"/>
  <c r="G9" i="1" s="1"/>
  <c r="E45" i="1"/>
  <c r="K18" i="1"/>
  <c r="L27" i="1"/>
  <c r="H27" i="1"/>
  <c r="J22" i="1"/>
  <c r="J27" i="1" s="1"/>
  <c r="L36" i="1"/>
  <c r="H36" i="1"/>
  <c r="L43" i="1"/>
  <c r="L45" i="1" s="1"/>
  <c r="K43" i="1"/>
  <c r="K44" i="1"/>
  <c r="J44" i="1"/>
  <c r="J45" i="1" s="1"/>
  <c r="H39" i="1"/>
  <c r="F35" i="1"/>
  <c r="F36" i="1" s="1"/>
  <c r="G33" i="1"/>
  <c r="G36" i="1" s="1"/>
  <c r="F26" i="1"/>
  <c r="F27" i="1" s="1"/>
  <c r="G24" i="1"/>
  <c r="G27" i="1" s="1"/>
  <c r="D41" i="1"/>
  <c r="D39" i="1"/>
  <c r="D32" i="1"/>
  <c r="D36" i="1" s="1"/>
  <c r="D26" i="1"/>
  <c r="G44" i="1"/>
  <c r="L12" i="1"/>
  <c r="L18" i="1" s="1"/>
  <c r="B24" i="1"/>
  <c r="B34" i="1"/>
  <c r="B40" i="1"/>
  <c r="B43" i="1"/>
  <c r="C13" i="1"/>
  <c r="Q13" i="1" s="1"/>
  <c r="C12" i="1"/>
  <c r="Q12" i="1" s="1"/>
  <c r="C44" i="1"/>
  <c r="C43" i="1"/>
  <c r="C41" i="1"/>
  <c r="Q41" i="1" s="1"/>
  <c r="C40" i="1"/>
  <c r="C39" i="1"/>
  <c r="C35" i="1"/>
  <c r="C34" i="1"/>
  <c r="C33" i="1"/>
  <c r="Q33" i="1" s="1"/>
  <c r="C30" i="1"/>
  <c r="C26" i="1"/>
  <c r="D25" i="1"/>
  <c r="C25" i="1"/>
  <c r="C24" i="1"/>
  <c r="C23" i="1"/>
  <c r="Q23" i="1" s="1"/>
  <c r="C21" i="1"/>
  <c r="C14" i="1"/>
  <c r="B21" i="1"/>
  <c r="Q21" i="1" s="1"/>
  <c r="B14" i="1"/>
  <c r="B4" i="2"/>
  <c r="I5" i="4"/>
  <c r="D4" i="2" s="1"/>
  <c r="I6" i="4"/>
  <c r="E4" i="2" s="1"/>
  <c r="I7" i="4"/>
  <c r="F4" i="2" s="1"/>
  <c r="I8" i="4"/>
  <c r="I17" i="4"/>
  <c r="B5" i="2" s="1"/>
  <c r="I18" i="4"/>
  <c r="I19" i="4"/>
  <c r="D5" i="2" s="1"/>
  <c r="I20" i="4"/>
  <c r="E5" i="2" s="1"/>
  <c r="I21" i="4"/>
  <c r="F5" i="2" s="1"/>
  <c r="I22" i="4"/>
  <c r="G5" i="2" s="1"/>
  <c r="J92" i="4"/>
  <c r="I94" i="4"/>
  <c r="B13" i="2" s="1"/>
  <c r="I95" i="4"/>
  <c r="C13" i="2" s="1"/>
  <c r="I96" i="4"/>
  <c r="I97" i="4"/>
  <c r="I98" i="4"/>
  <c r="F13" i="2" s="1"/>
  <c r="I99" i="4"/>
  <c r="G13" i="2" s="1"/>
  <c r="I108" i="4"/>
  <c r="B14" i="2" s="1"/>
  <c r="I109" i="4"/>
  <c r="C14" i="2" s="1"/>
  <c r="I110" i="4"/>
  <c r="D14" i="2" s="1"/>
  <c r="I111" i="4"/>
  <c r="E14" i="2" s="1"/>
  <c r="I112" i="4"/>
  <c r="F14" i="2" s="1"/>
  <c r="I113" i="4"/>
  <c r="G14" i="2" s="1"/>
  <c r="I122" i="4"/>
  <c r="B15" i="2" s="1"/>
  <c r="I123" i="4"/>
  <c r="C15" i="2" s="1"/>
  <c r="I124" i="4"/>
  <c r="D15" i="2" s="1"/>
  <c r="I125" i="4"/>
  <c r="E15" i="2" s="1"/>
  <c r="I126" i="4"/>
  <c r="F15" i="2" s="1"/>
  <c r="I127" i="4"/>
  <c r="G15" i="2" s="1"/>
  <c r="I136" i="4"/>
  <c r="B16" i="2" s="1"/>
  <c r="I137" i="4"/>
  <c r="C16" i="2" s="1"/>
  <c r="I138" i="4"/>
  <c r="D16" i="2" s="1"/>
  <c r="I139" i="4"/>
  <c r="E16" i="2" s="1"/>
  <c r="I140" i="4"/>
  <c r="F16" i="2" s="1"/>
  <c r="I141" i="4"/>
  <c r="G16" i="2" s="1"/>
  <c r="I150" i="4"/>
  <c r="B17" i="2" s="1"/>
  <c r="I151" i="4"/>
  <c r="C17" i="2" s="1"/>
  <c r="I152" i="4"/>
  <c r="D17" i="2" s="1"/>
  <c r="I153" i="4"/>
  <c r="E17" i="2" s="1"/>
  <c r="I154" i="4"/>
  <c r="F17" i="2" s="1"/>
  <c r="I155" i="4"/>
  <c r="G17" i="2" s="1"/>
  <c r="I164" i="4"/>
  <c r="B18" i="2" s="1"/>
  <c r="I165" i="4"/>
  <c r="C18" i="2" s="1"/>
  <c r="I166" i="4"/>
  <c r="D18" i="2" s="1"/>
  <c r="I167" i="4"/>
  <c r="E18" i="2" s="1"/>
  <c r="I168" i="4"/>
  <c r="F18" i="2" s="1"/>
  <c r="I169" i="4"/>
  <c r="G18" i="2" s="1"/>
  <c r="I181" i="4"/>
  <c r="B22" i="2" s="1"/>
  <c r="I182" i="4"/>
  <c r="C22" i="2" s="1"/>
  <c r="I183" i="4"/>
  <c r="D22" i="2" s="1"/>
  <c r="I184" i="4"/>
  <c r="E22" i="2" s="1"/>
  <c r="I185" i="4"/>
  <c r="F22" i="2" s="1"/>
  <c r="I186" i="4"/>
  <c r="G22" i="2" s="1"/>
  <c r="I195" i="4"/>
  <c r="B23" i="2" s="1"/>
  <c r="I196" i="4"/>
  <c r="C23" i="2" s="1"/>
  <c r="I197" i="4"/>
  <c r="D23" i="2" s="1"/>
  <c r="I198" i="4"/>
  <c r="I199" i="4"/>
  <c r="F23" i="2" s="1"/>
  <c r="I200" i="4"/>
  <c r="G23" i="2" s="1"/>
  <c r="I208" i="4"/>
  <c r="I209" i="4"/>
  <c r="B24" i="2" s="1"/>
  <c r="I210" i="4"/>
  <c r="C24" i="2" s="1"/>
  <c r="I211" i="4"/>
  <c r="D24" i="2" s="1"/>
  <c r="I212" i="4"/>
  <c r="E24" i="2" s="1"/>
  <c r="I223" i="4"/>
  <c r="B25" i="2" s="1"/>
  <c r="I224" i="4"/>
  <c r="C25" i="2" s="1"/>
  <c r="I225" i="4"/>
  <c r="D25" i="2" s="1"/>
  <c r="I226" i="4"/>
  <c r="E25" i="2" s="1"/>
  <c r="I237" i="4"/>
  <c r="B26" i="2" s="1"/>
  <c r="I238" i="4"/>
  <c r="C26" i="2" s="1"/>
  <c r="I239" i="4"/>
  <c r="D26" i="2" s="1"/>
  <c r="I240" i="4"/>
  <c r="E26" i="2" s="1"/>
  <c r="I241" i="4"/>
  <c r="F26" i="2" s="1"/>
  <c r="I242" i="4"/>
  <c r="G26" i="2" s="1"/>
  <c r="I251" i="4"/>
  <c r="B27" i="2" s="1"/>
  <c r="I252" i="4"/>
  <c r="C27" i="2" s="1"/>
  <c r="I253" i="4"/>
  <c r="D27" i="2" s="1"/>
  <c r="I254" i="4"/>
  <c r="E27" i="2" s="1"/>
  <c r="I255" i="4"/>
  <c r="F27" i="2" s="1"/>
  <c r="I256" i="4"/>
  <c r="G27" i="2" s="1"/>
  <c r="I268" i="4"/>
  <c r="B31" i="2" s="1"/>
  <c r="C31" i="2"/>
  <c r="I270" i="4"/>
  <c r="D31" i="2" s="1"/>
  <c r="I271" i="4"/>
  <c r="E31" i="2" s="1"/>
  <c r="I272" i="4"/>
  <c r="F31" i="2" s="1"/>
  <c r="I273" i="4"/>
  <c r="G31" i="2" s="1"/>
  <c r="I282" i="4"/>
  <c r="B32" i="2" s="1"/>
  <c r="Q32" i="2" s="1"/>
  <c r="C33" i="2"/>
  <c r="I298" i="4"/>
  <c r="D33" i="2" s="1"/>
  <c r="I299" i="4"/>
  <c r="E33" i="2" s="1"/>
  <c r="I300" i="4"/>
  <c r="F33" i="2" s="1"/>
  <c r="I301" i="4"/>
  <c r="G33" i="2" s="1"/>
  <c r="I310" i="4"/>
  <c r="B34" i="2" s="1"/>
  <c r="C34" i="2"/>
  <c r="I312" i="4"/>
  <c r="D34" i="2" s="1"/>
  <c r="I313" i="4"/>
  <c r="E34" i="2" s="1"/>
  <c r="I314" i="4"/>
  <c r="F34" i="2" s="1"/>
  <c r="I315" i="4"/>
  <c r="G34" i="2" s="1"/>
  <c r="I324" i="4"/>
  <c r="B35" i="2" s="1"/>
  <c r="C35" i="2"/>
  <c r="I326" i="4"/>
  <c r="D35" i="2" s="1"/>
  <c r="I327" i="4"/>
  <c r="E35" i="2" s="1"/>
  <c r="I328" i="4"/>
  <c r="F35" i="2" s="1"/>
  <c r="I329" i="4"/>
  <c r="G35" i="2" s="1"/>
  <c r="I338" i="4"/>
  <c r="B36" i="2" s="1"/>
  <c r="I339" i="4"/>
  <c r="C36" i="2" s="1"/>
  <c r="I340" i="4"/>
  <c r="D36" i="2" s="1"/>
  <c r="I341" i="4"/>
  <c r="E36" i="2" s="1"/>
  <c r="I355" i="4"/>
  <c r="B40" i="2" s="1"/>
  <c r="I356" i="4"/>
  <c r="C40" i="2" s="1"/>
  <c r="I357" i="4"/>
  <c r="D40" i="2" s="1"/>
  <c r="I358" i="4"/>
  <c r="E40" i="2" s="1"/>
  <c r="I359" i="4"/>
  <c r="F40" i="2" s="1"/>
  <c r="I360" i="4"/>
  <c r="G40" i="2" s="1"/>
  <c r="I369" i="4"/>
  <c r="B41" i="2" s="1"/>
  <c r="I370" i="4"/>
  <c r="C41" i="2" s="1"/>
  <c r="I371" i="4"/>
  <c r="D41" i="2" s="1"/>
  <c r="I372" i="4"/>
  <c r="E41" i="2" s="1"/>
  <c r="I373" i="4"/>
  <c r="F41" i="2" s="1"/>
  <c r="I374" i="4"/>
  <c r="G41" i="2" s="1"/>
  <c r="I383" i="4"/>
  <c r="B42" i="2" s="1"/>
  <c r="I384" i="4"/>
  <c r="C42" i="2" s="1"/>
  <c r="I385" i="4"/>
  <c r="D42" i="2" s="1"/>
  <c r="I386" i="4"/>
  <c r="E42" i="2" s="1"/>
  <c r="I387" i="4"/>
  <c r="F42" i="2" s="1"/>
  <c r="I388" i="4"/>
  <c r="G42" i="2" s="1"/>
  <c r="I397" i="4"/>
  <c r="B43" i="2" s="1"/>
  <c r="I398" i="4"/>
  <c r="C43" i="2" s="1"/>
  <c r="I399" i="4"/>
  <c r="D43" i="2" s="1"/>
  <c r="I400" i="4"/>
  <c r="E43" i="2" s="1"/>
  <c r="I401" i="4"/>
  <c r="F43" i="2" s="1"/>
  <c r="I402" i="4"/>
  <c r="G43" i="2" s="1"/>
  <c r="I411" i="4"/>
  <c r="B44" i="2" s="1"/>
  <c r="I412" i="4"/>
  <c r="C44" i="2" s="1"/>
  <c r="I413" i="4"/>
  <c r="D44" i="2" s="1"/>
  <c r="I414" i="4"/>
  <c r="E44" i="2" s="1"/>
  <c r="I415" i="4"/>
  <c r="F44" i="2" s="1"/>
  <c r="I416" i="4"/>
  <c r="G44" i="2" s="1"/>
  <c r="I425" i="4"/>
  <c r="B45" i="2" s="1"/>
  <c r="I426" i="4"/>
  <c r="C45" i="2" s="1"/>
  <c r="I427" i="4"/>
  <c r="D45" i="2" s="1"/>
  <c r="I428" i="4"/>
  <c r="E45" i="2" s="1"/>
  <c r="I429" i="4"/>
  <c r="F45" i="2" s="1"/>
  <c r="I430" i="4"/>
  <c r="G45" i="2" s="1"/>
  <c r="Q30" i="1" l="1"/>
  <c r="N49" i="2"/>
  <c r="E457" i="4" s="1"/>
  <c r="Q3" i="1"/>
  <c r="Q26" i="1"/>
  <c r="Q35" i="1"/>
  <c r="Q33" i="2"/>
  <c r="Q22" i="2"/>
  <c r="Q18" i="2"/>
  <c r="Q17" i="2"/>
  <c r="Q16" i="2"/>
  <c r="Q15" i="2"/>
  <c r="Q14" i="2"/>
  <c r="Q45" i="2"/>
  <c r="Q44" i="2"/>
  <c r="Q43" i="2"/>
  <c r="Q42" i="2"/>
  <c r="Q41" i="2"/>
  <c r="Q40" i="2"/>
  <c r="Q36" i="2"/>
  <c r="Q35" i="2"/>
  <c r="Q34" i="2"/>
  <c r="Q31" i="2"/>
  <c r="Q27" i="2"/>
  <c r="Q26" i="2"/>
  <c r="Q25" i="2"/>
  <c r="Q24" i="2"/>
  <c r="Q25" i="1"/>
  <c r="Q44" i="1"/>
  <c r="B18" i="1"/>
  <c r="Q14" i="1"/>
  <c r="Q43" i="1"/>
  <c r="Q34" i="1"/>
  <c r="Q39" i="1"/>
  <c r="Q22" i="1"/>
  <c r="Q40" i="1"/>
  <c r="Q24" i="1"/>
  <c r="Q4" i="1"/>
  <c r="Q32" i="1"/>
  <c r="B36" i="1"/>
  <c r="I457" i="4"/>
  <c r="M49" i="2"/>
  <c r="I49" i="2"/>
  <c r="E453" i="4" s="1"/>
  <c r="H49" i="2"/>
  <c r="E452" i="4" s="1"/>
  <c r="K49" i="2"/>
  <c r="E454" i="4" s="1"/>
  <c r="J49" i="2"/>
  <c r="L49" i="2"/>
  <c r="F48" i="1"/>
  <c r="D450" i="4" s="1"/>
  <c r="M48" i="1"/>
  <c r="L48" i="1"/>
  <c r="E48" i="1"/>
  <c r="D449" i="4" s="1"/>
  <c r="J48" i="1"/>
  <c r="B9" i="1"/>
  <c r="C37" i="2"/>
  <c r="G28" i="2"/>
  <c r="C28" i="2"/>
  <c r="D10" i="2"/>
  <c r="F37" i="2"/>
  <c r="C19" i="2"/>
  <c r="E46" i="2"/>
  <c r="E37" i="2"/>
  <c r="F28" i="2"/>
  <c r="B28" i="2"/>
  <c r="F19" i="2"/>
  <c r="B19" i="2"/>
  <c r="G4" i="2"/>
  <c r="G10" i="2" s="1"/>
  <c r="C5" i="2"/>
  <c r="C10" i="2" s="1"/>
  <c r="D46" i="2"/>
  <c r="D37" i="2"/>
  <c r="E13" i="2"/>
  <c r="E23" i="2"/>
  <c r="E28" i="2" s="1"/>
  <c r="F10" i="2"/>
  <c r="B10" i="2"/>
  <c r="G46" i="2"/>
  <c r="C46" i="2"/>
  <c r="G37" i="2"/>
  <c r="D13" i="2"/>
  <c r="D19" i="2" s="1"/>
  <c r="E10" i="2"/>
  <c r="F46" i="2"/>
  <c r="B46" i="2"/>
  <c r="B37" i="2"/>
  <c r="G19" i="2"/>
  <c r="K45" i="1"/>
  <c r="K48" i="1" s="1"/>
  <c r="D454" i="4" s="1"/>
  <c r="D27" i="1"/>
  <c r="B27" i="1"/>
  <c r="C18" i="1"/>
  <c r="C36" i="1"/>
  <c r="C27" i="1"/>
  <c r="I353" i="4"/>
  <c r="I92" i="4"/>
  <c r="I440" i="4"/>
  <c r="I266" i="4"/>
  <c r="I179" i="4"/>
  <c r="I45" i="1"/>
  <c r="I48" i="1" s="1"/>
  <c r="D453" i="4" s="1"/>
  <c r="H45" i="1"/>
  <c r="H48" i="1" s="1"/>
  <c r="D452" i="4" s="1"/>
  <c r="B45" i="1"/>
  <c r="D45" i="1"/>
  <c r="G45" i="1"/>
  <c r="G48" i="1" s="1"/>
  <c r="D451" i="4" s="1"/>
  <c r="Q5" i="2" l="1"/>
  <c r="Q4" i="2"/>
  <c r="E19" i="2"/>
  <c r="Q13" i="2"/>
  <c r="Q23" i="2"/>
  <c r="I453" i="4"/>
  <c r="I454" i="4"/>
  <c r="I452" i="4"/>
  <c r="E49" i="2"/>
  <c r="F49" i="2"/>
  <c r="G49" i="2"/>
  <c r="B49" i="2"/>
  <c r="E446" i="4" s="1"/>
  <c r="C49" i="2"/>
  <c r="E447" i="4" s="1"/>
  <c r="D48" i="1"/>
  <c r="D448" i="4" s="1"/>
  <c r="B48" i="1"/>
  <c r="D446" i="4" s="1"/>
  <c r="Q19" i="2"/>
  <c r="Q37" i="2"/>
  <c r="D28" i="2"/>
  <c r="D49" i="2" s="1"/>
  <c r="E448" i="4" s="1"/>
  <c r="Q28" i="2"/>
  <c r="Q46" i="2"/>
  <c r="Q9" i="1"/>
  <c r="Q18" i="1"/>
  <c r="Q45" i="1"/>
  <c r="C45" i="1"/>
  <c r="C48" i="1" s="1"/>
  <c r="D447" i="4" s="1"/>
  <c r="D458" i="4" l="1"/>
  <c r="E449" i="4"/>
  <c r="I449" i="4" s="1"/>
  <c r="E451" i="4"/>
  <c r="I451" i="4" s="1"/>
  <c r="E450" i="4"/>
  <c r="I450" i="4" s="1"/>
  <c r="I447" i="4"/>
  <c r="I448" i="4"/>
  <c r="I446" i="4"/>
  <c r="Q10" i="2"/>
  <c r="Q27" i="1"/>
  <c r="Q36" i="1"/>
  <c r="E458" i="4" l="1"/>
  <c r="I458" i="4"/>
  <c r="D464" i="4" s="1"/>
  <c r="D465" i="4" s="1"/>
  <c r="E49" i="1"/>
  <c r="G49" i="1" s="1"/>
  <c r="E51" i="2"/>
  <c r="G5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Renato Alves</author>
  </authors>
  <commentList>
    <comment ref="K16" authorId="0" shapeId="0" xr:uid="{EF57ADE7-324D-47AC-B850-1BA51AA19E27}">
      <text>
        <r>
          <rPr>
            <b/>
            <sz val="9"/>
            <color indexed="81"/>
            <rFont val="Tahoma"/>
            <family val="2"/>
          </rPr>
          <t>Renato Alves:</t>
        </r>
        <r>
          <rPr>
            <sz val="9"/>
            <color indexed="81"/>
            <rFont val="Tahoma"/>
            <family val="2"/>
          </rPr>
          <t xml:space="preserve">
van rental</t>
        </r>
      </text>
    </comment>
    <comment ref="K32" authorId="0" shapeId="0" xr:uid="{02DDD20C-4109-4DB8-8C58-350F70D97CE3}">
      <text>
        <r>
          <rPr>
            <b/>
            <sz val="9"/>
            <color indexed="81"/>
            <rFont val="Tahoma"/>
            <family val="2"/>
          </rPr>
          <t>Renato Alves:</t>
        </r>
        <r>
          <rPr>
            <sz val="9"/>
            <color indexed="81"/>
            <rFont val="Tahoma"/>
            <family val="2"/>
          </rPr>
          <t xml:space="preserve">
van rental</t>
        </r>
      </text>
    </comment>
    <comment ref="L35" authorId="0" shapeId="0" xr:uid="{F0F6009E-A992-4CAF-ABAB-2C3C116C86D3}">
      <text>
        <r>
          <rPr>
            <b/>
            <sz val="9"/>
            <color indexed="81"/>
            <rFont val="Tahoma"/>
            <family val="2"/>
          </rPr>
          <t>Renato Alves:</t>
        </r>
        <r>
          <rPr>
            <sz val="9"/>
            <color indexed="81"/>
            <rFont val="Tahoma"/>
            <family val="2"/>
          </rPr>
          <t xml:space="preserve">
flower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Renato Alves</author>
  </authors>
  <commentList>
    <comment ref="D329" authorId="0" shapeId="0" xr:uid="{2D1C48A5-15EE-48F5-A25E-4E75BECEFC02}">
      <text>
        <r>
          <rPr>
            <b/>
            <sz val="9"/>
            <color indexed="81"/>
            <rFont val="Tahoma"/>
            <family val="2"/>
          </rPr>
          <t>Renato Alves:</t>
        </r>
        <r>
          <rPr>
            <sz val="9"/>
            <color indexed="81"/>
            <rFont val="Tahoma"/>
            <family val="2"/>
          </rPr>
          <t xml:space="preserve">
Door Glass van
</t>
        </r>
      </text>
    </comment>
  </commentList>
</comments>
</file>

<file path=xl/sharedStrings.xml><?xml version="1.0" encoding="utf-8"?>
<sst xmlns="http://schemas.openxmlformats.org/spreadsheetml/2006/main" count="1142" uniqueCount="140">
  <si>
    <t>D</t>
  </si>
  <si>
    <t>GAS</t>
  </si>
  <si>
    <t>TOLLS</t>
  </si>
  <si>
    <t>MATERIAL</t>
  </si>
  <si>
    <t>MANTAINANCE</t>
  </si>
  <si>
    <t>OFFICE</t>
  </si>
  <si>
    <t>A</t>
  </si>
  <si>
    <t>C</t>
  </si>
  <si>
    <t xml:space="preserve">E </t>
  </si>
  <si>
    <t>S</t>
  </si>
  <si>
    <t xml:space="preserve">DAILY TOTAL </t>
  </si>
  <si>
    <t>TOTAL</t>
  </si>
  <si>
    <t>FOOD &amp; ENTRETMT</t>
  </si>
  <si>
    <t>FOOD &amp; ENTRATMT</t>
  </si>
  <si>
    <t>OFFICE SUPPLIES</t>
  </si>
  <si>
    <t>PARKING</t>
  </si>
  <si>
    <t>SHIPPING</t>
  </si>
  <si>
    <t>SUMMONS</t>
  </si>
  <si>
    <t>WORKING COMP/LIABILITY</t>
  </si>
  <si>
    <t>CAR INSURANCE</t>
  </si>
  <si>
    <t>OUTSIDE CONTRACTOR</t>
  </si>
  <si>
    <t>WORKING COM/LIABILITY</t>
  </si>
  <si>
    <t>OUTSIDE CONTRANTOR</t>
  </si>
  <si>
    <t xml:space="preserve">BANK </t>
  </si>
  <si>
    <t xml:space="preserve">CASH </t>
  </si>
  <si>
    <t>DEBITS</t>
  </si>
  <si>
    <t>SUMMARY</t>
  </si>
  <si>
    <t>INCOME</t>
  </si>
  <si>
    <t>EXPENSES</t>
  </si>
  <si>
    <t xml:space="preserve">GRAND TOTAL </t>
  </si>
  <si>
    <t>DEBIT</t>
  </si>
  <si>
    <t>CASH</t>
  </si>
  <si>
    <t>OFFICE SUPPLY</t>
  </si>
  <si>
    <t>BANK FEE</t>
  </si>
  <si>
    <t>CAR RENTAL</t>
  </si>
  <si>
    <t>OUTSIDE CONTRATOR</t>
  </si>
  <si>
    <t>DATE</t>
  </si>
  <si>
    <t>COMPANY</t>
  </si>
  <si>
    <t>AMOUNT</t>
  </si>
  <si>
    <t>CHECK #</t>
  </si>
  <si>
    <t>REFERENCE</t>
  </si>
  <si>
    <t>MONTHLY</t>
  </si>
  <si>
    <t>EQUIPMENT</t>
  </si>
  <si>
    <t>BANK DEBT</t>
  </si>
  <si>
    <t>PERSONAL</t>
  </si>
  <si>
    <t xml:space="preserve">NOVEMBER AR TOTAL </t>
  </si>
  <si>
    <t>NOV/CONSOLIDATION</t>
  </si>
  <si>
    <t>Nov 2</t>
  </si>
  <si>
    <t>Nov 3</t>
  </si>
  <si>
    <t>Nov 4</t>
  </si>
  <si>
    <t>Nov 7</t>
  </si>
  <si>
    <t>Nov 9</t>
  </si>
  <si>
    <t>Nov 10</t>
  </si>
  <si>
    <t>Nov 11</t>
  </si>
  <si>
    <t>Nov 14</t>
  </si>
  <si>
    <t>Nov 16</t>
  </si>
  <si>
    <t>Nov 17</t>
  </si>
  <si>
    <t>Nov 18</t>
  </si>
  <si>
    <t>Nov 21</t>
  </si>
  <si>
    <t>Nov 23</t>
  </si>
  <si>
    <t>Nov 24</t>
  </si>
  <si>
    <t>Nov 25</t>
  </si>
  <si>
    <t>Nov 28</t>
  </si>
  <si>
    <t>Nov 30</t>
  </si>
  <si>
    <t>C2</t>
  </si>
  <si>
    <t>C3</t>
  </si>
  <si>
    <t>C4</t>
  </si>
  <si>
    <t>C9</t>
  </si>
  <si>
    <t>C10</t>
  </si>
  <si>
    <t>C11</t>
  </si>
  <si>
    <t>C14</t>
  </si>
  <si>
    <t>C16</t>
  </si>
  <si>
    <t>C17</t>
  </si>
  <si>
    <t>C18</t>
  </si>
  <si>
    <t>C21</t>
  </si>
  <si>
    <t>D2</t>
  </si>
  <si>
    <t>D3</t>
  </si>
  <si>
    <t>D4</t>
  </si>
  <si>
    <t>D7</t>
  </si>
  <si>
    <t>D9</t>
  </si>
  <si>
    <t>D10</t>
  </si>
  <si>
    <t>D11</t>
  </si>
  <si>
    <t>D14</t>
  </si>
  <si>
    <t>D16</t>
  </si>
  <si>
    <t>D17</t>
  </si>
  <si>
    <t>D18</t>
  </si>
  <si>
    <t>D21</t>
  </si>
  <si>
    <t>C23</t>
  </si>
  <si>
    <t>C24</t>
  </si>
  <si>
    <t>C25</t>
  </si>
  <si>
    <t>C28</t>
  </si>
  <si>
    <t>C30</t>
  </si>
  <si>
    <t>D23</t>
  </si>
  <si>
    <t>D24</t>
  </si>
  <si>
    <t>D25</t>
  </si>
  <si>
    <t>D28</t>
  </si>
  <si>
    <t>D30</t>
  </si>
  <si>
    <t>Nov 1</t>
  </si>
  <si>
    <t>Nov 8</t>
  </si>
  <si>
    <t>Nov 15</t>
  </si>
  <si>
    <t>Nov 22</t>
  </si>
  <si>
    <t>Nov 29</t>
  </si>
  <si>
    <t>D1</t>
  </si>
  <si>
    <t>D8</t>
  </si>
  <si>
    <t>D15</t>
  </si>
  <si>
    <t>D22</t>
  </si>
  <si>
    <t>D29</t>
  </si>
  <si>
    <t>C1</t>
  </si>
  <si>
    <t>C7</t>
  </si>
  <si>
    <t>C8</t>
  </si>
  <si>
    <t>C15</t>
  </si>
  <si>
    <t>C22</t>
  </si>
  <si>
    <t>C29</t>
  </si>
  <si>
    <t>C6</t>
  </si>
  <si>
    <t>C13</t>
  </si>
  <si>
    <t>C20</t>
  </si>
  <si>
    <t>C27</t>
  </si>
  <si>
    <t>D6</t>
  </si>
  <si>
    <t>D13</t>
  </si>
  <si>
    <t>D20</t>
  </si>
  <si>
    <t>D27</t>
  </si>
  <si>
    <t>Nov 6</t>
  </si>
  <si>
    <t>Nov 13</t>
  </si>
  <si>
    <t>Nov 20</t>
  </si>
  <si>
    <t>Nov 27</t>
  </si>
  <si>
    <t>TRANSPORTATION</t>
  </si>
  <si>
    <t>EQUIPMENT/van rental</t>
  </si>
  <si>
    <t>EQUIPMENT/ van rental</t>
  </si>
  <si>
    <t>NEW YORK FLOORING</t>
  </si>
  <si>
    <t>11/10/2017</t>
  </si>
  <si>
    <t>11/6/2017</t>
  </si>
  <si>
    <t xml:space="preserve">BRITANNICA </t>
  </si>
  <si>
    <t>28TH ST</t>
  </si>
  <si>
    <t>11/15/2017</t>
  </si>
  <si>
    <t>T.O.P.SCONSTRUCTION</t>
  </si>
  <si>
    <t>11/20/2017</t>
  </si>
  <si>
    <t>11/21/2017</t>
  </si>
  <si>
    <t xml:space="preserve">ATLANTIC STATE </t>
  </si>
  <si>
    <t>11/22/2017</t>
  </si>
  <si>
    <t>11/28/2017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</si>
</sst>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&quot;$&quot;#,##0.00"/>
  </numFmts>
  <fonts count="2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color theme="3"/>
      <name val="Arial"/>
      <family val="2"/>
    </font>
    <font>
      <b/>
      <sz val="8"/>
      <color theme="3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theme="3"/>
      <name val="Arial"/>
      <family val="2"/>
    </font>
    <font>
      <sz val="9"/>
      <color indexed="60"/>
      <name val="Arial"/>
      <family val="2"/>
    </font>
    <font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CC2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79646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Border="1"/>
    <xf numFmtId="0" fontId="4" fillId="0" borderId="0" xfId="0" applyFont="1" applyFill="1"/>
    <xf numFmtId="0" fontId="4" fillId="0" borderId="0" xfId="0" applyFont="1"/>
    <xf numFmtId="0" fontId="3" fillId="0" borderId="0" xfId="0" applyFont="1" applyBorder="1"/>
    <xf numFmtId="0" fontId="1" fillId="0" borderId="0" xfId="0" applyFont="1" applyFill="1" applyBorder="1"/>
    <xf numFmtId="0" fontId="3" fillId="0" borderId="1" xfId="0" applyFont="1" applyBorder="1"/>
    <xf numFmtId="0" fontId="4" fillId="2" borderId="0" xfId="0" applyFont="1" applyFill="1"/>
    <xf numFmtId="0" fontId="0" fillId="0" borderId="0" xfId="0" applyAlignment="1"/>
    <xf numFmtId="0" fontId="4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4" borderId="0" xfId="0" applyFont="1" applyFill="1" applyBorder="1"/>
    <xf numFmtId="0" fontId="4" fillId="4" borderId="0" xfId="0" applyFont="1" applyFill="1"/>
    <xf numFmtId="0" fontId="0" fillId="4" borderId="0" xfId="0" applyFill="1"/>
    <xf numFmtId="164" fontId="0" fillId="0" borderId="0" xfId="0" applyNumberFormat="1"/>
    <xf numFmtId="164" fontId="5" fillId="3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4" fillId="0" borderId="0" xfId="0" applyNumberFormat="1" applyFont="1" applyFill="1"/>
    <xf numFmtId="164" fontId="5" fillId="5" borderId="0" xfId="0" applyNumberFormat="1" applyFont="1" applyFill="1" applyAlignment="1">
      <alignment horizontal="center"/>
    </xf>
    <xf numFmtId="164" fontId="4" fillId="5" borderId="0" xfId="0" applyNumberFormat="1" applyFont="1" applyFill="1"/>
    <xf numFmtId="164" fontId="4" fillId="5" borderId="0" xfId="0" applyNumberFormat="1" applyFont="1" applyFill="1" applyBorder="1"/>
    <xf numFmtId="164" fontId="4" fillId="5" borderId="1" xfId="0" applyNumberFormat="1" applyFont="1" applyFill="1" applyBorder="1"/>
    <xf numFmtId="7" fontId="4" fillId="5" borderId="0" xfId="0" applyNumberFormat="1" applyFont="1" applyFill="1"/>
    <xf numFmtId="164" fontId="1" fillId="0" borderId="0" xfId="0" applyNumberFormat="1" applyFont="1" applyBorder="1" applyAlignment="1">
      <alignment horizontal="center"/>
    </xf>
    <xf numFmtId="164" fontId="4" fillId="4" borderId="0" xfId="0" applyNumberFormat="1" applyFont="1" applyFill="1" applyBorder="1"/>
    <xf numFmtId="164" fontId="4" fillId="4" borderId="0" xfId="0" applyNumberFormat="1" applyFont="1" applyFill="1"/>
    <xf numFmtId="7" fontId="0" fillId="0" borderId="0" xfId="0" applyNumberFormat="1"/>
    <xf numFmtId="49" fontId="0" fillId="0" borderId="0" xfId="0" applyNumberFormat="1"/>
    <xf numFmtId="49" fontId="0" fillId="0" borderId="0" xfId="0" applyNumberFormat="1" applyAlignment="1"/>
    <xf numFmtId="49" fontId="4" fillId="2" borderId="0" xfId="0" applyNumberFormat="1" applyFont="1" applyFill="1"/>
    <xf numFmtId="49" fontId="0" fillId="6" borderId="0" xfId="0" applyNumberForma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6" borderId="0" xfId="0" applyFont="1" applyFill="1" applyAlignment="1">
      <alignment horizontal="center" wrapText="1"/>
    </xf>
    <xf numFmtId="0" fontId="0" fillId="0" borderId="0" xfId="0" applyFill="1" applyBorder="1"/>
    <xf numFmtId="0" fontId="4" fillId="0" borderId="0" xfId="0" applyFont="1" applyFill="1" applyAlignment="1">
      <alignment horizontal="center"/>
    </xf>
    <xf numFmtId="0" fontId="4" fillId="0" borderId="1" xfId="0" applyFont="1" applyFill="1" applyBorder="1"/>
    <xf numFmtId="0" fontId="4" fillId="0" borderId="0" xfId="0" applyFont="1" applyFill="1" applyBorder="1"/>
    <xf numFmtId="0" fontId="0" fillId="0" borderId="2" xfId="0" applyBorder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6" fillId="0" borderId="2" xfId="0" applyFont="1" applyBorder="1" applyAlignment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wrapText="1"/>
    </xf>
    <xf numFmtId="0" fontId="6" fillId="0" borderId="2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1" fillId="0" borderId="0" xfId="0" applyFont="1"/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Fill="1" applyBorder="1"/>
    <xf numFmtId="0" fontId="4" fillId="7" borderId="0" xfId="0" applyFont="1" applyFill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7" fontId="0" fillId="0" borderId="0" xfId="0" applyNumberFormat="1" applyAlignment="1">
      <alignment horizontal="right"/>
    </xf>
    <xf numFmtId="7" fontId="4" fillId="2" borderId="0" xfId="0" applyNumberFormat="1" applyFont="1" applyFill="1"/>
    <xf numFmtId="7" fontId="0" fillId="0" borderId="2" xfId="0" applyNumberForma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1" fillId="0" borderId="2" xfId="0" applyFont="1" applyBorder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2" xfId="0" applyFont="1" applyBorder="1" applyAlignment="1"/>
    <xf numFmtId="0" fontId="1" fillId="8" borderId="0" xfId="0" applyFont="1" applyFill="1"/>
    <xf numFmtId="0" fontId="0" fillId="8" borderId="0" xfId="0" applyFill="1"/>
    <xf numFmtId="0" fontId="7" fillId="0" borderId="0" xfId="0" applyFont="1" applyFill="1"/>
    <xf numFmtId="0" fontId="2" fillId="0" borderId="0" xfId="0" applyFont="1"/>
    <xf numFmtId="164" fontId="2" fillId="0" borderId="0" xfId="0" applyNumberFormat="1" applyFont="1"/>
    <xf numFmtId="164" fontId="7" fillId="0" borderId="0" xfId="0" applyNumberFormat="1" applyFont="1" applyFill="1"/>
    <xf numFmtId="0" fontId="1" fillId="0" borderId="2" xfId="0" applyFont="1" applyBorder="1" applyAlignment="1">
      <alignment wrapText="1"/>
    </xf>
    <xf numFmtId="7" fontId="4" fillId="0" borderId="0" xfId="0" applyNumberFormat="1" applyFont="1"/>
    <xf numFmtId="0" fontId="8" fillId="0" borderId="0" xfId="0" applyFont="1"/>
    <xf numFmtId="164" fontId="9" fillId="0" borderId="0" xfId="0" applyNumberFormat="1" applyFont="1" applyFill="1"/>
    <xf numFmtId="0" fontId="4" fillId="9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/>
    <xf numFmtId="0" fontId="1" fillId="0" borderId="1" xfId="0" applyFont="1" applyBorder="1"/>
    <xf numFmtId="0" fontId="1" fillId="4" borderId="0" xfId="0" applyFont="1" applyFill="1" applyBorder="1"/>
    <xf numFmtId="0" fontId="1" fillId="4" borderId="0" xfId="0" applyFont="1" applyFill="1"/>
    <xf numFmtId="0" fontId="1" fillId="7" borderId="0" xfId="0" applyFont="1" applyFill="1"/>
    <xf numFmtId="164" fontId="1" fillId="0" borderId="0" xfId="0" applyNumberFormat="1" applyFont="1" applyBorder="1"/>
    <xf numFmtId="164" fontId="1" fillId="0" borderId="0" xfId="0" applyNumberFormat="1" applyFont="1" applyAlignment="1">
      <alignment horizontal="center"/>
    </xf>
    <xf numFmtId="164" fontId="1" fillId="0" borderId="0" xfId="0" applyNumberFormat="1" applyFont="1"/>
    <xf numFmtId="164" fontId="1" fillId="0" borderId="1" xfId="0" applyNumberFormat="1" applyFont="1" applyBorder="1"/>
    <xf numFmtId="164" fontId="1" fillId="4" borderId="0" xfId="0" applyNumberFormat="1" applyFont="1" applyFill="1" applyBorder="1"/>
    <xf numFmtId="164" fontId="1" fillId="4" borderId="0" xfId="0" applyNumberFormat="1" applyFont="1" applyFill="1"/>
    <xf numFmtId="164" fontId="1" fillId="0" borderId="0" xfId="0" applyNumberFormat="1" applyFont="1" applyAlignment="1">
      <alignment horizontal="right"/>
    </xf>
    <xf numFmtId="164" fontId="1" fillId="0" borderId="2" xfId="0" applyNumberFormat="1" applyFont="1" applyBorder="1" applyAlignment="1">
      <alignment horizontal="right"/>
    </xf>
    <xf numFmtId="164" fontId="4" fillId="0" borderId="0" xfId="0" applyNumberFormat="1" applyFont="1"/>
    <xf numFmtId="164" fontId="4" fillId="0" borderId="4" xfId="0" applyNumberFormat="1" applyFont="1" applyFill="1" applyBorder="1"/>
    <xf numFmtId="7" fontId="0" fillId="8" borderId="0" xfId="0" applyNumberFormat="1" applyFill="1"/>
    <xf numFmtId="164" fontId="6" fillId="0" borderId="0" xfId="0" applyNumberFormat="1" applyFont="1" applyAlignment="1">
      <alignment horizontal="right"/>
    </xf>
    <xf numFmtId="164" fontId="6" fillId="0" borderId="2" xfId="0" applyNumberFormat="1" applyFont="1" applyBorder="1" applyAlignment="1">
      <alignment horizontal="right"/>
    </xf>
    <xf numFmtId="164" fontId="6" fillId="0" borderId="0" xfId="0" applyNumberFormat="1" applyFont="1" applyAlignment="1"/>
    <xf numFmtId="164" fontId="6" fillId="0" borderId="2" xfId="0" applyNumberFormat="1" applyFont="1" applyBorder="1" applyAlignment="1"/>
    <xf numFmtId="164" fontId="1" fillId="0" borderId="0" xfId="0" applyNumberFormat="1" applyFont="1" applyAlignment="1"/>
    <xf numFmtId="49" fontId="4" fillId="0" borderId="0" xfId="0" applyNumberFormat="1" applyFont="1"/>
    <xf numFmtId="0" fontId="12" fillId="0" borderId="0" xfId="0" applyFont="1"/>
    <xf numFmtId="0" fontId="14" fillId="0" borderId="0" xfId="0" applyFont="1" applyAlignment="1">
      <alignment horizontal="center"/>
    </xf>
    <xf numFmtId="49" fontId="1" fillId="0" borderId="0" xfId="0" applyNumberFormat="1" applyFont="1"/>
    <xf numFmtId="0" fontId="14" fillId="0" borderId="6" xfId="0" applyFont="1" applyBorder="1" applyAlignment="1">
      <alignment horizontal="center"/>
    </xf>
    <xf numFmtId="164" fontId="14" fillId="0" borderId="6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49" fontId="13" fillId="0" borderId="5" xfId="0" applyNumberFormat="1" applyFont="1" applyBorder="1" applyAlignment="1">
      <alignment horizontal="left"/>
    </xf>
    <xf numFmtId="0" fontId="14" fillId="0" borderId="7" xfId="0" applyNumberFormat="1" applyFont="1" applyBorder="1" applyAlignment="1">
      <alignment horizontal="left"/>
    </xf>
    <xf numFmtId="0" fontId="1" fillId="0" borderId="12" xfId="0" applyFont="1" applyBorder="1"/>
    <xf numFmtId="164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2" xfId="0" applyFont="1" applyFill="1" applyBorder="1"/>
    <xf numFmtId="0" fontId="0" fillId="0" borderId="12" xfId="0" applyBorder="1"/>
    <xf numFmtId="49" fontId="1" fillId="0" borderId="13" xfId="0" applyNumberFormat="1" applyFont="1" applyBorder="1" applyAlignment="1">
      <alignment horizontal="left"/>
    </xf>
    <xf numFmtId="0" fontId="1" fillId="0" borderId="14" xfId="0" applyNumberFormat="1" applyFont="1" applyBorder="1" applyAlignment="1">
      <alignment horizontal="left"/>
    </xf>
    <xf numFmtId="0" fontId="0" fillId="0" borderId="14" xfId="0" applyNumberFormat="1" applyBorder="1" applyAlignment="1">
      <alignment horizontal="left"/>
    </xf>
    <xf numFmtId="49" fontId="0" fillId="0" borderId="13" xfId="0" applyNumberFormat="1" applyBorder="1" applyAlignment="1">
      <alignment horizontal="left"/>
    </xf>
    <xf numFmtId="164" fontId="0" fillId="0" borderId="16" xfId="0" applyNumberFormat="1" applyBorder="1" applyAlignment="1">
      <alignment horizontal="center"/>
    </xf>
    <xf numFmtId="49" fontId="1" fillId="0" borderId="18" xfId="0" applyNumberFormat="1" applyFont="1" applyBorder="1" applyAlignment="1">
      <alignment horizontal="left"/>
    </xf>
    <xf numFmtId="0" fontId="1" fillId="0" borderId="19" xfId="0" applyFont="1" applyFill="1" applyBorder="1"/>
    <xf numFmtId="164" fontId="0" fillId="0" borderId="19" xfId="0" applyNumberForma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20" xfId="0" applyNumberFormat="1" applyBorder="1" applyAlignment="1">
      <alignment horizontal="left"/>
    </xf>
    <xf numFmtId="49" fontId="12" fillId="0" borderId="15" xfId="0" applyNumberFormat="1" applyFont="1" applyBorder="1" applyAlignment="1">
      <alignment horizontal="left"/>
    </xf>
    <xf numFmtId="0" fontId="5" fillId="0" borderId="16" xfId="0" applyFont="1" applyBorder="1"/>
    <xf numFmtId="164" fontId="5" fillId="0" borderId="21" xfId="0" applyNumberFormat="1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17" xfId="0" applyNumberFormat="1" applyFont="1" applyBorder="1" applyAlignment="1">
      <alignment horizontal="left"/>
    </xf>
    <xf numFmtId="49" fontId="0" fillId="0" borderId="18" xfId="0" applyNumberFormat="1" applyBorder="1" applyAlignment="1">
      <alignment horizontal="left"/>
    </xf>
    <xf numFmtId="0" fontId="0" fillId="0" borderId="19" xfId="0" applyBorder="1"/>
    <xf numFmtId="0" fontId="0" fillId="0" borderId="19" xfId="0" applyBorder="1" applyAlignment="1">
      <alignment horizontal="center"/>
    </xf>
    <xf numFmtId="49" fontId="0" fillId="0" borderId="0" xfId="0" applyNumberFormat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23" xfId="0" applyBorder="1"/>
    <xf numFmtId="164" fontId="4" fillId="0" borderId="25" xfId="0" applyNumberFormat="1" applyFont="1" applyFill="1" applyBorder="1"/>
    <xf numFmtId="164" fontId="4" fillId="0" borderId="9" xfId="0" applyNumberFormat="1" applyFont="1" applyFill="1" applyBorder="1"/>
    <xf numFmtId="164" fontId="4" fillId="0" borderId="11" xfId="0" applyNumberFormat="1" applyFont="1" applyFill="1" applyBorder="1"/>
    <xf numFmtId="0" fontId="4" fillId="10" borderId="0" xfId="0" applyFont="1" applyFill="1" applyAlignment="1">
      <alignment horizontal="center"/>
    </xf>
    <xf numFmtId="0" fontId="4" fillId="10" borderId="0" xfId="0" applyFont="1" applyFill="1" applyAlignment="1">
      <alignment horizontal="center" wrapText="1"/>
    </xf>
    <xf numFmtId="3" fontId="0" fillId="0" borderId="14" xfId="0" applyNumberFormat="1" applyBorder="1" applyAlignment="1">
      <alignment horizontal="left"/>
    </xf>
    <xf numFmtId="4" fontId="0" fillId="0" borderId="0" xfId="0" applyNumberFormat="1" applyAlignment="1">
      <alignment horizontal="center" vertical="center"/>
    </xf>
    <xf numFmtId="4" fontId="0" fillId="0" borderId="0" xfId="0" applyNumberFormat="1" applyAlignment="1"/>
    <xf numFmtId="4" fontId="4" fillId="6" borderId="0" xfId="0" applyNumberFormat="1" applyFont="1" applyFill="1" applyAlignment="1">
      <alignment horizontal="center" wrapText="1"/>
    </xf>
    <xf numFmtId="4" fontId="0" fillId="0" borderId="0" xfId="0" applyNumberFormat="1" applyAlignment="1">
      <alignment horizontal="center"/>
    </xf>
    <xf numFmtId="4" fontId="0" fillId="0" borderId="0" xfId="0" applyNumberFormat="1" applyBorder="1" applyAlignment="1">
      <alignment horizontal="center"/>
    </xf>
    <xf numFmtId="4" fontId="0" fillId="0" borderId="2" xfId="0" applyNumberFormat="1" applyBorder="1" applyAlignment="1">
      <alignment horizontal="center"/>
    </xf>
    <xf numFmtId="4" fontId="4" fillId="0" borderId="0" xfId="0" applyNumberFormat="1" applyFont="1"/>
    <xf numFmtId="4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 wrapText="1"/>
    </xf>
    <xf numFmtId="4" fontId="1" fillId="0" borderId="2" xfId="0" applyNumberFormat="1" applyFont="1" applyBorder="1" applyAlignment="1">
      <alignment horizontal="right"/>
    </xf>
    <xf numFmtId="4" fontId="1" fillId="0" borderId="0" xfId="0" applyNumberFormat="1" applyFont="1" applyAlignment="1">
      <alignment wrapText="1"/>
    </xf>
    <xf numFmtId="4" fontId="1" fillId="0" borderId="0" xfId="0" applyNumberFormat="1" applyFont="1" applyAlignment="1"/>
    <xf numFmtId="4" fontId="1" fillId="0" borderId="2" xfId="0" applyNumberFormat="1" applyFont="1" applyBorder="1" applyAlignment="1">
      <alignment wrapText="1"/>
    </xf>
    <xf numFmtId="4" fontId="4" fillId="10" borderId="0" xfId="0" applyNumberFormat="1" applyFont="1" applyFill="1" applyAlignment="1">
      <alignment horizontal="center" wrapText="1"/>
    </xf>
    <xf numFmtId="4" fontId="0" fillId="0" borderId="0" xfId="0" applyNumberFormat="1"/>
    <xf numFmtId="0" fontId="4" fillId="6" borderId="0" xfId="0" applyFont="1" applyFill="1" applyAlignment="1" applyProtection="1">
      <alignment horizontal="center"/>
      <protection locked="0"/>
    </xf>
    <xf numFmtId="0" fontId="15" fillId="0" borderId="0" xfId="0" applyFont="1" applyFill="1"/>
    <xf numFmtId="0" fontId="15" fillId="0" borderId="0" xfId="0" applyFont="1" applyFill="1" applyBorder="1"/>
    <xf numFmtId="0" fontId="15" fillId="0" borderId="1" xfId="0" applyFont="1" applyFill="1" applyBorder="1"/>
    <xf numFmtId="0" fontId="15" fillId="4" borderId="0" xfId="0" applyFont="1" applyFill="1"/>
    <xf numFmtId="0" fontId="15" fillId="7" borderId="0" xfId="0" applyFont="1" applyFill="1"/>
    <xf numFmtId="0" fontId="15" fillId="0" borderId="22" xfId="0" applyFont="1" applyFill="1" applyBorder="1"/>
    <xf numFmtId="0" fontId="15" fillId="0" borderId="8" xfId="0" applyFont="1" applyFill="1" applyBorder="1"/>
    <xf numFmtId="0" fontId="15" fillId="0" borderId="10" xfId="0" applyFont="1" applyFill="1" applyBorder="1"/>
    <xf numFmtId="164" fontId="4" fillId="8" borderId="0" xfId="0" applyNumberFormat="1" applyFont="1" applyFill="1"/>
    <xf numFmtId="164" fontId="16" fillId="0" borderId="0" xfId="0" applyNumberFormat="1" applyFont="1"/>
    <xf numFmtId="164" fontId="17" fillId="0" borderId="0" xfId="0" applyNumberFormat="1" applyFont="1"/>
    <xf numFmtId="164" fontId="16" fillId="0" borderId="0" xfId="0" applyNumberFormat="1" applyFont="1" applyAlignment="1">
      <alignment horizontal="center"/>
    </xf>
    <xf numFmtId="164" fontId="16" fillId="0" borderId="0" xfId="0" applyNumberFormat="1" applyFont="1" applyBorder="1" applyAlignment="1">
      <alignment horizontal="center"/>
    </xf>
    <xf numFmtId="164" fontId="18" fillId="0" borderId="0" xfId="0" applyNumberFormat="1" applyFont="1" applyBorder="1"/>
    <xf numFmtId="164" fontId="16" fillId="0" borderId="0" xfId="0" applyNumberFormat="1" applyFont="1" applyBorder="1"/>
    <xf numFmtId="164" fontId="16" fillId="0" borderId="1" xfId="0" applyNumberFormat="1" applyFont="1" applyBorder="1"/>
    <xf numFmtId="164" fontId="18" fillId="0" borderId="1" xfId="0" applyNumberFormat="1" applyFont="1" applyBorder="1"/>
    <xf numFmtId="164" fontId="16" fillId="4" borderId="0" xfId="0" applyNumberFormat="1" applyFont="1" applyFill="1" applyBorder="1"/>
    <xf numFmtId="164" fontId="18" fillId="4" borderId="0" xfId="0" applyNumberFormat="1" applyFont="1" applyFill="1" applyBorder="1"/>
    <xf numFmtId="164" fontId="16" fillId="4" borderId="0" xfId="0" applyNumberFormat="1" applyFont="1" applyFill="1"/>
    <xf numFmtId="164" fontId="15" fillId="0" borderId="24" xfId="0" applyNumberFormat="1" applyFont="1" applyBorder="1"/>
    <xf numFmtId="164" fontId="16" fillId="0" borderId="24" xfId="0" applyNumberFormat="1" applyFont="1" applyBorder="1"/>
    <xf numFmtId="164" fontId="15" fillId="0" borderId="0" xfId="0" applyNumberFormat="1" applyFont="1" applyBorder="1"/>
    <xf numFmtId="164" fontId="15" fillId="0" borderId="0" xfId="0" applyNumberFormat="1" applyFont="1" applyFill="1"/>
    <xf numFmtId="164" fontId="16" fillId="0" borderId="2" xfId="0" applyNumberFormat="1" applyFont="1" applyBorder="1"/>
    <xf numFmtId="164" fontId="15" fillId="0" borderId="3" xfId="0" applyNumberFormat="1" applyFont="1" applyBorder="1"/>
    <xf numFmtId="16" fontId="1" fillId="0" borderId="0" xfId="0" applyNumberFormat="1" applyFont="1"/>
    <xf numFmtId="7" fontId="4" fillId="9" borderId="0" xfId="0" applyNumberFormat="1" applyFont="1" applyFill="1"/>
    <xf numFmtId="7" fontId="4" fillId="9" borderId="2" xfId="0" applyNumberFormat="1" applyFont="1" applyFill="1" applyBorder="1"/>
    <xf numFmtId="7" fontId="4" fillId="9" borderId="0" xfId="0" applyNumberFormat="1" applyFont="1" applyFill="1" applyBorder="1"/>
    <xf numFmtId="164" fontId="4" fillId="8" borderId="0" xfId="0" applyNumberFormat="1" applyFont="1" applyFill="1" applyBorder="1"/>
    <xf numFmtId="0" fontId="1" fillId="0" borderId="0" xfId="0" applyFont="1" applyFill="1"/>
    <xf numFmtId="0" fontId="0" fillId="0" borderId="0" xfId="0" applyFill="1"/>
    <xf numFmtId="164" fontId="16" fillId="0" borderId="0" xfId="0" applyNumberFormat="1" applyFont="1" applyFill="1"/>
    <xf numFmtId="164" fontId="16" fillId="0" borderId="0" xfId="0" applyNumberFormat="1" applyFont="1" applyFill="1" applyBorder="1"/>
    <xf numFmtId="0" fontId="7" fillId="11" borderId="0" xfId="0" applyFont="1" applyFill="1" applyAlignment="1">
      <alignment wrapText="1"/>
    </xf>
    <xf numFmtId="0" fontId="15" fillId="12" borderId="0" xfId="0" applyFont="1" applyFill="1" applyAlignment="1">
      <alignment horizontal="center" wrapText="1"/>
    </xf>
    <xf numFmtId="164" fontId="19" fillId="0" borderId="0" xfId="0" applyNumberFormat="1" applyFont="1"/>
    <xf numFmtId="164" fontId="15" fillId="0" borderId="2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9646"/>
      <color rgb="FFCCFFFF"/>
      <color rgb="FFFFFF99"/>
      <color rgb="FFFFE389"/>
      <color rgb="FFFFD13F"/>
      <color rgb="FF000099"/>
      <color rgb="FFFFCC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819149</xdr:colOff>
      <xdr:row>1</xdr:row>
      <xdr:rowOff>0</xdr:rowOff>
    </xdr:from>
    <xdr:to>
      <xdr:col>12</xdr:col>
      <xdr:colOff>9524</xdr:colOff>
      <xdr:row>1</xdr:row>
      <xdr:rowOff>76200</xdr:rowOff>
    </xdr:to>
    <xdr:sp macro="" textlink="">
      <xdr:nvSpPr>
        <xdr:cNvPr id="2049" name="WordArt 1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124199" y="1000125"/>
          <a:ext cx="7058025" cy="22860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DEBITS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 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BANK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 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CONSOLIDATION</a:t>
          </a:r>
        </a:p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NOVEMBER'17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828674</xdr:colOff>
      <xdr:row>0</xdr:row>
      <xdr:rowOff>1104900</xdr:rowOff>
    </xdr:from>
    <xdr:to>
      <xdr:col>12</xdr:col>
      <xdr:colOff>9523</xdr:colOff>
      <xdr:row>2</xdr:row>
      <xdr:rowOff>76199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133724" y="1104900"/>
          <a:ext cx="7048499" cy="371474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CASH BANK CONSOLIDATION</a:t>
          </a:r>
        </a:p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NOVEMBER'17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428626</xdr:colOff>
      <xdr:row>0</xdr:row>
      <xdr:rowOff>628650</xdr:rowOff>
    </xdr:from>
    <xdr:to>
      <xdr:col>7</xdr:col>
      <xdr:colOff>666751</xdr:colOff>
      <xdr:row>0</xdr:row>
      <xdr:rowOff>1285875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7726" y="628650"/>
          <a:ext cx="4895850" cy="657225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565816"/>
            </a:avLst>
          </a:prstTxWarp>
        </a:bodyPr>
        <a:lstStyle/>
        <a:p>
          <a:pPr algn="ctr" rtl="0">
            <a:buNone/>
          </a:pPr>
          <a:r>
            <a:rPr lang="en-US" sz="2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TOP FLOORS DEBITS</a:t>
          </a:r>
          <a:r>
            <a:rPr lang="en-US" sz="20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 NOV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'17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463822</xdr:colOff>
      <xdr:row>0</xdr:row>
      <xdr:rowOff>281609</xdr:rowOff>
    </xdr:from>
    <xdr:to>
      <xdr:col>7</xdr:col>
      <xdr:colOff>397560</xdr:colOff>
      <xdr:row>1</xdr:row>
      <xdr:rowOff>0</xdr:rowOff>
    </xdr:to>
    <xdr:sp macro="" textlink="">
      <xdr:nvSpPr>
        <xdr:cNvPr id="3" name="WordArt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86235" y="281609"/>
          <a:ext cx="4431195" cy="455543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565816"/>
            </a:avLst>
          </a:prstTxWarp>
        </a:bodyPr>
        <a:lstStyle/>
        <a:p>
          <a:pPr algn="ctr" rtl="0">
            <a:buNone/>
          </a:pPr>
          <a:r>
            <a:rPr lang="en-US" sz="2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99"/>
              </a:solidFill>
              <a:effectLst/>
              <a:latin typeface="Arial Black"/>
            </a:rPr>
            <a:t>TOP FLOORS CASH</a:t>
          </a:r>
          <a:r>
            <a:rPr lang="en-US" sz="20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99"/>
              </a:solidFill>
              <a:effectLst/>
              <a:latin typeface="Arial Black"/>
            </a:rPr>
            <a:t> NOV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99"/>
              </a:solidFill>
              <a:effectLst/>
              <a:latin typeface="Arial Black"/>
            </a:rPr>
            <a:t>'17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9"/>
  <sheetViews>
    <sheetView topLeftCell="A18" zoomScaleNormal="100" workbookViewId="0">
      <selection activeCell="W43" sqref="W43"/>
    </sheetView>
  </sheetViews>
  <sheetFormatPr defaultRowHeight="12.75" x14ac:dyDescent="0.2"/>
  <cols>
    <col min="1" max="1" width="9.7109375" style="29" customWidth="1"/>
    <col min="2" max="2" width="10.28515625" customWidth="1"/>
    <col min="3" max="3" width="12" customWidth="1"/>
    <col min="4" max="4" width="12.42578125" customWidth="1"/>
    <col min="5" max="5" width="11.140625" customWidth="1"/>
    <col min="6" max="6" width="12.42578125" customWidth="1"/>
    <col min="7" max="7" width="15" customWidth="1"/>
    <col min="8" max="8" width="12" customWidth="1"/>
    <col min="9" max="9" width="13" customWidth="1"/>
    <col min="10" max="10" width="14.7109375" customWidth="1"/>
    <col min="11" max="11" width="11.5703125" customWidth="1"/>
    <col min="12" max="12" width="12.85546875" customWidth="1"/>
    <col min="13" max="13" width="13" customWidth="1"/>
    <col min="14" max="14" width="14.42578125" customWidth="1"/>
    <col min="15" max="15" width="0.42578125" customWidth="1"/>
    <col min="16" max="16" width="2.42578125" hidden="1" customWidth="1"/>
    <col min="17" max="17" width="12.5703125" customWidth="1"/>
  </cols>
  <sheetData>
    <row r="1" spans="1:17" s="55" customFormat="1" ht="78" customHeight="1" x14ac:dyDescent="0.2">
      <c r="A1" s="54"/>
    </row>
    <row r="2" spans="1:17" s="1" customFormat="1" ht="33.75" customHeight="1" x14ac:dyDescent="0.2">
      <c r="A2" s="32"/>
      <c r="B2" s="33" t="s">
        <v>1</v>
      </c>
      <c r="C2" s="33" t="s">
        <v>2</v>
      </c>
      <c r="D2" s="33" t="s">
        <v>3</v>
      </c>
      <c r="E2" s="33" t="s">
        <v>15</v>
      </c>
      <c r="F2" s="33" t="s">
        <v>17</v>
      </c>
      <c r="G2" s="33" t="s">
        <v>4</v>
      </c>
      <c r="H2" s="156" t="s">
        <v>5</v>
      </c>
      <c r="I2" s="34" t="s">
        <v>13</v>
      </c>
      <c r="J2" s="192" t="s">
        <v>125</v>
      </c>
      <c r="K2" s="34" t="s">
        <v>42</v>
      </c>
      <c r="L2" s="34" t="s">
        <v>44</v>
      </c>
      <c r="M2" s="34" t="s">
        <v>19</v>
      </c>
      <c r="N2" s="34" t="s">
        <v>22</v>
      </c>
      <c r="O2" s="34" t="s">
        <v>21</v>
      </c>
      <c r="P2" s="34"/>
      <c r="Q2" s="11" t="s">
        <v>10</v>
      </c>
    </row>
    <row r="3" spans="1:17" x14ac:dyDescent="0.2">
      <c r="B3" s="56">
        <f>'Debit Daily'!I3</f>
        <v>0</v>
      </c>
      <c r="C3" s="43">
        <f>'Debit Daily'!I4</f>
        <v>0</v>
      </c>
      <c r="D3" s="43">
        <f>'Debit Daily'!I5</f>
        <v>0</v>
      </c>
      <c r="E3" s="43">
        <f>'Debit Daily'!I6</f>
        <v>0</v>
      </c>
      <c r="F3" s="43">
        <f>'Debit Daily'!I7</f>
        <v>0</v>
      </c>
      <c r="G3" s="43">
        <f>'Debit Daily'!I8</f>
        <v>0</v>
      </c>
      <c r="H3" s="43">
        <f>'Debit Daily'!I9</f>
        <v>0</v>
      </c>
      <c r="I3" s="1">
        <f>'Debit Daily'!I10</f>
        <v>0</v>
      </c>
      <c r="J3" s="1">
        <f>'Debit Daily'!I11</f>
        <v>0</v>
      </c>
      <c r="K3" s="1">
        <f>'Debit Daily'!I12</f>
        <v>0</v>
      </c>
      <c r="L3" s="1">
        <f>'Debit Daily'!I13</f>
        <v>0</v>
      </c>
      <c r="M3" s="1">
        <f>'Debit Daily'!I14</f>
        <v>0</v>
      </c>
      <c r="N3" s="1"/>
      <c r="O3" s="1"/>
      <c r="P3" s="1"/>
      <c r="Q3" s="184">
        <f>SUM(B3:P3)</f>
        <v>0</v>
      </c>
    </row>
    <row r="4" spans="1:17" x14ac:dyDescent="0.2">
      <c r="A4" s="51"/>
      <c r="B4" s="56">
        <f>'Debit Daily'!I7</f>
        <v>0</v>
      </c>
      <c r="C4" s="43">
        <f>'Debit Daily'!I8</f>
        <v>0</v>
      </c>
      <c r="D4" s="44">
        <f>'Debit Daily'!I9</f>
        <v>0</v>
      </c>
      <c r="E4" s="44">
        <f>'Debit Daily'!I20</f>
        <v>0</v>
      </c>
      <c r="F4" s="44">
        <f>'Debit Daily'!J21</f>
        <v>0</v>
      </c>
      <c r="G4" s="44">
        <f>'Debit Daily'!I22</f>
        <v>0</v>
      </c>
      <c r="H4" s="44">
        <f>'Debit Daily'!I23</f>
        <v>0</v>
      </c>
      <c r="I4" s="49">
        <f>'Debit Daily'!I24</f>
        <v>0</v>
      </c>
      <c r="J4" s="49">
        <f>'Debit Daily'!I25</f>
        <v>0</v>
      </c>
      <c r="K4" s="49">
        <f>'Debit Daily'!I26</f>
        <v>0</v>
      </c>
      <c r="L4" s="49">
        <f>'Debit Daily'!I27</f>
        <v>0</v>
      </c>
      <c r="M4" s="49">
        <f>'Debit Daily'!I28</f>
        <v>0</v>
      </c>
      <c r="N4" s="49"/>
      <c r="O4" s="49"/>
      <c r="P4" s="49"/>
      <c r="Q4" s="184">
        <f>SUM(B4:P4)</f>
        <v>0</v>
      </c>
    </row>
    <row r="5" spans="1:17" x14ac:dyDescent="0.2">
      <c r="A5" s="51" t="s">
        <v>97</v>
      </c>
      <c r="B5" s="56">
        <f>'Debit Daily'!I32</f>
        <v>21</v>
      </c>
      <c r="C5" s="43">
        <f>'Debit Daily'!I33</f>
        <v>0</v>
      </c>
      <c r="D5" s="43">
        <f>'Debit Daily'!I34</f>
        <v>120.18</v>
      </c>
      <c r="E5" s="44">
        <f>'Debit Daily'!I35</f>
        <v>0</v>
      </c>
      <c r="F5" s="44">
        <f>'Debit Daily'!I36</f>
        <v>0</v>
      </c>
      <c r="G5" s="44">
        <f>'Debit Daily'!I37</f>
        <v>0</v>
      </c>
      <c r="H5" s="44">
        <f>'Debit Daily'!I38</f>
        <v>0</v>
      </c>
      <c r="I5" s="49">
        <f>'Debit Daily'!I39</f>
        <v>0</v>
      </c>
      <c r="J5" s="49">
        <f>'Debit Daily'!I40</f>
        <v>59.5</v>
      </c>
      <c r="K5" s="49">
        <f>'Debit Daily'!I41</f>
        <v>0</v>
      </c>
      <c r="L5" s="49">
        <f>'Debit Daily'!I42</f>
        <v>0</v>
      </c>
      <c r="M5" s="49">
        <f>'Debit Daily'!I43</f>
        <v>0</v>
      </c>
      <c r="N5" s="49"/>
      <c r="O5" s="49"/>
      <c r="P5" s="49"/>
      <c r="Q5" s="184">
        <f t="shared" ref="Q5:Q8" si="0">SUM(B5:P5)</f>
        <v>200.68</v>
      </c>
    </row>
    <row r="6" spans="1:17" x14ac:dyDescent="0.2">
      <c r="A6" s="51" t="s">
        <v>47</v>
      </c>
      <c r="B6" s="56">
        <f>'Debit Daily'!I47</f>
        <v>61</v>
      </c>
      <c r="C6" s="43">
        <f>'Debit Daily'!I48</f>
        <v>0</v>
      </c>
      <c r="D6" s="43">
        <f>'Debit Daily'!I49</f>
        <v>210.21000000000004</v>
      </c>
      <c r="E6" s="44">
        <f>'Debit Daily'!I50</f>
        <v>0</v>
      </c>
      <c r="F6" s="44">
        <f>'Debit Daily'!I51</f>
        <v>0</v>
      </c>
      <c r="G6" s="44">
        <f>'Debit Daily'!I52</f>
        <v>0</v>
      </c>
      <c r="H6" s="44">
        <f>'Debit Daily'!I53</f>
        <v>0</v>
      </c>
      <c r="I6" s="49">
        <f>'Debit Daily'!I54</f>
        <v>0</v>
      </c>
      <c r="J6" s="49">
        <f>'Debit Daily'!I55</f>
        <v>41.25</v>
      </c>
      <c r="K6" s="49">
        <f>'Debit Daily'!I56</f>
        <v>0</v>
      </c>
      <c r="L6" s="49">
        <f>'Debit Daily'!I57</f>
        <v>0</v>
      </c>
      <c r="M6" s="49">
        <f>'Debit Daily'!I58</f>
        <v>0</v>
      </c>
      <c r="N6" s="49"/>
      <c r="O6" s="49"/>
      <c r="P6" s="49"/>
      <c r="Q6" s="184">
        <f t="shared" si="0"/>
        <v>312.46000000000004</v>
      </c>
    </row>
    <row r="7" spans="1:17" x14ac:dyDescent="0.2">
      <c r="A7" s="51" t="s">
        <v>48</v>
      </c>
      <c r="B7" s="56">
        <f>'Debit Daily'!I62</f>
        <v>49</v>
      </c>
      <c r="C7" s="43">
        <f>'Debit Daily'!I63</f>
        <v>0</v>
      </c>
      <c r="D7" s="43">
        <f>'Debit Daily'!I64</f>
        <v>0</v>
      </c>
      <c r="E7" s="44">
        <f>'Debit Daily'!I65</f>
        <v>0</v>
      </c>
      <c r="F7" s="44">
        <f>'Debit Daily'!I66</f>
        <v>0</v>
      </c>
      <c r="G7" s="44">
        <f>'Debit Daily'!I67</f>
        <v>0</v>
      </c>
      <c r="H7" s="44">
        <f>'Debit Daily'!I68</f>
        <v>0</v>
      </c>
      <c r="I7" s="49">
        <f>'Debit Daily'!I69</f>
        <v>16.68</v>
      </c>
      <c r="J7" s="49">
        <f>'Debit Daily'!I70</f>
        <v>35.75</v>
      </c>
      <c r="K7" s="49">
        <f>'Debit Daily'!I71</f>
        <v>0</v>
      </c>
      <c r="L7" s="49">
        <f>'Debit Daily'!I72</f>
        <v>0</v>
      </c>
      <c r="M7" s="49">
        <f>'Debit Daily'!I73</f>
        <v>0</v>
      </c>
      <c r="N7" s="49"/>
      <c r="O7" s="49"/>
      <c r="P7" s="49"/>
      <c r="Q7" s="184">
        <f t="shared" si="0"/>
        <v>101.43</v>
      </c>
    </row>
    <row r="8" spans="1:17" x14ac:dyDescent="0.2">
      <c r="A8" s="51" t="s">
        <v>49</v>
      </c>
      <c r="B8" s="58">
        <f>'Debit Daily'!I77</f>
        <v>111.00999999999999</v>
      </c>
      <c r="C8" s="45">
        <f>'Debit Daily'!I78</f>
        <v>0</v>
      </c>
      <c r="D8" s="45">
        <f>'Debit Daily'!I79</f>
        <v>233.86</v>
      </c>
      <c r="E8" s="45">
        <f>'Debit Daily'!I80</f>
        <v>0</v>
      </c>
      <c r="F8" s="45">
        <f>'Debit Daily'!I81</f>
        <v>0</v>
      </c>
      <c r="G8" s="45">
        <f>'Debit Daily'!I82</f>
        <v>0</v>
      </c>
      <c r="H8" s="45">
        <f>'Debit Daily'!I83</f>
        <v>0</v>
      </c>
      <c r="I8" s="39">
        <f>'Debit Daily'!I84</f>
        <v>29.71</v>
      </c>
      <c r="J8" s="39">
        <f>'Debit Daily'!I85</f>
        <v>0</v>
      </c>
      <c r="K8" s="39">
        <f>'Debit Daily'!I86</f>
        <v>0</v>
      </c>
      <c r="L8" s="39">
        <f>'Debit Daily'!I87</f>
        <v>0</v>
      </c>
      <c r="M8" s="39">
        <f>'Debit Daily'!I88</f>
        <v>0</v>
      </c>
      <c r="N8" s="39">
        <f>'Debit Daily'!I89</f>
        <v>4500</v>
      </c>
      <c r="O8" s="39"/>
      <c r="P8" s="39"/>
      <c r="Q8" s="185">
        <f t="shared" si="0"/>
        <v>4874.58</v>
      </c>
    </row>
    <row r="9" spans="1:17" s="5" customFormat="1" x14ac:dyDescent="0.2">
      <c r="A9" s="31" t="s">
        <v>11</v>
      </c>
      <c r="B9" s="5">
        <f>SUM(B3:B8)</f>
        <v>242.01</v>
      </c>
      <c r="C9" s="5">
        <f>SUM(C3:C8)</f>
        <v>0</v>
      </c>
      <c r="D9" s="5">
        <f>SUM(D3:D8)</f>
        <v>564.25</v>
      </c>
      <c r="E9" s="5">
        <f>SUM(E3:E8)</f>
        <v>0</v>
      </c>
      <c r="F9" s="5">
        <f t="shared" ref="F9:N9" si="1">SUM(F3:F8)</f>
        <v>0</v>
      </c>
      <c r="G9" s="5">
        <f t="shared" si="1"/>
        <v>0</v>
      </c>
      <c r="H9" s="5">
        <f t="shared" si="1"/>
        <v>0</v>
      </c>
      <c r="I9" s="5">
        <f t="shared" si="1"/>
        <v>46.39</v>
      </c>
      <c r="J9" s="5">
        <f t="shared" si="1"/>
        <v>136.5</v>
      </c>
      <c r="K9" s="5">
        <f t="shared" si="1"/>
        <v>0</v>
      </c>
      <c r="L9" s="5">
        <f t="shared" si="1"/>
        <v>0</v>
      </c>
      <c r="M9" s="5">
        <f t="shared" si="1"/>
        <v>0</v>
      </c>
      <c r="N9" s="5">
        <f t="shared" si="1"/>
        <v>4500</v>
      </c>
      <c r="Q9" s="57">
        <f>SUM(Q3:QI8)</f>
        <v>5489.15</v>
      </c>
    </row>
    <row r="10" spans="1:17" ht="9.75" customHeight="1" x14ac:dyDescent="0.2"/>
    <row r="11" spans="1:17" s="1" customFormat="1" ht="24.75" customHeight="1" x14ac:dyDescent="0.2">
      <c r="A11" s="32"/>
      <c r="B11" s="33" t="s">
        <v>1</v>
      </c>
      <c r="C11" s="33" t="s">
        <v>2</v>
      </c>
      <c r="D11" s="33" t="s">
        <v>3</v>
      </c>
      <c r="E11" s="33" t="s">
        <v>15</v>
      </c>
      <c r="F11" s="33" t="s">
        <v>17</v>
      </c>
      <c r="G11" s="33" t="s">
        <v>4</v>
      </c>
      <c r="H11" s="33" t="s">
        <v>5</v>
      </c>
      <c r="I11" s="34" t="s">
        <v>13</v>
      </c>
      <c r="J11" s="192" t="s">
        <v>125</v>
      </c>
      <c r="K11" s="34" t="s">
        <v>42</v>
      </c>
      <c r="L11" s="34" t="s">
        <v>44</v>
      </c>
      <c r="M11" s="34" t="s">
        <v>19</v>
      </c>
      <c r="N11" s="34" t="s">
        <v>22</v>
      </c>
      <c r="O11" s="34" t="s">
        <v>21</v>
      </c>
      <c r="P11" s="34"/>
      <c r="Q11" s="11" t="s">
        <v>10</v>
      </c>
    </row>
    <row r="12" spans="1:17" s="1" customFormat="1" x14ac:dyDescent="0.2">
      <c r="A12" s="51" t="s">
        <v>121</v>
      </c>
      <c r="B12" s="46">
        <f>'Debit Daily'!I94</f>
        <v>157.5</v>
      </c>
      <c r="C12" s="46">
        <f>'Debit Daily'!I95</f>
        <v>0</v>
      </c>
      <c r="D12" s="46">
        <f>'Debit Daily'!I96</f>
        <v>138.68</v>
      </c>
      <c r="E12" s="46">
        <f>'Debit Daily'!I97</f>
        <v>0</v>
      </c>
      <c r="F12" s="46">
        <f>'Debit Daily'!I98</f>
        <v>0</v>
      </c>
      <c r="G12" s="46">
        <f>'Debit Daily'!I99</f>
        <v>0</v>
      </c>
      <c r="H12" s="46">
        <f>'Debit Daily'!I100</f>
        <v>0</v>
      </c>
      <c r="I12" s="46">
        <f>'Debit Daily'!I101</f>
        <v>0</v>
      </c>
      <c r="J12" s="46">
        <f>'Debit Daily'!I102</f>
        <v>16.25</v>
      </c>
      <c r="K12" s="46">
        <f>'Debit Daily'!I103</f>
        <v>0</v>
      </c>
      <c r="L12" s="46">
        <f>'Debit Daily'!I104</f>
        <v>0</v>
      </c>
      <c r="M12" s="46">
        <f>'Debit Daily'!I105</f>
        <v>0</v>
      </c>
      <c r="N12" s="46"/>
      <c r="O12" s="46"/>
      <c r="P12" s="46"/>
      <c r="Q12" s="186">
        <f>SUM(B12:P12)</f>
        <v>312.43</v>
      </c>
    </row>
    <row r="13" spans="1:17" s="1" customFormat="1" x14ac:dyDescent="0.2">
      <c r="A13" s="51" t="s">
        <v>50</v>
      </c>
      <c r="B13" s="46">
        <f>'Debit Daily'!I108</f>
        <v>46</v>
      </c>
      <c r="C13" s="46">
        <f>'Debit Daily'!I109</f>
        <v>0</v>
      </c>
      <c r="D13" s="46">
        <f>'Debit Daily'!I110</f>
        <v>83.34</v>
      </c>
      <c r="E13" s="46">
        <f>'Debit Daily'!I111</f>
        <v>0</v>
      </c>
      <c r="F13" s="46">
        <f>'Debit Daily'!I112</f>
        <v>0</v>
      </c>
      <c r="G13" s="46">
        <f>'Debit Daily'!I113</f>
        <v>0</v>
      </c>
      <c r="H13" s="46">
        <f>'Debit Daily'!I114</f>
        <v>0</v>
      </c>
      <c r="I13" s="46">
        <f>'Debit Daily'!I115</f>
        <v>0</v>
      </c>
      <c r="J13" s="46">
        <f>'Debit Daily'!I116</f>
        <v>16.25</v>
      </c>
      <c r="K13" s="46">
        <f>'Debit Daily'!I117</f>
        <v>0</v>
      </c>
      <c r="L13" s="46">
        <f>'Debit Daily'!I118</f>
        <v>0</v>
      </c>
      <c r="M13" s="46">
        <f>'Debit Daily'!I119</f>
        <v>0</v>
      </c>
      <c r="N13" s="46"/>
      <c r="O13" s="47"/>
      <c r="P13" s="47"/>
      <c r="Q13" s="186">
        <f t="shared" ref="Q13:Q17" si="2">SUM(B13:P13)</f>
        <v>145.59</v>
      </c>
    </row>
    <row r="14" spans="1:17" s="1" customFormat="1" x14ac:dyDescent="0.2">
      <c r="A14" s="51" t="s">
        <v>98</v>
      </c>
      <c r="B14" s="46">
        <f>'Debit Daily'!I122</f>
        <v>66.66</v>
      </c>
      <c r="C14" s="46">
        <f>'Debit Daily'!I123</f>
        <v>0</v>
      </c>
      <c r="D14" s="46">
        <f>'Debit Daily'!I124</f>
        <v>171.59</v>
      </c>
      <c r="E14" s="46">
        <f>'Debit Daily'!I125</f>
        <v>0</v>
      </c>
      <c r="F14" s="46">
        <f>'Debit Daily'!I126</f>
        <v>0</v>
      </c>
      <c r="G14" s="46">
        <f>'Debit Daily'!I127</f>
        <v>0</v>
      </c>
      <c r="H14" s="46">
        <f>'Debit Daily'!I128</f>
        <v>0</v>
      </c>
      <c r="I14" s="47">
        <f>'Debit Daily'!I129</f>
        <v>0</v>
      </c>
      <c r="J14" s="47">
        <f>'Debit Daily'!I130</f>
        <v>0</v>
      </c>
      <c r="K14" s="47">
        <f>'Debit Daily'!I131</f>
        <v>0</v>
      </c>
      <c r="L14" s="47">
        <f>'Debit Daily'!I132</f>
        <v>0</v>
      </c>
      <c r="M14" s="47">
        <f>'Debit Daily'!I133</f>
        <v>0</v>
      </c>
      <c r="N14" s="47"/>
      <c r="O14" s="47"/>
      <c r="P14" s="47"/>
      <c r="Q14" s="186">
        <f t="shared" si="2"/>
        <v>238.25</v>
      </c>
    </row>
    <row r="15" spans="1:17" x14ac:dyDescent="0.2">
      <c r="A15" s="51" t="s">
        <v>51</v>
      </c>
      <c r="B15" s="46">
        <f>'Debit Daily'!I136</f>
        <v>47.9</v>
      </c>
      <c r="C15" s="46">
        <f>'Debit Daily'!I137</f>
        <v>0</v>
      </c>
      <c r="D15" s="46">
        <f>'Debit Daily'!I138</f>
        <v>50.19</v>
      </c>
      <c r="E15" s="46">
        <f>'Debit Daily'!I139</f>
        <v>0</v>
      </c>
      <c r="F15" s="46">
        <f>'Debit Daily'!I140</f>
        <v>0</v>
      </c>
      <c r="G15" s="46">
        <f>'Debit Daily'!I141</f>
        <v>0</v>
      </c>
      <c r="H15" s="46">
        <f>'Debit Daily'!I142</f>
        <v>0</v>
      </c>
      <c r="I15" s="46">
        <f>'Debit Daily'!I143</f>
        <v>0</v>
      </c>
      <c r="J15" s="46">
        <f>'Debit Daily'!I144</f>
        <v>16.25</v>
      </c>
      <c r="K15" s="46">
        <f>'Debit Daily'!I145</f>
        <v>0</v>
      </c>
      <c r="L15" s="46">
        <f>'Debit Daily'!I146</f>
        <v>0</v>
      </c>
      <c r="M15" s="46">
        <f>'Debit Daily'!I147</f>
        <v>0</v>
      </c>
      <c r="N15" s="46"/>
      <c r="O15" s="46"/>
      <c r="P15" s="46"/>
      <c r="Q15" s="186">
        <f t="shared" si="2"/>
        <v>114.34</v>
      </c>
    </row>
    <row r="16" spans="1:17" x14ac:dyDescent="0.2">
      <c r="A16" s="51" t="s">
        <v>52</v>
      </c>
      <c r="B16" s="46">
        <f>'Debit Daily'!I150</f>
        <v>28</v>
      </c>
      <c r="C16" s="46">
        <f>'Debit Daily'!I151</f>
        <v>0</v>
      </c>
      <c r="D16" s="46">
        <f>'Debit Daily'!I152</f>
        <v>667.17</v>
      </c>
      <c r="E16" s="46">
        <f>'Debit Daily'!I153</f>
        <v>0</v>
      </c>
      <c r="F16" s="46">
        <f>'Debit Daily'!I154</f>
        <v>0</v>
      </c>
      <c r="G16" s="46">
        <f>'Debit Daily'!I155</f>
        <v>0</v>
      </c>
      <c r="H16" s="46">
        <f>'Debit Daily'!I156</f>
        <v>0</v>
      </c>
      <c r="I16" s="46">
        <f>'Debit Daily'!I157</f>
        <v>0</v>
      </c>
      <c r="J16" s="46">
        <f>'Debit Daily'!I158</f>
        <v>0</v>
      </c>
      <c r="K16" s="46">
        <f>'Debit Daily'!I159</f>
        <v>310.44</v>
      </c>
      <c r="L16" s="46">
        <f>'Debit Daily'!I160</f>
        <v>0</v>
      </c>
      <c r="M16" s="46">
        <f>'Debit Daily'!I161</f>
        <v>0</v>
      </c>
      <c r="N16" s="46"/>
      <c r="O16" s="46"/>
      <c r="P16" s="46"/>
      <c r="Q16" s="186">
        <f t="shared" si="2"/>
        <v>1005.6099999999999</v>
      </c>
    </row>
    <row r="17" spans="1:17" x14ac:dyDescent="0.2">
      <c r="A17" s="51" t="s">
        <v>53</v>
      </c>
      <c r="B17" s="48">
        <f>'Debit Daily'!I164</f>
        <v>10</v>
      </c>
      <c r="C17" s="48">
        <f>'Debit Daily'!I165</f>
        <v>0</v>
      </c>
      <c r="D17" s="48">
        <f>'Debit Daily'!I166</f>
        <v>362.76</v>
      </c>
      <c r="E17" s="48">
        <f>'Debit Daily'!I167</f>
        <v>0</v>
      </c>
      <c r="F17" s="48">
        <f>'Debit Daily'!I168</f>
        <v>0</v>
      </c>
      <c r="G17" s="48">
        <f>'Debit Daily'!I169</f>
        <v>0</v>
      </c>
      <c r="H17" s="48">
        <f>'Debit Daily'!I170</f>
        <v>0</v>
      </c>
      <c r="I17" s="48">
        <f>'Debit Daily'!I171</f>
        <v>0</v>
      </c>
      <c r="J17" s="48">
        <f>'Debit Daily'!I172</f>
        <v>0</v>
      </c>
      <c r="K17" s="48">
        <f>'Debit Daily'!I173</f>
        <v>0</v>
      </c>
      <c r="L17" s="48">
        <f>'Debit Daily'!I174</f>
        <v>0</v>
      </c>
      <c r="M17" s="48">
        <f>'Debit Daily'!I175</f>
        <v>0</v>
      </c>
      <c r="N17" s="48">
        <f>'Debit Daily'!I176</f>
        <v>2500</v>
      </c>
      <c r="O17" s="48"/>
      <c r="P17" s="48"/>
      <c r="Q17" s="185">
        <f t="shared" si="2"/>
        <v>2872.76</v>
      </c>
    </row>
    <row r="18" spans="1:17" x14ac:dyDescent="0.2">
      <c r="A18" s="31" t="s">
        <v>11</v>
      </c>
      <c r="B18" s="5">
        <f t="shared" ref="B18:Q18" si="3">SUM(B12:B17)</f>
        <v>356.05999999999995</v>
      </c>
      <c r="C18" s="5">
        <f t="shared" si="3"/>
        <v>0</v>
      </c>
      <c r="D18" s="5">
        <f t="shared" si="3"/>
        <v>1473.73</v>
      </c>
      <c r="E18" s="5">
        <f t="shared" si="3"/>
        <v>0</v>
      </c>
      <c r="F18" s="5">
        <f t="shared" si="3"/>
        <v>0</v>
      </c>
      <c r="G18" s="5">
        <f t="shared" si="3"/>
        <v>0</v>
      </c>
      <c r="H18" s="5">
        <f t="shared" si="3"/>
        <v>0</v>
      </c>
      <c r="I18" s="5">
        <f t="shared" si="3"/>
        <v>0</v>
      </c>
      <c r="J18" s="5">
        <f t="shared" si="3"/>
        <v>48.75</v>
      </c>
      <c r="K18" s="5">
        <f t="shared" si="3"/>
        <v>310.44</v>
      </c>
      <c r="L18" s="5">
        <f t="shared" si="3"/>
        <v>0</v>
      </c>
      <c r="M18" s="5">
        <f t="shared" si="3"/>
        <v>0</v>
      </c>
      <c r="N18" s="5">
        <f t="shared" si="3"/>
        <v>2500</v>
      </c>
      <c r="O18" s="5">
        <f t="shared" si="3"/>
        <v>0</v>
      </c>
      <c r="P18" s="5">
        <f t="shared" si="3"/>
        <v>0</v>
      </c>
      <c r="Q18" s="11">
        <f t="shared" si="3"/>
        <v>4688.9799999999996</v>
      </c>
    </row>
    <row r="19" spans="1:17" ht="11.25" customHeight="1" x14ac:dyDescent="0.2"/>
    <row r="20" spans="1:17" s="1" customFormat="1" ht="26.25" customHeight="1" x14ac:dyDescent="0.2">
      <c r="A20" s="32"/>
      <c r="B20" s="33" t="s">
        <v>1</v>
      </c>
      <c r="C20" s="33" t="s">
        <v>2</v>
      </c>
      <c r="D20" s="33" t="s">
        <v>3</v>
      </c>
      <c r="E20" s="33" t="s">
        <v>15</v>
      </c>
      <c r="F20" s="33" t="s">
        <v>17</v>
      </c>
      <c r="G20" s="33" t="s">
        <v>4</v>
      </c>
      <c r="H20" s="33" t="s">
        <v>5</v>
      </c>
      <c r="I20" s="34" t="s">
        <v>13</v>
      </c>
      <c r="J20" s="192" t="s">
        <v>125</v>
      </c>
      <c r="K20" s="34" t="s">
        <v>42</v>
      </c>
      <c r="L20" s="34" t="s">
        <v>44</v>
      </c>
      <c r="M20" s="34" t="s">
        <v>19</v>
      </c>
      <c r="N20" s="34" t="s">
        <v>22</v>
      </c>
      <c r="O20" s="34" t="s">
        <v>21</v>
      </c>
      <c r="P20" s="34"/>
      <c r="Q20" s="11" t="s">
        <v>10</v>
      </c>
    </row>
    <row r="21" spans="1:17" x14ac:dyDescent="0.2">
      <c r="A21" s="51" t="s">
        <v>122</v>
      </c>
      <c r="B21" s="46">
        <f>'Debit Daily'!I181</f>
        <v>144.19999999999999</v>
      </c>
      <c r="C21" s="40">
        <f>'Debit Daily'!I182</f>
        <v>0</v>
      </c>
      <c r="D21" s="40">
        <f>'Debit Daily'!I183</f>
        <v>328.58</v>
      </c>
      <c r="E21" s="40">
        <f>'Debit Daily'!I184</f>
        <v>0</v>
      </c>
      <c r="F21" s="40">
        <f>'Debit Daily'!I185</f>
        <v>0</v>
      </c>
      <c r="G21" s="40">
        <f>'Debit Daily'!I186</f>
        <v>0</v>
      </c>
      <c r="H21" s="40">
        <f>'Debit Daily'!I187</f>
        <v>0</v>
      </c>
      <c r="I21" s="41">
        <f>'Debit Daily'!I188</f>
        <v>0</v>
      </c>
      <c r="J21" s="41">
        <f>'Debit Daily'!I189</f>
        <v>16.25</v>
      </c>
      <c r="K21" s="41">
        <f>'Debit Daily'!I190</f>
        <v>0</v>
      </c>
      <c r="L21" s="41">
        <f>'Debit Daily'!I191</f>
        <v>0</v>
      </c>
      <c r="M21" s="41">
        <f>'Debit Daily'!I192</f>
        <v>0</v>
      </c>
      <c r="N21" s="41"/>
      <c r="O21" s="41"/>
      <c r="P21" s="41"/>
      <c r="Q21" s="186">
        <f>SUM(B21:P21)</f>
        <v>489.03</v>
      </c>
    </row>
    <row r="22" spans="1:17" x14ac:dyDescent="0.2">
      <c r="A22" s="51" t="s">
        <v>54</v>
      </c>
      <c r="B22" s="46">
        <f>'Debit Daily'!I195</f>
        <v>29</v>
      </c>
      <c r="C22" s="40">
        <f>'Debit Daily'!I196</f>
        <v>0</v>
      </c>
      <c r="D22" s="40">
        <f>'Debit Daily'!I197</f>
        <v>316.90999999999997</v>
      </c>
      <c r="E22" s="40">
        <f>'Debit Daily'!I198</f>
        <v>0</v>
      </c>
      <c r="F22" s="40">
        <f>'Debit Daily'!I199</f>
        <v>0</v>
      </c>
      <c r="G22" s="40">
        <f>'Debit Daily'!I200</f>
        <v>0</v>
      </c>
      <c r="H22" s="40">
        <f>'Debit Daily'!I201</f>
        <v>0</v>
      </c>
      <c r="I22" s="41">
        <f>'Debit Daily'!I202</f>
        <v>0</v>
      </c>
      <c r="J22" s="41">
        <f>'Debit Daily'!I203</f>
        <v>0</v>
      </c>
      <c r="K22" s="41">
        <f>'Debit Daily'!I204</f>
        <v>0</v>
      </c>
      <c r="L22" s="41">
        <f>'Debit Daily'!I205</f>
        <v>0</v>
      </c>
      <c r="M22" s="41">
        <f>'Debit Daily'!I206</f>
        <v>0</v>
      </c>
      <c r="N22" s="41"/>
      <c r="O22" s="41"/>
      <c r="P22" s="41"/>
      <c r="Q22" s="186">
        <f t="shared" ref="Q22:Q26" si="4">SUM(B22:P22)</f>
        <v>345.90999999999997</v>
      </c>
    </row>
    <row r="23" spans="1:17" x14ac:dyDescent="0.2">
      <c r="A23" s="51" t="s">
        <v>99</v>
      </c>
      <c r="B23" s="46">
        <f>'Debit Daily'!I209</f>
        <v>26</v>
      </c>
      <c r="C23" s="40">
        <f>'Debit Daily'!I210</f>
        <v>0</v>
      </c>
      <c r="D23" s="40">
        <f>'Debit Daily'!I211</f>
        <v>117.45</v>
      </c>
      <c r="E23" s="40">
        <f>'Debit Daily'!I212</f>
        <v>0</v>
      </c>
      <c r="F23" s="40">
        <f>'Debit Daily'!I213</f>
        <v>0</v>
      </c>
      <c r="G23" s="40">
        <f>'Debit Daily'!I214</f>
        <v>1480</v>
      </c>
      <c r="H23" s="40">
        <f>'Debit Daily'!I215</f>
        <v>0</v>
      </c>
      <c r="I23" s="41">
        <f>'Debit Daily'!I216</f>
        <v>0</v>
      </c>
      <c r="J23" s="41">
        <f>'Debit Daily'!I217</f>
        <v>0</v>
      </c>
      <c r="K23" s="41">
        <f>'Debit Daily'!I218</f>
        <v>0</v>
      </c>
      <c r="L23" s="41">
        <f>'Debit Daily'!I219</f>
        <v>0</v>
      </c>
      <c r="M23" s="41">
        <f>'Debit Daily'!I220</f>
        <v>0</v>
      </c>
      <c r="N23" s="41"/>
      <c r="O23" s="41"/>
      <c r="P23" s="41"/>
      <c r="Q23" s="186">
        <f t="shared" si="4"/>
        <v>1623.45</v>
      </c>
    </row>
    <row r="24" spans="1:17" x14ac:dyDescent="0.2">
      <c r="A24" s="51" t="s">
        <v>55</v>
      </c>
      <c r="B24" s="46">
        <f>'Debit Daily'!I223</f>
        <v>48</v>
      </c>
      <c r="C24" s="46">
        <f>'Debit Daily'!I224</f>
        <v>0</v>
      </c>
      <c r="D24" s="46">
        <f>'Debit Daily'!I225</f>
        <v>0</v>
      </c>
      <c r="E24" s="46">
        <f>'Debit Daily'!I226</f>
        <v>0</v>
      </c>
      <c r="F24" s="46">
        <f>'Debit Daily'!I227</f>
        <v>0</v>
      </c>
      <c r="G24" s="46">
        <f>'Debit Daily'!I228</f>
        <v>0</v>
      </c>
      <c r="H24" s="46">
        <f>'Debit Daily'!I229</f>
        <v>0</v>
      </c>
      <c r="I24" s="46">
        <f>'Debit Daily'!I230</f>
        <v>0</v>
      </c>
      <c r="J24" s="46">
        <f>'Debit Daily'!I231</f>
        <v>16.25</v>
      </c>
      <c r="K24" s="46">
        <f>'Debit Daily'!I232</f>
        <v>0</v>
      </c>
      <c r="L24" s="46">
        <f>'Debit Daily'!I233</f>
        <v>0</v>
      </c>
      <c r="M24" s="46">
        <f>'Debit Daily'!I234</f>
        <v>0</v>
      </c>
      <c r="N24" s="40"/>
      <c r="O24" s="40"/>
      <c r="P24" s="40"/>
      <c r="Q24" s="186">
        <f t="shared" si="4"/>
        <v>64.25</v>
      </c>
    </row>
    <row r="25" spans="1:17" x14ac:dyDescent="0.2">
      <c r="A25" s="51" t="s">
        <v>56</v>
      </c>
      <c r="B25" s="46">
        <f>'Debit Daily'!I237</f>
        <v>0</v>
      </c>
      <c r="C25" s="46">
        <f>'Debit Daily'!I238</f>
        <v>0</v>
      </c>
      <c r="D25" s="46">
        <f>'Debit Daily'!I239</f>
        <v>186.76000000000002</v>
      </c>
      <c r="E25" s="46">
        <f>'Debit Daily'!I240</f>
        <v>0</v>
      </c>
      <c r="F25" s="46">
        <f>'Debit Daily'!I241</f>
        <v>0</v>
      </c>
      <c r="G25" s="46">
        <f>'Debit Daily'!I242</f>
        <v>0</v>
      </c>
      <c r="H25" s="46">
        <f>'Debit Daily'!I243</f>
        <v>0</v>
      </c>
      <c r="I25" s="46">
        <f>'Debit Daily'!I244</f>
        <v>0</v>
      </c>
      <c r="J25" s="46">
        <f>'Debit Daily'!I245</f>
        <v>36.25</v>
      </c>
      <c r="K25" s="46">
        <f>'Debit Daily'!I246</f>
        <v>0</v>
      </c>
      <c r="L25" s="46">
        <f>'Debit Daily'!I247</f>
        <v>0</v>
      </c>
      <c r="M25" s="46">
        <f>'Debit Daily'!I248</f>
        <v>0</v>
      </c>
      <c r="N25" s="40"/>
      <c r="O25" s="40"/>
      <c r="P25" s="40"/>
      <c r="Q25" s="186">
        <f t="shared" si="4"/>
        <v>223.01000000000002</v>
      </c>
    </row>
    <row r="26" spans="1:17" x14ac:dyDescent="0.2">
      <c r="A26" s="51" t="s">
        <v>57</v>
      </c>
      <c r="B26" s="48">
        <f>'Debit Daily'!I251</f>
        <v>94</v>
      </c>
      <c r="C26" s="48">
        <f>'Debit Daily'!I252</f>
        <v>0</v>
      </c>
      <c r="D26" s="48">
        <f>'Debit Daily'!I253</f>
        <v>0</v>
      </c>
      <c r="E26" s="48">
        <f>'Debit Daily'!I254</f>
        <v>0</v>
      </c>
      <c r="F26" s="48">
        <f>'Debit Daily'!I255</f>
        <v>0</v>
      </c>
      <c r="G26" s="48">
        <f>'Debit Daily'!I256</f>
        <v>0</v>
      </c>
      <c r="H26" s="48">
        <f>'Debit Daily'!I257</f>
        <v>0</v>
      </c>
      <c r="I26" s="48">
        <f>'Debit Daily'!I258</f>
        <v>0</v>
      </c>
      <c r="J26" s="48">
        <f>'Debit Daily'!I259</f>
        <v>0</v>
      </c>
      <c r="K26" s="48">
        <f>'Debit Daily'!I260</f>
        <v>0</v>
      </c>
      <c r="L26" s="48">
        <f>'Debit Daily'!I261</f>
        <v>0</v>
      </c>
      <c r="M26" s="48">
        <f>'Debit Daily'!I262</f>
        <v>0</v>
      </c>
      <c r="N26" s="48">
        <f>'Debit Daily'!I263</f>
        <v>10149</v>
      </c>
      <c r="O26" s="42"/>
      <c r="P26" s="42"/>
      <c r="Q26" s="185">
        <f t="shared" si="4"/>
        <v>10243</v>
      </c>
    </row>
    <row r="27" spans="1:17" x14ac:dyDescent="0.2">
      <c r="A27" s="31" t="s">
        <v>11</v>
      </c>
      <c r="B27" s="5">
        <f t="shared" ref="B27:Q27" si="5">SUM(B21:B26)</f>
        <v>341.2</v>
      </c>
      <c r="C27" s="5">
        <f t="shared" si="5"/>
        <v>0</v>
      </c>
      <c r="D27" s="5">
        <f t="shared" si="5"/>
        <v>949.7</v>
      </c>
      <c r="E27" s="5">
        <f t="shared" si="5"/>
        <v>0</v>
      </c>
      <c r="F27" s="5">
        <f t="shared" si="5"/>
        <v>0</v>
      </c>
      <c r="G27" s="5">
        <f t="shared" si="5"/>
        <v>1480</v>
      </c>
      <c r="H27" s="5">
        <f t="shared" si="5"/>
        <v>0</v>
      </c>
      <c r="I27" s="5">
        <f t="shared" si="5"/>
        <v>0</v>
      </c>
      <c r="J27" s="5">
        <f t="shared" si="5"/>
        <v>68.75</v>
      </c>
      <c r="K27" s="5">
        <f t="shared" si="5"/>
        <v>0</v>
      </c>
      <c r="L27" s="5">
        <f t="shared" si="5"/>
        <v>0</v>
      </c>
      <c r="M27" s="5">
        <f t="shared" si="5"/>
        <v>0</v>
      </c>
      <c r="N27" s="5">
        <f t="shared" si="5"/>
        <v>10149</v>
      </c>
      <c r="O27" s="5">
        <f t="shared" si="5"/>
        <v>0</v>
      </c>
      <c r="P27" s="5">
        <f t="shared" si="5"/>
        <v>0</v>
      </c>
      <c r="Q27" s="9">
        <f t="shared" si="5"/>
        <v>12988.65</v>
      </c>
    </row>
    <row r="28" spans="1:17" ht="9.75" customHeight="1" x14ac:dyDescent="0.2"/>
    <row r="29" spans="1:17" s="1" customFormat="1" ht="24" customHeight="1" x14ac:dyDescent="0.2">
      <c r="A29" s="32"/>
      <c r="B29" s="33" t="s">
        <v>1</v>
      </c>
      <c r="C29" s="33" t="s">
        <v>2</v>
      </c>
      <c r="D29" s="33" t="s">
        <v>3</v>
      </c>
      <c r="E29" s="33" t="s">
        <v>15</v>
      </c>
      <c r="F29" s="33" t="s">
        <v>17</v>
      </c>
      <c r="G29" s="33" t="s">
        <v>4</v>
      </c>
      <c r="H29" s="33" t="s">
        <v>5</v>
      </c>
      <c r="I29" s="34" t="s">
        <v>13</v>
      </c>
      <c r="J29" s="192" t="s">
        <v>125</v>
      </c>
      <c r="K29" s="34" t="s">
        <v>42</v>
      </c>
      <c r="L29" s="34" t="s">
        <v>44</v>
      </c>
      <c r="M29" s="34" t="s">
        <v>19</v>
      </c>
      <c r="N29" s="34" t="s">
        <v>22</v>
      </c>
      <c r="O29" s="34" t="s">
        <v>21</v>
      </c>
      <c r="P29" s="34"/>
      <c r="Q29" s="11" t="s">
        <v>10</v>
      </c>
    </row>
    <row r="30" spans="1:17" x14ac:dyDescent="0.2">
      <c r="A30" s="51" t="s">
        <v>123</v>
      </c>
      <c r="B30" s="93">
        <f>'Debit Daily'!I268</f>
        <v>71</v>
      </c>
      <c r="C30" s="46">
        <f>'Debit Daily'!I269</f>
        <v>0</v>
      </c>
      <c r="D30" s="46">
        <f>'Debit Daily'!I270</f>
        <v>0</v>
      </c>
      <c r="E30" s="46">
        <f>'Debit Daily'!I271</f>
        <v>0</v>
      </c>
      <c r="F30" s="46">
        <f>'Debit Daily'!I272</f>
        <v>0</v>
      </c>
      <c r="G30" s="46">
        <f>'Debit Daily'!I273</f>
        <v>0</v>
      </c>
      <c r="H30" s="46">
        <f>'Debit Daily'!I274</f>
        <v>0</v>
      </c>
      <c r="I30" s="93">
        <f>'Debit Daily'!I275</f>
        <v>0</v>
      </c>
      <c r="J30" s="46">
        <f>'Debit Daily'!I276</f>
        <v>0</v>
      </c>
      <c r="K30" s="46">
        <f>'Debit Daily'!I277</f>
        <v>0</v>
      </c>
      <c r="L30" s="46">
        <f>'Debit Daily'!I278</f>
        <v>0</v>
      </c>
      <c r="M30" s="46">
        <f>'Debit Daily'!I279</f>
        <v>0</v>
      </c>
      <c r="N30" s="41"/>
      <c r="O30" s="41"/>
      <c r="P30" s="41"/>
      <c r="Q30" s="186">
        <f>SUM(B30:P30)</f>
        <v>71</v>
      </c>
    </row>
    <row r="31" spans="1:17" x14ac:dyDescent="0.2">
      <c r="A31" s="51" t="s">
        <v>58</v>
      </c>
      <c r="B31" s="93">
        <f>'Debit Daily'!I282</f>
        <v>24</v>
      </c>
      <c r="C31" s="46">
        <f>'Debit Daily'!I283</f>
        <v>0</v>
      </c>
      <c r="D31" s="46">
        <f>'Debit Daily'!I284</f>
        <v>73.98</v>
      </c>
      <c r="E31" s="46">
        <f>'Debit Daily'!I285</f>
        <v>0</v>
      </c>
      <c r="F31" s="46">
        <f>'Debit Daily'!I286</f>
        <v>0</v>
      </c>
      <c r="G31" s="46">
        <f>'Debit Daily'!I287</f>
        <v>0</v>
      </c>
      <c r="H31" s="46">
        <f>'Debit Daily'!I288</f>
        <v>0</v>
      </c>
      <c r="I31" s="93">
        <f>'Debit Daily'!I289</f>
        <v>0</v>
      </c>
      <c r="J31" s="46">
        <f>'Debit Daily'!I290</f>
        <v>0</v>
      </c>
      <c r="K31" s="46">
        <f>'Debit Daily'!I291</f>
        <v>0</v>
      </c>
      <c r="L31" s="46">
        <f>'Debit Daily'!I292</f>
        <v>0</v>
      </c>
      <c r="M31" s="46">
        <f>'Debit Daily'!I293</f>
        <v>0</v>
      </c>
      <c r="N31" s="41"/>
      <c r="O31" s="41"/>
      <c r="P31" s="41"/>
      <c r="Q31" s="186">
        <f t="shared" ref="Q31:Q35" si="6">SUM(B31:P31)</f>
        <v>97.98</v>
      </c>
    </row>
    <row r="32" spans="1:17" x14ac:dyDescent="0.2">
      <c r="A32" s="51" t="s">
        <v>100</v>
      </c>
      <c r="B32" s="93">
        <f>'Debit Daily'!I296</f>
        <v>27</v>
      </c>
      <c r="C32" s="46">
        <f>'Debit Daily'!I297</f>
        <v>0</v>
      </c>
      <c r="D32" s="46">
        <f>'Debit Daily'!I298</f>
        <v>306.63</v>
      </c>
      <c r="E32" s="46">
        <f>'Debit Daily'!I299</f>
        <v>0</v>
      </c>
      <c r="F32" s="46">
        <f>'Debit Daily'!I300</f>
        <v>0</v>
      </c>
      <c r="G32" s="46">
        <f>'Debit Daily'!I301</f>
        <v>0</v>
      </c>
      <c r="H32" s="46">
        <f>'Debit Daily'!I302</f>
        <v>0</v>
      </c>
      <c r="I32" s="93">
        <f>'Debit Daily'!I303</f>
        <v>0</v>
      </c>
      <c r="J32" s="46">
        <f>'Debit Daily'!I304</f>
        <v>48.75</v>
      </c>
      <c r="K32" s="46">
        <f>'Debit Daily'!I305</f>
        <v>77.61</v>
      </c>
      <c r="L32" s="46">
        <f>'Debit Daily'!I306</f>
        <v>0</v>
      </c>
      <c r="M32" s="46">
        <f>'Debit Daily'!I307</f>
        <v>0</v>
      </c>
      <c r="N32" s="41"/>
      <c r="O32" s="41"/>
      <c r="P32" s="41"/>
      <c r="Q32" s="186">
        <f t="shared" si="6"/>
        <v>459.99</v>
      </c>
    </row>
    <row r="33" spans="1:17" x14ac:dyDescent="0.2">
      <c r="A33" s="51" t="s">
        <v>59</v>
      </c>
      <c r="B33" s="93">
        <f>'Debit Daily'!I310</f>
        <v>32.989999999999995</v>
      </c>
      <c r="C33" s="46">
        <f>'Debit Daily'!I311</f>
        <v>0</v>
      </c>
      <c r="D33" s="46">
        <f>'Debit Daily'!I312</f>
        <v>2108.66</v>
      </c>
      <c r="E33" s="46">
        <f>'Debit Daily'!I313</f>
        <v>0</v>
      </c>
      <c r="F33" s="46">
        <f>'Debit Daily'!I314</f>
        <v>0</v>
      </c>
      <c r="G33" s="46">
        <f>'Debit Daily'!I315</f>
        <v>0</v>
      </c>
      <c r="H33" s="46">
        <f>'Debit Daily'!I316</f>
        <v>0</v>
      </c>
      <c r="I33" s="93">
        <f>'Debit Daily'!I317</f>
        <v>0</v>
      </c>
      <c r="J33" s="46">
        <f>'Debit Daily'!I318</f>
        <v>0</v>
      </c>
      <c r="K33" s="46">
        <f>'Debit Daily'!I319</f>
        <v>0</v>
      </c>
      <c r="L33" s="46">
        <f>'Debit Daily'!I320</f>
        <v>0</v>
      </c>
      <c r="M33" s="46">
        <f>'Debit Daily'!I321</f>
        <v>0</v>
      </c>
      <c r="N33" s="40"/>
      <c r="O33" s="40"/>
      <c r="P33" s="40"/>
      <c r="Q33" s="186">
        <f t="shared" si="6"/>
        <v>2141.6499999999996</v>
      </c>
    </row>
    <row r="34" spans="1:17" x14ac:dyDescent="0.2">
      <c r="A34" s="51" t="s">
        <v>60</v>
      </c>
      <c r="B34" s="93">
        <f>'Debit Daily'!I324</f>
        <v>30</v>
      </c>
      <c r="C34" s="46">
        <f>'Debit Daily'!I325</f>
        <v>0</v>
      </c>
      <c r="D34" s="46">
        <f>'Debit Daily'!I326</f>
        <v>0</v>
      </c>
      <c r="E34" s="46">
        <f>'Debit Daily'!I327</f>
        <v>0</v>
      </c>
      <c r="F34" s="46">
        <f>'Debit Daily'!I328</f>
        <v>0</v>
      </c>
      <c r="G34" s="46">
        <f>'Debit Daily'!I329</f>
        <v>163.31</v>
      </c>
      <c r="H34" s="46">
        <f>'Debit Daily'!I330</f>
        <v>0</v>
      </c>
      <c r="I34" s="93">
        <f>'Debit Daily'!I331</f>
        <v>40.369999999999997</v>
      </c>
      <c r="J34" s="46">
        <f>'Debit Daily'!I332</f>
        <v>0</v>
      </c>
      <c r="K34" s="46">
        <f>'Debit Daily'!I333</f>
        <v>0</v>
      </c>
      <c r="L34" s="46">
        <f>'Debit Daily'!I334</f>
        <v>0</v>
      </c>
      <c r="M34" s="46">
        <f>'Debit Daily'!I335</f>
        <v>0</v>
      </c>
      <c r="N34" s="40"/>
      <c r="O34" s="40"/>
      <c r="P34" s="40"/>
      <c r="Q34" s="186">
        <f t="shared" si="6"/>
        <v>233.68</v>
      </c>
    </row>
    <row r="35" spans="1:17" x14ac:dyDescent="0.2">
      <c r="A35" s="51" t="s">
        <v>61</v>
      </c>
      <c r="B35" s="94">
        <f>'Debit Daily'!I338</f>
        <v>0</v>
      </c>
      <c r="C35" s="48">
        <f>'Debit Daily'!I339</f>
        <v>0</v>
      </c>
      <c r="D35" s="48">
        <f>'Debit Daily'!I340</f>
        <v>0</v>
      </c>
      <c r="E35" s="48">
        <f>'Debit Daily'!I341</f>
        <v>0</v>
      </c>
      <c r="F35" s="48">
        <f>'Debit Daily'!I342</f>
        <v>0</v>
      </c>
      <c r="G35" s="48">
        <f>'Debit Daily'!I343</f>
        <v>0</v>
      </c>
      <c r="H35" s="48">
        <f>'Debit Daily'!I344</f>
        <v>0</v>
      </c>
      <c r="I35" s="94">
        <f>'Debit Daily'!I345</f>
        <v>0</v>
      </c>
      <c r="J35" s="48">
        <f>'Debit Daily'!I346</f>
        <v>0</v>
      </c>
      <c r="K35" s="48">
        <f>'Debit Daily'!I347</f>
        <v>0</v>
      </c>
      <c r="L35" s="48">
        <f>'Debit Daily'!I348</f>
        <v>58.78</v>
      </c>
      <c r="M35" s="48">
        <f>'Debit Daily'!I349</f>
        <v>0</v>
      </c>
      <c r="N35" s="48">
        <f>'Debit Daily'!I350</f>
        <v>17020</v>
      </c>
      <c r="O35" s="42"/>
      <c r="P35" s="42"/>
      <c r="Q35" s="185">
        <f t="shared" si="6"/>
        <v>17078.78</v>
      </c>
    </row>
    <row r="36" spans="1:17" ht="16.5" customHeight="1" x14ac:dyDescent="0.2">
      <c r="A36" s="31" t="s">
        <v>11</v>
      </c>
      <c r="B36" s="5">
        <f t="shared" ref="B36:Q36" si="7">SUM(B30:B35)</f>
        <v>184.99</v>
      </c>
      <c r="C36" s="5">
        <f t="shared" si="7"/>
        <v>0</v>
      </c>
      <c r="D36" s="5">
        <f t="shared" si="7"/>
        <v>2489.27</v>
      </c>
      <c r="E36" s="5">
        <f t="shared" si="7"/>
        <v>0</v>
      </c>
      <c r="F36" s="5">
        <f t="shared" si="7"/>
        <v>0</v>
      </c>
      <c r="G36" s="5">
        <f t="shared" si="7"/>
        <v>163.31</v>
      </c>
      <c r="H36" s="5">
        <f t="shared" si="7"/>
        <v>0</v>
      </c>
      <c r="I36" s="90">
        <f t="shared" si="7"/>
        <v>40.369999999999997</v>
      </c>
      <c r="J36" s="5">
        <f t="shared" si="7"/>
        <v>48.75</v>
      </c>
      <c r="K36" s="5">
        <f t="shared" si="7"/>
        <v>77.61</v>
      </c>
      <c r="L36" s="5">
        <f t="shared" si="7"/>
        <v>58.78</v>
      </c>
      <c r="M36" s="5">
        <f t="shared" si="7"/>
        <v>0</v>
      </c>
      <c r="N36" s="5">
        <f t="shared" si="7"/>
        <v>17020</v>
      </c>
      <c r="O36" s="5">
        <f t="shared" si="7"/>
        <v>0</v>
      </c>
      <c r="P36" s="5">
        <f t="shared" si="7"/>
        <v>0</v>
      </c>
      <c r="Q36" s="9">
        <f t="shared" si="7"/>
        <v>20083.079999999998</v>
      </c>
    </row>
    <row r="37" spans="1:17" ht="8.25" customHeight="1" x14ac:dyDescent="0.2"/>
    <row r="38" spans="1:17" s="1" customFormat="1" ht="24" customHeight="1" x14ac:dyDescent="0.2">
      <c r="A38" s="32"/>
      <c r="B38" s="33" t="s">
        <v>1</v>
      </c>
      <c r="C38" s="33" t="s">
        <v>2</v>
      </c>
      <c r="D38" s="33" t="s">
        <v>3</v>
      </c>
      <c r="E38" s="33" t="s">
        <v>15</v>
      </c>
      <c r="F38" s="33" t="s">
        <v>17</v>
      </c>
      <c r="G38" s="33" t="s">
        <v>4</v>
      </c>
      <c r="H38" s="33" t="s">
        <v>5</v>
      </c>
      <c r="I38" s="34" t="s">
        <v>13</v>
      </c>
      <c r="J38" s="192" t="s">
        <v>125</v>
      </c>
      <c r="K38" s="34" t="s">
        <v>42</v>
      </c>
      <c r="L38" s="34" t="s">
        <v>44</v>
      </c>
      <c r="M38" s="34" t="s">
        <v>19</v>
      </c>
      <c r="N38" s="34" t="s">
        <v>22</v>
      </c>
      <c r="O38" s="34" t="s">
        <v>21</v>
      </c>
      <c r="P38" s="34"/>
      <c r="Q38" s="11" t="s">
        <v>10</v>
      </c>
    </row>
    <row r="39" spans="1:17" x14ac:dyDescent="0.2">
      <c r="A39" s="51" t="s">
        <v>124</v>
      </c>
      <c r="B39" s="95">
        <f>'Debit Daily'!I355</f>
        <v>68.009999999999991</v>
      </c>
      <c r="C39" s="40">
        <f>'Debit Daily'!I356</f>
        <v>0</v>
      </c>
      <c r="D39" s="40">
        <f>'Debit Daily'!I357</f>
        <v>54.43</v>
      </c>
      <c r="E39" s="40">
        <f>'Debit Daily'!I358</f>
        <v>0</v>
      </c>
      <c r="F39" s="40">
        <f>'Debit Daily'!I359</f>
        <v>0</v>
      </c>
      <c r="G39" s="40">
        <f>'Debit Daily'!I360</f>
        <v>0</v>
      </c>
      <c r="H39" s="40">
        <f>'Debit Daily'!I361</f>
        <v>0</v>
      </c>
      <c r="I39" s="41">
        <f>'Debit Daily'!I362</f>
        <v>0</v>
      </c>
      <c r="J39" s="41">
        <f>'Debit Daily'!I363</f>
        <v>0</v>
      </c>
      <c r="K39" s="41">
        <f>'Debit Daily'!I364</f>
        <v>0</v>
      </c>
      <c r="L39" s="41">
        <f>'Debit Daily'!I365</f>
        <v>0</v>
      </c>
      <c r="M39" s="41">
        <f>'Debit Daily'!I366</f>
        <v>0</v>
      </c>
      <c r="N39" s="41"/>
      <c r="O39" s="41"/>
      <c r="P39" s="41"/>
      <c r="Q39" s="186">
        <f t="shared" ref="Q39:Q44" si="8">SUM(B39:P39)</f>
        <v>122.44</v>
      </c>
    </row>
    <row r="40" spans="1:17" x14ac:dyDescent="0.2">
      <c r="A40" s="51" t="s">
        <v>62</v>
      </c>
      <c r="B40" s="95">
        <f>'Debit Daily'!I369</f>
        <v>21</v>
      </c>
      <c r="C40" s="40">
        <f>'Debit Daily'!I370</f>
        <v>0</v>
      </c>
      <c r="D40" s="40">
        <f>'Debit Daily'!I371</f>
        <v>0</v>
      </c>
      <c r="E40" s="40">
        <f>'Debit Daily'!I372</f>
        <v>0</v>
      </c>
      <c r="F40" s="40">
        <f>'Debit Daily'!I373</f>
        <v>0</v>
      </c>
      <c r="G40" s="40">
        <f>'Debit Daily'!I374</f>
        <v>0</v>
      </c>
      <c r="H40" s="40">
        <f>'Debit Daily'!I375</f>
        <v>0</v>
      </c>
      <c r="I40" s="41">
        <f>'Debit Daily'!I376</f>
        <v>0</v>
      </c>
      <c r="J40" s="41">
        <f>'Debit Daily'!I377</f>
        <v>0</v>
      </c>
      <c r="K40" s="41">
        <f>'Debit Daily'!I378</f>
        <v>0</v>
      </c>
      <c r="L40" s="41">
        <f>'Debit Daily'!I379</f>
        <v>0</v>
      </c>
      <c r="M40" s="41">
        <f>'Debit Daily'!I380</f>
        <v>0</v>
      </c>
      <c r="N40" s="41"/>
      <c r="O40" s="41"/>
      <c r="P40" s="41"/>
      <c r="Q40" s="186">
        <f t="shared" si="8"/>
        <v>21</v>
      </c>
    </row>
    <row r="41" spans="1:17" x14ac:dyDescent="0.2">
      <c r="A41" s="51" t="s">
        <v>101</v>
      </c>
      <c r="B41" s="95">
        <f>'Debit Daily'!I383</f>
        <v>40.26</v>
      </c>
      <c r="C41" s="40">
        <f>'Debit Daily'!I384</f>
        <v>0</v>
      </c>
      <c r="D41" s="40">
        <f>'Debit Daily'!I385</f>
        <v>40.880000000000003</v>
      </c>
      <c r="E41" s="40">
        <f>'Debit Daily'!I386</f>
        <v>0</v>
      </c>
      <c r="F41" s="40">
        <f>'Debit Daily'!I387</f>
        <v>0</v>
      </c>
      <c r="G41" s="40">
        <f>'Debit Daily'!I388</f>
        <v>0</v>
      </c>
      <c r="H41" s="40">
        <f>'Debit Daily'!I389</f>
        <v>0</v>
      </c>
      <c r="I41" s="41">
        <f>'Debit Daily'!I390</f>
        <v>0</v>
      </c>
      <c r="J41" s="41">
        <f>'Debit Daily'!I391</f>
        <v>0</v>
      </c>
      <c r="K41" s="41">
        <f>'Debit Daily'!I392</f>
        <v>0</v>
      </c>
      <c r="L41" s="41">
        <f>'Debit Daily'!I393</f>
        <v>0</v>
      </c>
      <c r="M41" s="41">
        <f>'Debit Daily'!I394</f>
        <v>0</v>
      </c>
      <c r="N41" s="41"/>
      <c r="O41" s="41"/>
      <c r="P41" s="41"/>
      <c r="Q41" s="186">
        <f t="shared" si="8"/>
        <v>81.14</v>
      </c>
    </row>
    <row r="42" spans="1:17" x14ac:dyDescent="0.2">
      <c r="A42" s="51" t="s">
        <v>63</v>
      </c>
      <c r="B42" s="95">
        <f>'Debit Daily'!I397</f>
        <v>49</v>
      </c>
      <c r="C42" s="40">
        <f>'Debit Daily'!I398</f>
        <v>0</v>
      </c>
      <c r="D42" s="40">
        <f>'Debit Daily'!I399</f>
        <v>0</v>
      </c>
      <c r="E42" s="40">
        <f>'Debit Daily'!I400</f>
        <v>0</v>
      </c>
      <c r="F42" s="40">
        <f>'Debit Daily'!I401</f>
        <v>0</v>
      </c>
      <c r="G42" s="40">
        <f>'Debit Daily'!I402</f>
        <v>0</v>
      </c>
      <c r="H42" s="40">
        <f>'Debit Daily'!I403</f>
        <v>0</v>
      </c>
      <c r="I42" s="40">
        <f>'Debit Daily'!I404</f>
        <v>0</v>
      </c>
      <c r="J42" s="40">
        <f>'Debit Daily'!I405</f>
        <v>0</v>
      </c>
      <c r="K42" s="40">
        <f>'Debit Daily'!I406</f>
        <v>0</v>
      </c>
      <c r="L42" s="40">
        <f>'Debit Daily'!I407</f>
        <v>0</v>
      </c>
      <c r="M42" s="40">
        <f>'Debit Daily'!I408</f>
        <v>0</v>
      </c>
      <c r="N42" s="40"/>
      <c r="O42" s="40"/>
      <c r="P42" s="40"/>
      <c r="Q42" s="186">
        <f t="shared" si="8"/>
        <v>49</v>
      </c>
    </row>
    <row r="43" spans="1:17" x14ac:dyDescent="0.2">
      <c r="A43" s="51"/>
      <c r="B43" s="95">
        <f>'Debit Daily'!I411</f>
        <v>0</v>
      </c>
      <c r="C43" s="40">
        <f>'Debit Daily'!I412</f>
        <v>0</v>
      </c>
      <c r="D43" s="40">
        <f>'Debit Daily'!I413</f>
        <v>0</v>
      </c>
      <c r="E43" s="40">
        <f>'Debit Daily'!I414</f>
        <v>0</v>
      </c>
      <c r="F43" s="40">
        <f>'Debit Daily'!I415</f>
        <v>0</v>
      </c>
      <c r="G43" s="40">
        <f>'Debit Daily'!I416</f>
        <v>0</v>
      </c>
      <c r="H43" s="40">
        <f>'Debit Daily'!I417</f>
        <v>0</v>
      </c>
      <c r="I43" s="40">
        <f>'Debit Daily'!I418</f>
        <v>0</v>
      </c>
      <c r="J43" s="40">
        <f>'Debit Daily'!I419</f>
        <v>0</v>
      </c>
      <c r="K43" s="40">
        <f>'Debit Daily'!I420</f>
        <v>0</v>
      </c>
      <c r="L43" s="40">
        <f>'Debit Daily'!I420</f>
        <v>0</v>
      </c>
      <c r="M43" s="40">
        <f>'Debit Daily'!I422</f>
        <v>0</v>
      </c>
      <c r="N43" s="40"/>
      <c r="O43" s="40"/>
      <c r="P43" s="40"/>
      <c r="Q43" s="186">
        <f t="shared" si="8"/>
        <v>0</v>
      </c>
    </row>
    <row r="44" spans="1:17" x14ac:dyDescent="0.2">
      <c r="A44" s="51"/>
      <c r="B44" s="96">
        <f>'Debit Daily'!I426</f>
        <v>0</v>
      </c>
      <c r="C44" s="42">
        <f>'Debit Daily'!I427</f>
        <v>0</v>
      </c>
      <c r="D44" s="42">
        <f>'Debit Daily'!I428</f>
        <v>0</v>
      </c>
      <c r="E44" s="42">
        <f>'Debit Daily'!I429</f>
        <v>0</v>
      </c>
      <c r="F44" s="42">
        <f>'Debit Daily'!I430</f>
        <v>0</v>
      </c>
      <c r="G44" s="42">
        <f>'Debit Daily'!I431</f>
        <v>0</v>
      </c>
      <c r="H44" s="42">
        <f>'Debit Daily'!I432</f>
        <v>0</v>
      </c>
      <c r="I44" s="42">
        <f>'Debit Daily'!I433</f>
        <v>0</v>
      </c>
      <c r="J44" s="42">
        <f>'Debit Daily'!I435</f>
        <v>0</v>
      </c>
      <c r="K44" s="42">
        <f>'Debit Daily'!I435</f>
        <v>0</v>
      </c>
      <c r="L44" s="42">
        <f>'Debit Daily'!I436</f>
        <v>0</v>
      </c>
      <c r="M44" s="42">
        <f>'Debit Daily'!I437</f>
        <v>0</v>
      </c>
      <c r="N44" s="42">
        <f>'Debit Daily'!I438</f>
        <v>0</v>
      </c>
      <c r="O44" s="42"/>
      <c r="P44" s="42"/>
      <c r="Q44" s="185">
        <f t="shared" si="8"/>
        <v>0</v>
      </c>
    </row>
    <row r="45" spans="1:17" ht="15" customHeight="1" x14ac:dyDescent="0.2">
      <c r="A45" s="31" t="s">
        <v>11</v>
      </c>
      <c r="B45" s="90">
        <f t="shared" ref="B45:Q45" si="9">SUM(B39:B44)</f>
        <v>178.26999999999998</v>
      </c>
      <c r="C45" s="5">
        <f t="shared" si="9"/>
        <v>0</v>
      </c>
      <c r="D45" s="5">
        <f t="shared" si="9"/>
        <v>95.31</v>
      </c>
      <c r="E45" s="5">
        <f t="shared" si="9"/>
        <v>0</v>
      </c>
      <c r="F45" s="5">
        <f t="shared" si="9"/>
        <v>0</v>
      </c>
      <c r="G45" s="5">
        <f t="shared" si="9"/>
        <v>0</v>
      </c>
      <c r="H45" s="5">
        <f t="shared" si="9"/>
        <v>0</v>
      </c>
      <c r="I45" s="5">
        <f t="shared" si="9"/>
        <v>0</v>
      </c>
      <c r="J45" s="5">
        <f t="shared" si="9"/>
        <v>0</v>
      </c>
      <c r="K45" s="5">
        <f t="shared" si="9"/>
        <v>0</v>
      </c>
      <c r="L45" s="5">
        <f t="shared" si="9"/>
        <v>0</v>
      </c>
      <c r="M45" s="5">
        <f t="shared" si="9"/>
        <v>0</v>
      </c>
      <c r="N45" s="5">
        <f t="shared" si="9"/>
        <v>0</v>
      </c>
      <c r="O45" s="5">
        <f t="shared" si="9"/>
        <v>0</v>
      </c>
      <c r="P45" s="5">
        <f t="shared" si="9"/>
        <v>0</v>
      </c>
      <c r="Q45" s="9">
        <f t="shared" si="9"/>
        <v>273.58</v>
      </c>
    </row>
    <row r="46" spans="1:17" ht="7.5" customHeight="1" x14ac:dyDescent="0.2"/>
    <row r="47" spans="1:17" ht="25.5" customHeight="1" x14ac:dyDescent="0.2">
      <c r="B47" s="138" t="s">
        <v>1</v>
      </c>
      <c r="C47" s="138" t="s">
        <v>2</v>
      </c>
      <c r="D47" s="138" t="s">
        <v>3</v>
      </c>
      <c r="E47" s="138" t="s">
        <v>15</v>
      </c>
      <c r="F47" s="138" t="s">
        <v>17</v>
      </c>
      <c r="G47" s="138" t="s">
        <v>4</v>
      </c>
      <c r="H47" s="138" t="s">
        <v>5</v>
      </c>
      <c r="I47" s="139" t="s">
        <v>13</v>
      </c>
      <c r="J47" s="193" t="s">
        <v>125</v>
      </c>
      <c r="K47" s="139" t="s">
        <v>42</v>
      </c>
      <c r="L47" s="139" t="s">
        <v>44</v>
      </c>
      <c r="M47" s="139" t="s">
        <v>19</v>
      </c>
      <c r="N47" s="139" t="s">
        <v>22</v>
      </c>
      <c r="O47" s="139" t="s">
        <v>21</v>
      </c>
    </row>
    <row r="48" spans="1:17" ht="21.95" customHeight="1" x14ac:dyDescent="0.2">
      <c r="A48" s="101" t="s">
        <v>41</v>
      </c>
      <c r="B48" s="16">
        <f t="shared" ref="B48:N48" si="10">SUM(B9+B18+B27+B36+B45)</f>
        <v>1302.53</v>
      </c>
      <c r="C48" s="16">
        <f t="shared" si="10"/>
        <v>0</v>
      </c>
      <c r="D48" s="16">
        <f t="shared" si="10"/>
        <v>5572.2600000000011</v>
      </c>
      <c r="E48" s="16">
        <f t="shared" si="10"/>
        <v>0</v>
      </c>
      <c r="F48" s="16">
        <f t="shared" si="10"/>
        <v>0</v>
      </c>
      <c r="G48" s="16">
        <f t="shared" si="10"/>
        <v>1643.31</v>
      </c>
      <c r="H48" s="16">
        <f t="shared" si="10"/>
        <v>0</v>
      </c>
      <c r="I48" s="16">
        <f t="shared" si="10"/>
        <v>86.759999999999991</v>
      </c>
      <c r="J48" s="16">
        <f t="shared" si="10"/>
        <v>302.75</v>
      </c>
      <c r="K48" s="16">
        <f t="shared" si="10"/>
        <v>388.05</v>
      </c>
      <c r="L48" s="16">
        <f t="shared" si="10"/>
        <v>58.78</v>
      </c>
      <c r="M48" s="16">
        <f t="shared" si="10"/>
        <v>0</v>
      </c>
      <c r="N48" s="16">
        <f t="shared" si="10"/>
        <v>34169</v>
      </c>
    </row>
    <row r="49" spans="2:7" x14ac:dyDescent="0.2">
      <c r="B49" s="65" t="s">
        <v>23</v>
      </c>
      <c r="C49" s="66">
        <v>45852</v>
      </c>
      <c r="D49" s="65" t="s">
        <v>25</v>
      </c>
      <c r="E49" s="66">
        <f>Q9+Q18+Q27+Q36+Q45</f>
        <v>43523.44</v>
      </c>
      <c r="F49" s="66"/>
      <c r="G49" s="66">
        <f>SUM(C49-E49)</f>
        <v>2328.5599999999977</v>
      </c>
    </row>
  </sheetData>
  <customSheetViews>
    <customSheetView guid="{97FF768E-DA46-4D0F-BA3C-7ACBE2CC230E}" showPageBreaks="1" printArea="1" hiddenColumns="1">
      <selection activeCell="E59" sqref="E59"/>
      <colBreaks count="1" manualBreakCount="1">
        <brk id="17" max="1048575" man="1"/>
      </colBreaks>
      <pageMargins left="0" right="0" top="0" bottom="0" header="0.5" footer="0"/>
      <pageSetup scale="74" orientation="landscape" horizontalDpi="4294967293" verticalDpi="4294967293" r:id="rId1"/>
      <headerFooter alignWithMargins="0"/>
    </customSheetView>
  </customSheetViews>
  <phoneticPr fontId="2" type="noConversion"/>
  <pageMargins left="0" right="0" top="0" bottom="0" header="0.5" footer="0"/>
  <pageSetup scale="73" orientation="landscape" horizontalDpi="4294967293" verticalDpi="4294967293" r:id="rId2"/>
  <headerFooter alignWithMargins="0"/>
  <colBreaks count="1" manualBreakCount="1">
    <brk id="17" max="1048575" man="1"/>
  </colBreaks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1"/>
  <sheetViews>
    <sheetView tabSelected="1" topLeftCell="A24" zoomScaleNormal="100" workbookViewId="0">
      <selection activeCell="B48" sqref="B48:M48"/>
    </sheetView>
  </sheetViews>
  <sheetFormatPr defaultRowHeight="12.75" x14ac:dyDescent="0.2"/>
  <cols>
    <col min="1" max="1" width="9.7109375" style="29" customWidth="1"/>
    <col min="2" max="5" width="12.42578125" customWidth="1"/>
    <col min="6" max="6" width="10.5703125" customWidth="1"/>
    <col min="7" max="7" width="15" customWidth="1"/>
    <col min="8" max="8" width="11" customWidth="1"/>
    <col min="9" max="9" width="13" customWidth="1"/>
    <col min="10" max="10" width="11.5703125" hidden="1" customWidth="1"/>
    <col min="11" max="11" width="13" customWidth="1"/>
    <col min="12" max="12" width="14.140625" customWidth="1"/>
    <col min="13" max="13" width="13" customWidth="1"/>
    <col min="14" max="14" width="14.42578125" style="155" customWidth="1"/>
    <col min="15" max="15" width="0.140625" customWidth="1"/>
    <col min="16" max="16" width="0.42578125" customWidth="1"/>
    <col min="17" max="17" width="12.5703125" customWidth="1"/>
  </cols>
  <sheetData>
    <row r="1" spans="1:18" s="55" customFormat="1" ht="87" customHeight="1" x14ac:dyDescent="0.2">
      <c r="A1" s="54"/>
      <c r="N1" s="141"/>
    </row>
    <row r="2" spans="1:18" s="1" customFormat="1" ht="6.75" customHeight="1" x14ac:dyDescent="0.2">
      <c r="A2" s="3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42"/>
      <c r="O2" s="10"/>
      <c r="P2" s="10"/>
      <c r="Q2" s="10"/>
      <c r="R2" s="10"/>
    </row>
    <row r="3" spans="1:18" s="1" customFormat="1" ht="33.75" customHeight="1" x14ac:dyDescent="0.2">
      <c r="A3" s="32"/>
      <c r="B3" s="33" t="s">
        <v>1</v>
      </c>
      <c r="C3" s="33" t="s">
        <v>2</v>
      </c>
      <c r="D3" s="33" t="s">
        <v>3</v>
      </c>
      <c r="E3" s="33" t="s">
        <v>15</v>
      </c>
      <c r="F3" s="33" t="s">
        <v>17</v>
      </c>
      <c r="G3" s="33" t="s">
        <v>4</v>
      </c>
      <c r="H3" s="33" t="s">
        <v>5</v>
      </c>
      <c r="I3" s="34" t="s">
        <v>13</v>
      </c>
      <c r="J3" s="34" t="s">
        <v>16</v>
      </c>
      <c r="K3" s="34" t="s">
        <v>42</v>
      </c>
      <c r="L3" s="34" t="s">
        <v>44</v>
      </c>
      <c r="M3" s="34" t="s">
        <v>19</v>
      </c>
      <c r="N3" s="143" t="s">
        <v>22</v>
      </c>
      <c r="O3" s="34" t="s">
        <v>21</v>
      </c>
      <c r="P3" s="34"/>
      <c r="Q3" s="11" t="s">
        <v>10</v>
      </c>
    </row>
    <row r="4" spans="1:18" x14ac:dyDescent="0.2">
      <c r="A4" s="51"/>
      <c r="B4" s="56">
        <f>'Cash Daily'!I3</f>
        <v>0</v>
      </c>
      <c r="C4" s="56">
        <f>'Cash Daily'!I4</f>
        <v>0</v>
      </c>
      <c r="D4" s="56">
        <f>'Cash Daily'!I5</f>
        <v>0</v>
      </c>
      <c r="E4" s="56">
        <f>'Cash Daily'!I6</f>
        <v>0</v>
      </c>
      <c r="F4" s="56">
        <f>'Cash Daily'!I7</f>
        <v>0</v>
      </c>
      <c r="G4" s="43">
        <f>'Cash Daily'!I8</f>
        <v>0</v>
      </c>
      <c r="H4" s="43">
        <f>'Cash Daily'!I9</f>
        <v>0</v>
      </c>
      <c r="I4" s="43">
        <f>'Cash Daily'!I10</f>
        <v>0</v>
      </c>
      <c r="J4" s="1">
        <f>'Cash Daily'!I11</f>
        <v>0</v>
      </c>
      <c r="K4" s="1">
        <f>'Cash Daily'!I12</f>
        <v>0</v>
      </c>
      <c r="L4" s="1">
        <f>'Cash Daily'!I13</f>
        <v>0</v>
      </c>
      <c r="M4" s="1">
        <f>'Cash Daily'!I14</f>
        <v>0</v>
      </c>
      <c r="N4" s="144"/>
      <c r="O4" s="1"/>
      <c r="P4" s="1"/>
      <c r="Q4" s="184">
        <f>SUM(B4:P4)</f>
        <v>0</v>
      </c>
    </row>
    <row r="5" spans="1:18" x14ac:dyDescent="0.2">
      <c r="B5" s="56">
        <f>'Cash Daily'!I17</f>
        <v>0</v>
      </c>
      <c r="C5" s="56">
        <f>'Cash Daily'!I8</f>
        <v>0</v>
      </c>
      <c r="D5" s="44">
        <f>'Cash Daily'!I19</f>
        <v>0</v>
      </c>
      <c r="E5" s="44">
        <f>'Cash Daily'!I20</f>
        <v>0</v>
      </c>
      <c r="F5" s="44">
        <f>'Cash Daily'!I21</f>
        <v>0</v>
      </c>
      <c r="G5" s="44">
        <f>'Cash Daily'!I22</f>
        <v>0</v>
      </c>
      <c r="H5" s="44">
        <f>'Cash Daily'!I23</f>
        <v>0</v>
      </c>
      <c r="I5" s="49">
        <f>'Cash Daily'!I24</f>
        <v>0</v>
      </c>
      <c r="J5" s="49">
        <f>'Cash Daily'!I25</f>
        <v>0</v>
      </c>
      <c r="K5" s="49">
        <f>'Cash Daily'!I26</f>
        <v>0</v>
      </c>
      <c r="L5" s="49">
        <f>'Cash Daily'!I27</f>
        <v>0</v>
      </c>
      <c r="M5" s="49">
        <f>'Cash Daily'!I28</f>
        <v>0</v>
      </c>
      <c r="N5" s="145"/>
      <c r="O5" s="49"/>
      <c r="P5" s="49"/>
      <c r="Q5" s="184">
        <f t="shared" ref="Q5:Q9" si="0">SUM(B5:P5)</f>
        <v>0</v>
      </c>
    </row>
    <row r="6" spans="1:18" x14ac:dyDescent="0.2">
      <c r="A6" s="51" t="s">
        <v>97</v>
      </c>
      <c r="B6" s="56">
        <f>'Cash Daily'!I32</f>
        <v>0</v>
      </c>
      <c r="C6" s="56">
        <f>'Cash Daily'!I33</f>
        <v>53.6</v>
      </c>
      <c r="D6" s="44">
        <f>'Cash Daily'!I34</f>
        <v>0</v>
      </c>
      <c r="E6" s="44">
        <f>'Cash Daily'!I35</f>
        <v>0</v>
      </c>
      <c r="F6" s="44">
        <f>'Cash Daily'!I36</f>
        <v>0</v>
      </c>
      <c r="G6" s="44">
        <f>'Cash Daily'!I37</f>
        <v>0</v>
      </c>
      <c r="H6" s="44">
        <f>'Cash Daily'!I38</f>
        <v>0</v>
      </c>
      <c r="I6" s="49">
        <f>'Cash Daily'!I39</f>
        <v>0</v>
      </c>
      <c r="J6" s="49">
        <f>'Cash Daily'!I40</f>
        <v>0</v>
      </c>
      <c r="K6" s="49">
        <f>'Cash Daily'!I41</f>
        <v>0</v>
      </c>
      <c r="L6" s="49">
        <f>'Cash Daily'!I42</f>
        <v>0</v>
      </c>
      <c r="M6" s="49">
        <f>'Cash Daily'!I43</f>
        <v>0</v>
      </c>
      <c r="N6" s="145"/>
      <c r="O6" s="49"/>
      <c r="P6" s="49"/>
      <c r="Q6" s="184">
        <f>SUM(B6:P6)</f>
        <v>53.6</v>
      </c>
    </row>
    <row r="7" spans="1:18" x14ac:dyDescent="0.2">
      <c r="A7" s="51" t="s">
        <v>47</v>
      </c>
      <c r="B7" s="56">
        <f>'Cash Daily'!I47</f>
        <v>0</v>
      </c>
      <c r="C7" s="56">
        <f>'Cash Daily'!I48</f>
        <v>53.6</v>
      </c>
      <c r="D7" s="44">
        <f>'Cash Daily'!I49</f>
        <v>0</v>
      </c>
      <c r="E7" s="44">
        <f>'Cash Daily'!I50</f>
        <v>0</v>
      </c>
      <c r="F7" s="44">
        <f>'Cash Daily'!I51</f>
        <v>0</v>
      </c>
      <c r="G7" s="44">
        <f>'Cash Daily'!I52</f>
        <v>0</v>
      </c>
      <c r="H7" s="44">
        <f>'Cash Daily'!I53</f>
        <v>0</v>
      </c>
      <c r="I7" s="49">
        <f>'Cash Daily'!I54</f>
        <v>0</v>
      </c>
      <c r="J7" s="49">
        <f>'Cash Daily'!I55</f>
        <v>0</v>
      </c>
      <c r="K7" s="49">
        <f>'Cash Daily'!I56</f>
        <v>0</v>
      </c>
      <c r="L7" s="49">
        <f>'Cash Daily'!I57</f>
        <v>0</v>
      </c>
      <c r="M7" s="49">
        <f>'Cash Daily'!I58</f>
        <v>0</v>
      </c>
      <c r="N7" s="145"/>
      <c r="O7" s="49"/>
      <c r="P7" s="49"/>
      <c r="Q7" s="184">
        <f t="shared" si="0"/>
        <v>53.6</v>
      </c>
    </row>
    <row r="8" spans="1:18" x14ac:dyDescent="0.2">
      <c r="A8" s="51" t="s">
        <v>48</v>
      </c>
      <c r="B8" s="56">
        <f>'Cash Daily'!I62</f>
        <v>0</v>
      </c>
      <c r="C8" s="56">
        <f>'Cash Daily'!I63</f>
        <v>45.45</v>
      </c>
      <c r="D8" s="44">
        <f>'Cash Daily'!I64</f>
        <v>0</v>
      </c>
      <c r="E8" s="44">
        <f>'Cash Daily'!I65</f>
        <v>2.5</v>
      </c>
      <c r="F8" s="44">
        <f>'Cash Daily'!I66</f>
        <v>0</v>
      </c>
      <c r="G8" s="44">
        <f>'Cash Daily'!I67</f>
        <v>0</v>
      </c>
      <c r="H8" s="44">
        <f>'Cash Daily'!I68</f>
        <v>0</v>
      </c>
      <c r="I8" s="49">
        <f>'Cash Daily'!I69</f>
        <v>0</v>
      </c>
      <c r="J8" s="49">
        <f>'Cash Daily'!I70</f>
        <v>0</v>
      </c>
      <c r="K8" s="49">
        <f>'Cash Daily'!I71</f>
        <v>0</v>
      </c>
      <c r="L8" s="49">
        <f>'Cash Daily'!I72</f>
        <v>0</v>
      </c>
      <c r="M8" s="49">
        <f>'Cash Daily'!I73</f>
        <v>0</v>
      </c>
      <c r="N8" s="145"/>
      <c r="O8" s="49"/>
      <c r="P8" s="49"/>
      <c r="Q8" s="184">
        <f t="shared" si="0"/>
        <v>47.95</v>
      </c>
    </row>
    <row r="9" spans="1:18" x14ac:dyDescent="0.2">
      <c r="A9" s="51" t="s">
        <v>49</v>
      </c>
      <c r="B9" s="58">
        <f>'Cash Daily'!I77</f>
        <v>0</v>
      </c>
      <c r="C9" s="58">
        <f>'Cash Daily'!I78</f>
        <v>25.299999999999997</v>
      </c>
      <c r="D9" s="45">
        <f>'Cash Daily'!I79</f>
        <v>19.87</v>
      </c>
      <c r="E9" s="45">
        <f>'Cash Daily'!I80</f>
        <v>0</v>
      </c>
      <c r="F9" s="45">
        <f>'Cash Daily'!I81</f>
        <v>0</v>
      </c>
      <c r="G9" s="45">
        <f>'Cash Daily'!I82</f>
        <v>0</v>
      </c>
      <c r="H9" s="45">
        <f>'Cash Daily'!I83</f>
        <v>0</v>
      </c>
      <c r="I9" s="39">
        <f>'Cash Daily'!I84</f>
        <v>0</v>
      </c>
      <c r="J9" s="39">
        <f>'Cash Daily'!I85</f>
        <v>0</v>
      </c>
      <c r="K9" s="39">
        <f>'Cash Daily'!I86</f>
        <v>0</v>
      </c>
      <c r="L9" s="39">
        <f>'Cash Daily'!I87</f>
        <v>0</v>
      </c>
      <c r="M9" s="39">
        <f>'Cash Daily'!I88</f>
        <v>0</v>
      </c>
      <c r="N9" s="146"/>
      <c r="O9" s="39"/>
      <c r="P9" s="39"/>
      <c r="Q9" s="185">
        <f t="shared" si="0"/>
        <v>45.17</v>
      </c>
    </row>
    <row r="10" spans="1:18" s="5" customFormat="1" x14ac:dyDescent="0.2">
      <c r="A10" s="31" t="s">
        <v>11</v>
      </c>
      <c r="B10" s="5">
        <f>SUM(B4:B9)</f>
        <v>0</v>
      </c>
      <c r="C10" s="72">
        <f>SUM(C4:C9)</f>
        <v>177.95</v>
      </c>
      <c r="D10" s="72">
        <f>SUM(D4:D9)</f>
        <v>19.87</v>
      </c>
      <c r="E10" s="72">
        <f>SUM(E4:E9)</f>
        <v>2.5</v>
      </c>
      <c r="F10" s="5">
        <f t="shared" ref="F10:N10" si="1">SUM(F4:F9)</f>
        <v>0</v>
      </c>
      <c r="G10" s="5">
        <f t="shared" si="1"/>
        <v>0</v>
      </c>
      <c r="H10" s="5">
        <f t="shared" si="1"/>
        <v>0</v>
      </c>
      <c r="I10" s="5">
        <f t="shared" si="1"/>
        <v>0</v>
      </c>
      <c r="J10" s="5">
        <f t="shared" si="1"/>
        <v>0</v>
      </c>
      <c r="K10" s="5">
        <f t="shared" si="1"/>
        <v>0</v>
      </c>
      <c r="L10" s="5">
        <f t="shared" si="1"/>
        <v>0</v>
      </c>
      <c r="M10" s="5">
        <f t="shared" si="1"/>
        <v>0</v>
      </c>
      <c r="N10" s="147">
        <f t="shared" si="1"/>
        <v>0</v>
      </c>
      <c r="Q10" s="57">
        <f>SUM(Q4:Q9)</f>
        <v>200.32</v>
      </c>
    </row>
    <row r="12" spans="1:18" s="1" customFormat="1" ht="33.75" customHeight="1" x14ac:dyDescent="0.2">
      <c r="A12" s="32"/>
      <c r="B12" s="33" t="s">
        <v>1</v>
      </c>
      <c r="C12" s="33" t="s">
        <v>2</v>
      </c>
      <c r="D12" s="33" t="s">
        <v>3</v>
      </c>
      <c r="E12" s="33" t="s">
        <v>15</v>
      </c>
      <c r="F12" s="33" t="s">
        <v>17</v>
      </c>
      <c r="G12" s="33" t="s">
        <v>4</v>
      </c>
      <c r="H12" s="33" t="s">
        <v>5</v>
      </c>
      <c r="I12" s="34" t="s">
        <v>13</v>
      </c>
      <c r="J12" s="34" t="s">
        <v>16</v>
      </c>
      <c r="K12" s="34" t="s">
        <v>42</v>
      </c>
      <c r="L12" s="34" t="s">
        <v>44</v>
      </c>
      <c r="M12" s="34" t="s">
        <v>19</v>
      </c>
      <c r="N12" s="143" t="s">
        <v>22</v>
      </c>
      <c r="O12" s="34" t="s">
        <v>21</v>
      </c>
      <c r="P12" s="34"/>
      <c r="Q12" s="75" t="s">
        <v>10</v>
      </c>
    </row>
    <row r="13" spans="1:18" s="1" customFormat="1" x14ac:dyDescent="0.2">
      <c r="A13" s="51" t="s">
        <v>121</v>
      </c>
      <c r="B13" s="88">
        <f>'Cash Daily'!I94</f>
        <v>0</v>
      </c>
      <c r="C13" s="59">
        <f>'Cash Daily'!I95</f>
        <v>38.6</v>
      </c>
      <c r="D13" s="59">
        <f>'Cash Daily'!I96</f>
        <v>0</v>
      </c>
      <c r="E13" s="88">
        <f>'Cash Daily'!I97</f>
        <v>0</v>
      </c>
      <c r="F13" s="59">
        <f>'Cash Daily'!I98</f>
        <v>0</v>
      </c>
      <c r="G13" s="59">
        <f>'Cash Daily'!I99</f>
        <v>0</v>
      </c>
      <c r="H13" s="59">
        <f>'Cash Daily'!I100</f>
        <v>0</v>
      </c>
      <c r="I13" s="59">
        <f>'Cash Daily'!I101</f>
        <v>0</v>
      </c>
      <c r="J13" s="59">
        <f>'Cash Daily'!I102</f>
        <v>0</v>
      </c>
      <c r="K13" s="59">
        <f>'Cash Daily'!I103</f>
        <v>0</v>
      </c>
      <c r="L13" s="59">
        <f>'Cash Daily'!I104</f>
        <v>0</v>
      </c>
      <c r="M13" s="59">
        <f>'Cash Daily'!I105</f>
        <v>0</v>
      </c>
      <c r="N13" s="148"/>
      <c r="O13" s="59"/>
      <c r="P13" s="59"/>
      <c r="Q13" s="184">
        <f>SUM(B13:P13)</f>
        <v>38.6</v>
      </c>
    </row>
    <row r="14" spans="1:18" s="1" customFormat="1" x14ac:dyDescent="0.2">
      <c r="A14" s="51" t="s">
        <v>50</v>
      </c>
      <c r="B14" s="88">
        <f>'Cash Daily'!I108</f>
        <v>0</v>
      </c>
      <c r="C14" s="59">
        <f>'Cash Daily'!I109</f>
        <v>53.6</v>
      </c>
      <c r="D14" s="59">
        <f>'Cash Daily'!I110</f>
        <v>0</v>
      </c>
      <c r="E14" s="88">
        <f>'Cash Daily'!I111</f>
        <v>0</v>
      </c>
      <c r="F14" s="59">
        <f>'Cash Daily'!I112</f>
        <v>0</v>
      </c>
      <c r="G14" s="59">
        <f>'Cash Daily'!I113</f>
        <v>0</v>
      </c>
      <c r="H14" s="59">
        <f>'Cash Daily'!I114</f>
        <v>0</v>
      </c>
      <c r="I14" s="59">
        <f>'Cash Daily'!I115</f>
        <v>14.14</v>
      </c>
      <c r="J14" s="59">
        <f>'Cash Daily'!I116</f>
        <v>0</v>
      </c>
      <c r="K14" s="59">
        <f>'Cash Daily'!I117</f>
        <v>0</v>
      </c>
      <c r="L14" s="59">
        <f>'Cash Daily'!I118</f>
        <v>0</v>
      </c>
      <c r="M14" s="59">
        <f>'Cash Daily'!I119</f>
        <v>0</v>
      </c>
      <c r="N14" s="148"/>
      <c r="O14" s="60"/>
      <c r="P14" s="60"/>
      <c r="Q14" s="184">
        <f t="shared" ref="Q14:Q18" si="2">SUM(B14:P14)</f>
        <v>67.740000000000009</v>
      </c>
    </row>
    <row r="15" spans="1:18" s="1" customFormat="1" x14ac:dyDescent="0.2">
      <c r="A15" s="51" t="s">
        <v>98</v>
      </c>
      <c r="B15" s="88">
        <f>'Cash Daily'!I122</f>
        <v>0</v>
      </c>
      <c r="C15" s="59">
        <f>'Cash Daily'!I123</f>
        <v>25.3</v>
      </c>
      <c r="D15" s="59">
        <f>'Cash Daily'!I124</f>
        <v>0</v>
      </c>
      <c r="E15" s="88">
        <f>'Cash Daily'!I125</f>
        <v>0</v>
      </c>
      <c r="F15" s="59">
        <f>'Cash Daily'!I126</f>
        <v>0</v>
      </c>
      <c r="G15" s="59">
        <f>'Cash Daily'!I127</f>
        <v>0</v>
      </c>
      <c r="H15" s="59">
        <f>'Cash Daily'!I128</f>
        <v>0</v>
      </c>
      <c r="I15" s="59">
        <f>'Cash Daily'!I129</f>
        <v>0</v>
      </c>
      <c r="J15" s="59">
        <f>'Cash Daily'!I130</f>
        <v>0</v>
      </c>
      <c r="K15" s="59">
        <f>'Cash Daily'!I131</f>
        <v>0</v>
      </c>
      <c r="L15" s="59">
        <f>'Cash Daily'!I132</f>
        <v>0</v>
      </c>
      <c r="M15" s="59">
        <f>'Cash Daily'!I133</f>
        <v>0</v>
      </c>
      <c r="N15" s="149"/>
      <c r="O15" s="60"/>
      <c r="P15" s="60"/>
      <c r="Q15" s="184">
        <f t="shared" si="2"/>
        <v>25.3</v>
      </c>
    </row>
    <row r="16" spans="1:18" x14ac:dyDescent="0.2">
      <c r="A16" s="51" t="s">
        <v>51</v>
      </c>
      <c r="B16" s="88">
        <f>'Cash Daily'!I136</f>
        <v>0</v>
      </c>
      <c r="C16" s="59">
        <f>'Cash Daily'!I137</f>
        <v>53.6</v>
      </c>
      <c r="D16" s="59">
        <f>'Cash Daily'!I138</f>
        <v>0</v>
      </c>
      <c r="E16" s="88">
        <f>'Cash Daily'!I139</f>
        <v>0</v>
      </c>
      <c r="F16" s="59">
        <f>'Cash Daily'!I140</f>
        <v>0</v>
      </c>
      <c r="G16" s="59">
        <f>'Cash Daily'!I141</f>
        <v>0</v>
      </c>
      <c r="H16" s="59">
        <f>'Cash Daily'!I142</f>
        <v>0</v>
      </c>
      <c r="I16" s="59">
        <f>'Cash Daily'!I143</f>
        <v>0</v>
      </c>
      <c r="J16" s="59">
        <f>'Cash Daily'!I144</f>
        <v>0</v>
      </c>
      <c r="K16" s="59">
        <f>'Cash Daily'!I145</f>
        <v>0</v>
      </c>
      <c r="L16" s="59">
        <f>'Cash Daily'!I146</f>
        <v>0</v>
      </c>
      <c r="M16" s="59">
        <f>'Cash Daily'!I147</f>
        <v>0</v>
      </c>
      <c r="N16" s="148"/>
      <c r="O16" s="59"/>
      <c r="P16" s="59"/>
      <c r="Q16" s="184">
        <f t="shared" si="2"/>
        <v>53.6</v>
      </c>
    </row>
    <row r="17" spans="1:17" x14ac:dyDescent="0.2">
      <c r="A17" s="51" t="s">
        <v>52</v>
      </c>
      <c r="B17" s="88">
        <f>'Cash Daily'!I150</f>
        <v>0</v>
      </c>
      <c r="C17" s="59">
        <f>'Cash Daily'!I151</f>
        <v>48.45</v>
      </c>
      <c r="D17" s="59">
        <f>'Cash Daily'!I152</f>
        <v>0</v>
      </c>
      <c r="E17" s="88">
        <f>'Cash Daily'!I153</f>
        <v>0</v>
      </c>
      <c r="F17" s="59">
        <f>'Cash Daily'!I154</f>
        <v>0</v>
      </c>
      <c r="G17" s="59">
        <f>'Cash Daily'!I155</f>
        <v>0</v>
      </c>
      <c r="H17" s="59">
        <f>'Cash Daily'!I156</f>
        <v>0</v>
      </c>
      <c r="I17" s="59">
        <f>'Cash Daily'!I157</f>
        <v>0</v>
      </c>
      <c r="J17" s="59">
        <f>'Cash Daily'!I158</f>
        <v>0</v>
      </c>
      <c r="K17" s="59">
        <f>'Cash Daily'!I159</f>
        <v>0</v>
      </c>
      <c r="L17" s="59">
        <f>'Cash Daily'!I160</f>
        <v>0</v>
      </c>
      <c r="M17" s="59">
        <f>'Cash Daily'!I161</f>
        <v>0</v>
      </c>
      <c r="N17" s="148"/>
      <c r="O17" s="59"/>
      <c r="P17" s="59"/>
      <c r="Q17" s="184">
        <f t="shared" si="2"/>
        <v>48.45</v>
      </c>
    </row>
    <row r="18" spans="1:17" x14ac:dyDescent="0.2">
      <c r="A18" s="51" t="s">
        <v>53</v>
      </c>
      <c r="B18" s="89">
        <f>'Cash Daily'!I164</f>
        <v>0</v>
      </c>
      <c r="C18" s="61">
        <f>'Cash Daily'!I165</f>
        <v>53.6</v>
      </c>
      <c r="D18" s="61">
        <f>'Cash Daily'!I166</f>
        <v>0</v>
      </c>
      <c r="E18" s="89">
        <f>'Cash Daily'!I167</f>
        <v>0</v>
      </c>
      <c r="F18" s="61">
        <f>'Cash Daily'!I168</f>
        <v>0</v>
      </c>
      <c r="G18" s="61">
        <f>'Cash Daily'!I169</f>
        <v>0</v>
      </c>
      <c r="H18" s="61">
        <f>'Cash Daily'!I170</f>
        <v>0</v>
      </c>
      <c r="I18" s="61">
        <f>'Cash Daily'!I171</f>
        <v>0</v>
      </c>
      <c r="J18" s="61">
        <f>'Cash Daily'!I172</f>
        <v>0</v>
      </c>
      <c r="K18" s="61">
        <f>'Cash Daily'!I173</f>
        <v>0</v>
      </c>
      <c r="L18" s="61">
        <f>'Cash Daily'!I174</f>
        <v>0</v>
      </c>
      <c r="M18" s="61">
        <f>'Cash Daily'!I175</f>
        <v>0</v>
      </c>
      <c r="N18" s="150">
        <f>'Cash Daily'!I176</f>
        <v>0</v>
      </c>
      <c r="O18" s="61"/>
      <c r="P18" s="61"/>
      <c r="Q18" s="185">
        <f t="shared" si="2"/>
        <v>53.6</v>
      </c>
    </row>
    <row r="19" spans="1:17" x14ac:dyDescent="0.2">
      <c r="A19" s="31" t="s">
        <v>11</v>
      </c>
      <c r="B19" s="90">
        <f t="shared" ref="B19:Q19" si="3">SUM(B13:B18)</f>
        <v>0</v>
      </c>
      <c r="C19" s="5">
        <f t="shared" si="3"/>
        <v>273.15000000000003</v>
      </c>
      <c r="D19" s="5">
        <f t="shared" si="3"/>
        <v>0</v>
      </c>
      <c r="E19" s="5">
        <f t="shared" si="3"/>
        <v>0</v>
      </c>
      <c r="F19" s="5">
        <f t="shared" si="3"/>
        <v>0</v>
      </c>
      <c r="G19" s="5">
        <f t="shared" si="3"/>
        <v>0</v>
      </c>
      <c r="H19" s="5">
        <f t="shared" si="3"/>
        <v>0</v>
      </c>
      <c r="I19" s="5">
        <f t="shared" si="3"/>
        <v>14.14</v>
      </c>
      <c r="J19" s="5">
        <f t="shared" si="3"/>
        <v>0</v>
      </c>
      <c r="K19" s="5">
        <f t="shared" si="3"/>
        <v>0</v>
      </c>
      <c r="L19" s="5">
        <f t="shared" si="3"/>
        <v>0</v>
      </c>
      <c r="M19" s="5">
        <f t="shared" si="3"/>
        <v>0</v>
      </c>
      <c r="N19" s="147">
        <f t="shared" si="3"/>
        <v>0</v>
      </c>
      <c r="O19" s="5">
        <f t="shared" si="3"/>
        <v>0</v>
      </c>
      <c r="P19" s="5">
        <f t="shared" si="3"/>
        <v>0</v>
      </c>
      <c r="Q19" s="11">
        <f t="shared" si="3"/>
        <v>287.29000000000002</v>
      </c>
    </row>
    <row r="21" spans="1:17" s="1" customFormat="1" ht="33.75" customHeight="1" x14ac:dyDescent="0.2">
      <c r="A21" s="32"/>
      <c r="B21" s="33" t="s">
        <v>1</v>
      </c>
      <c r="C21" s="33" t="s">
        <v>2</v>
      </c>
      <c r="D21" s="33" t="s">
        <v>3</v>
      </c>
      <c r="E21" s="33" t="s">
        <v>15</v>
      </c>
      <c r="F21" s="33" t="s">
        <v>17</v>
      </c>
      <c r="G21" s="33" t="s">
        <v>4</v>
      </c>
      <c r="H21" s="33" t="s">
        <v>5</v>
      </c>
      <c r="I21" s="34" t="s">
        <v>13</v>
      </c>
      <c r="J21" s="34" t="s">
        <v>16</v>
      </c>
      <c r="K21" s="34" t="s">
        <v>42</v>
      </c>
      <c r="L21" s="34" t="s">
        <v>44</v>
      </c>
      <c r="M21" s="34" t="s">
        <v>19</v>
      </c>
      <c r="N21" s="143" t="s">
        <v>22</v>
      </c>
      <c r="O21" s="34" t="s">
        <v>21</v>
      </c>
      <c r="P21" s="34"/>
      <c r="Q21" s="11" t="s">
        <v>10</v>
      </c>
    </row>
    <row r="22" spans="1:17" x14ac:dyDescent="0.2">
      <c r="A22" s="51" t="s">
        <v>122</v>
      </c>
      <c r="B22" s="88">
        <f>'Cash Daily'!I181</f>
        <v>0</v>
      </c>
      <c r="C22" s="88">
        <f>'Cash Daily'!I182</f>
        <v>41.8</v>
      </c>
      <c r="D22" s="59">
        <f>'Cash Daily'!I183</f>
        <v>0</v>
      </c>
      <c r="E22" s="59">
        <f>'Cash Daily'!I184</f>
        <v>10.5</v>
      </c>
      <c r="F22" s="59">
        <f>'Cash Daily'!I185</f>
        <v>0</v>
      </c>
      <c r="G22" s="59">
        <f>'Cash Daily'!I186</f>
        <v>0</v>
      </c>
      <c r="H22" s="59">
        <f>'Cash Daily'!I187</f>
        <v>0</v>
      </c>
      <c r="I22" s="59">
        <f>'Cash Daily'!I188</f>
        <v>0</v>
      </c>
      <c r="J22" s="59">
        <f>'Cash Daily'!I189</f>
        <v>0</v>
      </c>
      <c r="K22" s="59">
        <f>'Cash Daily'!I190</f>
        <v>0</v>
      </c>
      <c r="L22" s="59">
        <f>'Cash Daily'!I191</f>
        <v>0</v>
      </c>
      <c r="M22" s="59">
        <f>'Cash Daily'!I192</f>
        <v>0</v>
      </c>
      <c r="N22" s="148"/>
      <c r="O22" s="59"/>
      <c r="P22" s="63"/>
      <c r="Q22" s="186">
        <f>SUM(B22:P22)</f>
        <v>52.3</v>
      </c>
    </row>
    <row r="23" spans="1:17" x14ac:dyDescent="0.2">
      <c r="A23" s="51" t="s">
        <v>54</v>
      </c>
      <c r="B23" s="88">
        <f>'Cash Daily'!I195</f>
        <v>20</v>
      </c>
      <c r="C23" s="88">
        <f>'Cash Daily'!I196</f>
        <v>46.949999999999996</v>
      </c>
      <c r="D23" s="59">
        <f>'Cash Daily'!I197</f>
        <v>0</v>
      </c>
      <c r="E23" s="59">
        <f>'Cash Daily'!I97</f>
        <v>0</v>
      </c>
      <c r="F23" s="59">
        <f>'Cash Daily'!I199</f>
        <v>0</v>
      </c>
      <c r="G23" s="59">
        <f>'Cash Daily'!I200</f>
        <v>0</v>
      </c>
      <c r="H23" s="59">
        <f>'Cash Daily'!I201</f>
        <v>0</v>
      </c>
      <c r="I23" s="59">
        <f>'Cash Daily'!I202</f>
        <v>0</v>
      </c>
      <c r="J23" s="59">
        <f>'Cash Daily'!I203</f>
        <v>0</v>
      </c>
      <c r="K23" s="59">
        <f>'Cash Daily'!I204</f>
        <v>0</v>
      </c>
      <c r="L23" s="59">
        <f>'Cash Daily'!I205</f>
        <v>0</v>
      </c>
      <c r="M23" s="59">
        <f>'Cash Daily'!I206</f>
        <v>0</v>
      </c>
      <c r="N23" s="148"/>
      <c r="O23" s="60"/>
      <c r="P23" s="63"/>
      <c r="Q23" s="186">
        <f>SUM(B23:P23)</f>
        <v>66.949999999999989</v>
      </c>
    </row>
    <row r="24" spans="1:17" x14ac:dyDescent="0.2">
      <c r="A24" s="51" t="s">
        <v>99</v>
      </c>
      <c r="B24" s="88">
        <f>'Cash Daily'!I209</f>
        <v>0</v>
      </c>
      <c r="C24" s="88">
        <f>'Cash Daily'!I210</f>
        <v>53.6</v>
      </c>
      <c r="D24" s="59">
        <f>'Cash Daily'!I211</f>
        <v>0</v>
      </c>
      <c r="E24" s="59">
        <f>'Cash Daily'!I212</f>
        <v>0</v>
      </c>
      <c r="F24" s="59">
        <f>'Cash Daily'!I213</f>
        <v>0</v>
      </c>
      <c r="G24" s="59">
        <f>'Cash Daily'!I214</f>
        <v>0</v>
      </c>
      <c r="H24" s="59">
        <f>'Cash Daily'!I215</f>
        <v>0</v>
      </c>
      <c r="I24" s="59">
        <f>'Cash Daily'!I216</f>
        <v>0</v>
      </c>
      <c r="J24" s="59">
        <f>'Cash Daily'!I217</f>
        <v>0</v>
      </c>
      <c r="K24" s="59">
        <f>'Cash Daily'!I218</f>
        <v>0</v>
      </c>
      <c r="L24" s="59">
        <f>'Cash Daily'!I219</f>
        <v>0</v>
      </c>
      <c r="M24" s="59">
        <f>'Cash Daily'!I220</f>
        <v>0</v>
      </c>
      <c r="N24" s="149"/>
      <c r="O24" s="60"/>
      <c r="P24" s="63"/>
      <c r="Q24" s="186">
        <f t="shared" ref="Q24:Q27" si="4">SUM(B24:P24)</f>
        <v>53.6</v>
      </c>
    </row>
    <row r="25" spans="1:17" x14ac:dyDescent="0.2">
      <c r="A25" s="51" t="s">
        <v>55</v>
      </c>
      <c r="B25" s="88">
        <f>'Cash Daily'!I223</f>
        <v>0</v>
      </c>
      <c r="C25" s="88">
        <f>'Cash Daily'!I224</f>
        <v>0</v>
      </c>
      <c r="D25" s="59">
        <f>'Cash Daily'!I225</f>
        <v>0</v>
      </c>
      <c r="E25" s="59">
        <f>'Cash Daily'!I226</f>
        <v>0</v>
      </c>
      <c r="F25" s="59">
        <f>'Cash Daily'!I227</f>
        <v>0</v>
      </c>
      <c r="G25" s="59">
        <f>'Cash Daily'!I228</f>
        <v>0</v>
      </c>
      <c r="H25" s="59">
        <f>'Cash Daily'!I229</f>
        <v>0</v>
      </c>
      <c r="I25" s="59">
        <f>'Cash Daily'!I230</f>
        <v>0</v>
      </c>
      <c r="J25" s="59">
        <f>'Cash Daily'!I231</f>
        <v>0</v>
      </c>
      <c r="K25" s="59">
        <f>'Cash Daily'!I232</f>
        <v>0</v>
      </c>
      <c r="L25" s="59">
        <f>'Cash Daily'!I233</f>
        <v>0</v>
      </c>
      <c r="M25" s="59">
        <f>'Cash Daily'!I234</f>
        <v>0</v>
      </c>
      <c r="N25" s="148"/>
      <c r="O25" s="59"/>
      <c r="P25" s="62"/>
      <c r="Q25" s="186">
        <f t="shared" si="4"/>
        <v>0</v>
      </c>
    </row>
    <row r="26" spans="1:17" x14ac:dyDescent="0.2">
      <c r="A26" s="51" t="s">
        <v>56</v>
      </c>
      <c r="B26" s="88">
        <f>'Cash Daily'!I237</f>
        <v>0</v>
      </c>
      <c r="C26" s="88">
        <f>'Cash Daily'!I238</f>
        <v>53.6</v>
      </c>
      <c r="D26" s="59">
        <f>'Cash Daily'!I239</f>
        <v>0</v>
      </c>
      <c r="E26" s="59">
        <f>'Cash Daily'!I240</f>
        <v>0</v>
      </c>
      <c r="F26" s="59">
        <f>'Cash Daily'!I241</f>
        <v>0</v>
      </c>
      <c r="G26" s="59">
        <f>'Cash Daily'!I242</f>
        <v>0</v>
      </c>
      <c r="H26" s="59">
        <f>'Cash Daily'!I243</f>
        <v>0</v>
      </c>
      <c r="I26" s="59">
        <f>'Cash Daily'!I244</f>
        <v>95.13</v>
      </c>
      <c r="J26" s="59">
        <f>'Cash Daily'!I245</f>
        <v>0</v>
      </c>
      <c r="K26" s="59">
        <f>'Cash Daily'!I246</f>
        <v>0</v>
      </c>
      <c r="L26" s="59">
        <f>'Cash Daily'!I247</f>
        <v>0</v>
      </c>
      <c r="M26" s="59">
        <f>'Cash Daily'!I248</f>
        <v>0</v>
      </c>
      <c r="N26" s="148"/>
      <c r="O26" s="59"/>
      <c r="P26" s="62"/>
      <c r="Q26" s="186">
        <f t="shared" si="4"/>
        <v>148.72999999999999</v>
      </c>
    </row>
    <row r="27" spans="1:17" x14ac:dyDescent="0.2">
      <c r="A27" s="51" t="s">
        <v>57</v>
      </c>
      <c r="B27" s="89">
        <f>'Cash Daily'!I251</f>
        <v>0</v>
      </c>
      <c r="C27" s="89">
        <f>'Cash Daily'!I252</f>
        <v>33.450000000000003</v>
      </c>
      <c r="D27" s="61">
        <f>'Cash Daily'!I253</f>
        <v>0</v>
      </c>
      <c r="E27" s="61">
        <f>'Cash Daily'!I254</f>
        <v>0</v>
      </c>
      <c r="F27" s="61">
        <f>'Cash Daily'!I255</f>
        <v>0</v>
      </c>
      <c r="G27" s="61">
        <f>'Cash Daily'!I256</f>
        <v>0</v>
      </c>
      <c r="H27" s="61">
        <f>'Cash Daily'!I257</f>
        <v>0</v>
      </c>
      <c r="I27" s="61">
        <f>'Cash Daily'!I258</f>
        <v>0</v>
      </c>
      <c r="J27" s="61">
        <f>'Cash Daily'!I259</f>
        <v>0</v>
      </c>
      <c r="K27" s="61">
        <f>'Cash Daily'!I260</f>
        <v>0</v>
      </c>
      <c r="L27" s="61">
        <f>'Cash Daily'!I261</f>
        <v>0</v>
      </c>
      <c r="M27" s="61">
        <f>'Cash Daily'!I262</f>
        <v>0</v>
      </c>
      <c r="N27" s="150">
        <f>'Cash Daily'!I263</f>
        <v>0</v>
      </c>
      <c r="O27" s="61"/>
      <c r="P27" s="64"/>
      <c r="Q27" s="185">
        <f t="shared" si="4"/>
        <v>33.450000000000003</v>
      </c>
    </row>
    <row r="28" spans="1:17" x14ac:dyDescent="0.2">
      <c r="A28" s="31" t="s">
        <v>11</v>
      </c>
      <c r="B28" s="5">
        <f t="shared" ref="B28:Q28" si="5">SUM(B22:B27)</f>
        <v>20</v>
      </c>
      <c r="C28" s="5">
        <f t="shared" si="5"/>
        <v>229.39999999999998</v>
      </c>
      <c r="D28" s="5">
        <f t="shared" si="5"/>
        <v>0</v>
      </c>
      <c r="E28" s="5">
        <f t="shared" si="5"/>
        <v>10.5</v>
      </c>
      <c r="F28" s="5">
        <f t="shared" si="5"/>
        <v>0</v>
      </c>
      <c r="G28" s="5">
        <f t="shared" si="5"/>
        <v>0</v>
      </c>
      <c r="H28" s="5">
        <f t="shared" si="5"/>
        <v>0</v>
      </c>
      <c r="I28" s="5">
        <f t="shared" si="5"/>
        <v>95.13</v>
      </c>
      <c r="J28" s="5">
        <f t="shared" si="5"/>
        <v>0</v>
      </c>
      <c r="K28" s="5">
        <f t="shared" si="5"/>
        <v>0</v>
      </c>
      <c r="L28" s="5">
        <f t="shared" si="5"/>
        <v>0</v>
      </c>
      <c r="M28" s="5">
        <f t="shared" si="5"/>
        <v>0</v>
      </c>
      <c r="N28" s="147">
        <f t="shared" si="5"/>
        <v>0</v>
      </c>
      <c r="O28" s="5">
        <f t="shared" si="5"/>
        <v>0</v>
      </c>
      <c r="P28" s="5">
        <f t="shared" si="5"/>
        <v>0</v>
      </c>
      <c r="Q28" s="9">
        <f t="shared" si="5"/>
        <v>355.03</v>
      </c>
    </row>
    <row r="30" spans="1:17" s="1" customFormat="1" ht="33.75" customHeight="1" x14ac:dyDescent="0.2">
      <c r="A30" s="32"/>
      <c r="B30" s="33" t="s">
        <v>1</v>
      </c>
      <c r="C30" s="33" t="s">
        <v>2</v>
      </c>
      <c r="D30" s="33" t="s">
        <v>3</v>
      </c>
      <c r="E30" s="33" t="s">
        <v>15</v>
      </c>
      <c r="F30" s="33" t="s">
        <v>17</v>
      </c>
      <c r="G30" s="33" t="s">
        <v>4</v>
      </c>
      <c r="H30" s="33" t="s">
        <v>5</v>
      </c>
      <c r="I30" s="34" t="s">
        <v>13</v>
      </c>
      <c r="J30" s="34" t="s">
        <v>16</v>
      </c>
      <c r="K30" s="34" t="s">
        <v>42</v>
      </c>
      <c r="L30" s="34" t="s">
        <v>44</v>
      </c>
      <c r="M30" s="34" t="s">
        <v>19</v>
      </c>
      <c r="N30" s="143" t="s">
        <v>22</v>
      </c>
      <c r="O30" s="34" t="s">
        <v>21</v>
      </c>
      <c r="P30" s="34"/>
      <c r="Q30" s="11" t="s">
        <v>10</v>
      </c>
    </row>
    <row r="31" spans="1:17" x14ac:dyDescent="0.2">
      <c r="A31" s="51" t="s">
        <v>123</v>
      </c>
      <c r="B31" s="88">
        <f>'Cash Daily'!I268</f>
        <v>0</v>
      </c>
      <c r="C31" s="88">
        <f>'Cash Daily'!I269</f>
        <v>35.6</v>
      </c>
      <c r="D31" s="59">
        <f>'Cash Daily'!I270</f>
        <v>0</v>
      </c>
      <c r="E31" s="88">
        <f>'Cash Daily'!I271</f>
        <v>15</v>
      </c>
      <c r="F31" s="59">
        <f>'Cash Daily'!I272</f>
        <v>0</v>
      </c>
      <c r="G31" s="59">
        <f>'Cash Daily'!I273</f>
        <v>0</v>
      </c>
      <c r="H31" s="59">
        <f>'Cash Daily'!I274</f>
        <v>0</v>
      </c>
      <c r="I31" s="59">
        <f>'Cash Daily'!I275</f>
        <v>0</v>
      </c>
      <c r="J31" s="59">
        <f>'Cash Daily'!I276</f>
        <v>0</v>
      </c>
      <c r="K31" s="59">
        <f>'Cash Daily'!I277</f>
        <v>0</v>
      </c>
      <c r="L31" s="59">
        <f>'Cash Daily'!I278</f>
        <v>0</v>
      </c>
      <c r="M31" s="59">
        <f>'Cash Daily'!I279</f>
        <v>0</v>
      </c>
      <c r="N31" s="151"/>
      <c r="O31" s="63"/>
      <c r="P31" s="63"/>
      <c r="Q31" s="186">
        <f t="shared" ref="Q31:Q36" si="6">SUM(B31:P31)</f>
        <v>50.6</v>
      </c>
    </row>
    <row r="32" spans="1:17" x14ac:dyDescent="0.2">
      <c r="A32" s="51" t="s">
        <v>58</v>
      </c>
      <c r="B32" s="88">
        <f>'Cash Daily'!I282</f>
        <v>0</v>
      </c>
      <c r="C32" s="88">
        <f>'Cash Daily'!I283</f>
        <v>47.2</v>
      </c>
      <c r="D32" s="59">
        <f>'Cash Daily'!I284</f>
        <v>0</v>
      </c>
      <c r="E32" s="88">
        <f>'Cash Daily'!I285</f>
        <v>15</v>
      </c>
      <c r="F32" s="59">
        <f>'Cash Daily'!I286</f>
        <v>0</v>
      </c>
      <c r="G32" s="59">
        <f>'Cash Daily'!I287</f>
        <v>0</v>
      </c>
      <c r="H32" s="59">
        <f>'Cash Daily'!I288</f>
        <v>0</v>
      </c>
      <c r="I32" s="59">
        <f>'Cash Daily'!I289</f>
        <v>13.07</v>
      </c>
      <c r="J32" s="59">
        <f>'Cash Daily'!I290</f>
        <v>0</v>
      </c>
      <c r="K32" s="59">
        <f>'Cash Daily'!I291</f>
        <v>0</v>
      </c>
      <c r="L32" s="59">
        <f>'Cash Daily'!I292</f>
        <v>0</v>
      </c>
      <c r="M32" s="59">
        <f>'Cash Daily'!I293</f>
        <v>0</v>
      </c>
      <c r="N32" s="151"/>
      <c r="O32" s="63"/>
      <c r="P32" s="63"/>
      <c r="Q32" s="186">
        <f t="shared" si="6"/>
        <v>75.27000000000001</v>
      </c>
    </row>
    <row r="33" spans="1:17" x14ac:dyDescent="0.2">
      <c r="A33" s="51" t="s">
        <v>100</v>
      </c>
      <c r="B33" s="88">
        <f>'Cash Daily'!I296</f>
        <v>0</v>
      </c>
      <c r="C33" s="88">
        <f>'Cash Daily'!I297</f>
        <v>53.6</v>
      </c>
      <c r="D33" s="59">
        <f>'Cash Daily'!I298</f>
        <v>0</v>
      </c>
      <c r="E33" s="88">
        <f>'Cash Daily'!I299</f>
        <v>15</v>
      </c>
      <c r="F33" s="59">
        <f>'Cash Daily'!I300</f>
        <v>0</v>
      </c>
      <c r="G33" s="59">
        <f>'Cash Daily'!I301</f>
        <v>0</v>
      </c>
      <c r="H33" s="59">
        <f>'Cash Daily'!I302</f>
        <v>0</v>
      </c>
      <c r="I33" s="59">
        <f>'Cash Daily'!I303</f>
        <v>0</v>
      </c>
      <c r="J33" s="59">
        <f>'Cash Daily'!I304</f>
        <v>0</v>
      </c>
      <c r="K33" s="59">
        <f>'Cash Daily'!I305</f>
        <v>0</v>
      </c>
      <c r="L33" s="59">
        <f>'Cash Daily'!I306</f>
        <v>0</v>
      </c>
      <c r="M33" s="59">
        <f>'Cash Daily'!I307</f>
        <v>0</v>
      </c>
      <c r="N33" s="151"/>
      <c r="O33" s="63"/>
      <c r="P33" s="63"/>
      <c r="Q33" s="186">
        <f t="shared" si="6"/>
        <v>68.599999999999994</v>
      </c>
    </row>
    <row r="34" spans="1:17" x14ac:dyDescent="0.2">
      <c r="A34" s="51" t="s">
        <v>59</v>
      </c>
      <c r="B34" s="88">
        <f>'Cash Daily'!I310</f>
        <v>0</v>
      </c>
      <c r="C34" s="88">
        <f>'Cash Daily'!I311</f>
        <v>28.3</v>
      </c>
      <c r="D34" s="59">
        <f>'Cash Daily'!I312</f>
        <v>0</v>
      </c>
      <c r="E34" s="88">
        <f>'Cash Daily'!I313</f>
        <v>0</v>
      </c>
      <c r="F34" s="59">
        <f>'Cash Daily'!I314</f>
        <v>0</v>
      </c>
      <c r="G34" s="59">
        <f>'Cash Daily'!I315</f>
        <v>0</v>
      </c>
      <c r="H34" s="59">
        <f>'Cash Daily'!I316</f>
        <v>0</v>
      </c>
      <c r="I34" s="59">
        <f>'Cash Daily'!I317</f>
        <v>0</v>
      </c>
      <c r="J34" s="59">
        <f>'Cash Daily'!I318</f>
        <v>0</v>
      </c>
      <c r="K34" s="59">
        <f>'Cash Daily'!I319</f>
        <v>0</v>
      </c>
      <c r="L34" s="59">
        <f>'Cash Daily'!I320</f>
        <v>0</v>
      </c>
      <c r="M34" s="59">
        <f>'Cash Daily'!I321</f>
        <v>0</v>
      </c>
      <c r="N34" s="152"/>
      <c r="O34" s="62"/>
      <c r="P34" s="62"/>
      <c r="Q34" s="186">
        <f t="shared" si="6"/>
        <v>28.3</v>
      </c>
    </row>
    <row r="35" spans="1:17" x14ac:dyDescent="0.2">
      <c r="A35" s="51" t="s">
        <v>60</v>
      </c>
      <c r="B35" s="88">
        <f>'Cash Daily'!I324</f>
        <v>0</v>
      </c>
      <c r="C35" s="88">
        <f>'Cash Daily'!I325</f>
        <v>26.8</v>
      </c>
      <c r="D35" s="59">
        <f>'Cash Daily'!I326</f>
        <v>0</v>
      </c>
      <c r="E35" s="88">
        <f>'Cash Daily'!I327</f>
        <v>0</v>
      </c>
      <c r="F35" s="59">
        <f>'Cash Daily'!I328</f>
        <v>0</v>
      </c>
      <c r="G35" s="59">
        <f>'Cash Daily'!I329</f>
        <v>0</v>
      </c>
      <c r="H35" s="59">
        <f>'Cash Daily'!I330</f>
        <v>0</v>
      </c>
      <c r="I35" s="59">
        <f>'Cash Daily'!I331</f>
        <v>0</v>
      </c>
      <c r="J35" s="59">
        <f>'Cash Daily'!I332</f>
        <v>0</v>
      </c>
      <c r="K35" s="59">
        <f>'Cash Daily'!I333</f>
        <v>0</v>
      </c>
      <c r="L35" s="59">
        <f>'Cash Daily'!I334</f>
        <v>0</v>
      </c>
      <c r="M35" s="59">
        <f>'Cash Daily'!I335</f>
        <v>0</v>
      </c>
      <c r="N35" s="152"/>
      <c r="O35" s="62"/>
      <c r="P35" s="62"/>
      <c r="Q35" s="186">
        <f>SUM(B35:P35)</f>
        <v>26.8</v>
      </c>
    </row>
    <row r="36" spans="1:17" x14ac:dyDescent="0.2">
      <c r="A36" s="51" t="s">
        <v>61</v>
      </c>
      <c r="B36" s="89">
        <f>'Cash Daily'!I338</f>
        <v>0</v>
      </c>
      <c r="C36" s="89">
        <f>'Cash Daily'!I339</f>
        <v>0</v>
      </c>
      <c r="D36" s="61">
        <f>'Cash Daily'!I340</f>
        <v>0</v>
      </c>
      <c r="E36" s="89">
        <f>'Cash Daily'!I341</f>
        <v>0</v>
      </c>
      <c r="F36" s="61">
        <f>'Cash Daily'!I342</f>
        <v>0</v>
      </c>
      <c r="G36" s="61">
        <f>'Cash Daily'!I343</f>
        <v>0</v>
      </c>
      <c r="H36" s="61">
        <f>'Cash Daily'!I344</f>
        <v>0</v>
      </c>
      <c r="I36" s="61">
        <f>'Cash Daily'!I345</f>
        <v>0</v>
      </c>
      <c r="J36" s="61">
        <f>'Cash Daily'!I346</f>
        <v>0</v>
      </c>
      <c r="K36" s="61">
        <f>'Cash Daily'!I347</f>
        <v>0</v>
      </c>
      <c r="L36" s="61">
        <f>'Cash Daily'!I348</f>
        <v>0</v>
      </c>
      <c r="M36" s="61">
        <f>'Cash Daily'!I349</f>
        <v>0</v>
      </c>
      <c r="N36" s="150"/>
      <c r="O36" s="64"/>
      <c r="P36" s="64"/>
      <c r="Q36" s="185">
        <f t="shared" si="6"/>
        <v>0</v>
      </c>
    </row>
    <row r="37" spans="1:17" x14ac:dyDescent="0.2">
      <c r="A37" s="31" t="s">
        <v>11</v>
      </c>
      <c r="B37" s="5">
        <f t="shared" ref="B37:Q37" si="7">SUM(B31:B36)</f>
        <v>0</v>
      </c>
      <c r="C37" s="5">
        <f>SUM(C31:C36)</f>
        <v>191.50000000000003</v>
      </c>
      <c r="D37" s="5">
        <f t="shared" si="7"/>
        <v>0</v>
      </c>
      <c r="E37" s="90">
        <f t="shared" si="7"/>
        <v>45</v>
      </c>
      <c r="F37" s="5">
        <f t="shared" si="7"/>
        <v>0</v>
      </c>
      <c r="G37" s="5">
        <f t="shared" si="7"/>
        <v>0</v>
      </c>
      <c r="H37" s="5">
        <f t="shared" si="7"/>
        <v>0</v>
      </c>
      <c r="I37" s="5">
        <f t="shared" si="7"/>
        <v>13.07</v>
      </c>
      <c r="J37" s="5">
        <f t="shared" si="7"/>
        <v>0</v>
      </c>
      <c r="K37" s="5">
        <f t="shared" si="7"/>
        <v>0</v>
      </c>
      <c r="L37" s="5">
        <f t="shared" si="7"/>
        <v>0</v>
      </c>
      <c r="M37" s="5">
        <f t="shared" si="7"/>
        <v>0</v>
      </c>
      <c r="N37" s="147">
        <f t="shared" si="7"/>
        <v>0</v>
      </c>
      <c r="O37" s="5">
        <f t="shared" si="7"/>
        <v>0</v>
      </c>
      <c r="P37" s="5">
        <f t="shared" si="7"/>
        <v>0</v>
      </c>
      <c r="Q37" s="9">
        <f t="shared" si="7"/>
        <v>249.57000000000002</v>
      </c>
    </row>
    <row r="39" spans="1:17" s="1" customFormat="1" ht="33.75" customHeight="1" x14ac:dyDescent="0.2">
      <c r="A39" s="32"/>
      <c r="B39" s="33" t="s">
        <v>1</v>
      </c>
      <c r="C39" s="33" t="s">
        <v>2</v>
      </c>
      <c r="D39" s="33" t="s">
        <v>3</v>
      </c>
      <c r="E39" s="33" t="s">
        <v>15</v>
      </c>
      <c r="F39" s="33" t="s">
        <v>17</v>
      </c>
      <c r="G39" s="33" t="s">
        <v>4</v>
      </c>
      <c r="H39" s="33" t="s">
        <v>5</v>
      </c>
      <c r="I39" s="34" t="s">
        <v>13</v>
      </c>
      <c r="J39" s="34" t="s">
        <v>16</v>
      </c>
      <c r="K39" s="34" t="s">
        <v>42</v>
      </c>
      <c r="L39" s="34" t="s">
        <v>44</v>
      </c>
      <c r="M39" s="34" t="s">
        <v>19</v>
      </c>
      <c r="N39" s="143" t="s">
        <v>22</v>
      </c>
      <c r="O39" s="34" t="s">
        <v>21</v>
      </c>
      <c r="P39" s="34"/>
      <c r="Q39" s="11" t="s">
        <v>10</v>
      </c>
    </row>
    <row r="40" spans="1:17" x14ac:dyDescent="0.2">
      <c r="A40" s="51" t="s">
        <v>124</v>
      </c>
      <c r="B40" s="97">
        <f>'Cash Daily'!I355</f>
        <v>0</v>
      </c>
      <c r="C40" s="62">
        <f>'Cash Daily'!I356</f>
        <v>25.3</v>
      </c>
      <c r="D40" s="62">
        <f>'Cash Daily'!I357</f>
        <v>0</v>
      </c>
      <c r="E40" s="62">
        <f>'Cash Daily'!I358</f>
        <v>0</v>
      </c>
      <c r="F40" s="62">
        <f>'Cash Daily'!I359</f>
        <v>0</v>
      </c>
      <c r="G40" s="62">
        <f>'Cash Daily'!I360</f>
        <v>0</v>
      </c>
      <c r="H40" s="62">
        <f>'Cash Daily'!I361</f>
        <v>0</v>
      </c>
      <c r="I40" s="63">
        <f>'Cash Daily'!I362</f>
        <v>0</v>
      </c>
      <c r="J40" s="63">
        <f>'Cash Daily'!I363</f>
        <v>0</v>
      </c>
      <c r="K40" s="63">
        <f>'Cash Daily'!I364</f>
        <v>0</v>
      </c>
      <c r="L40" s="63">
        <f>'Cash Daily'!I365</f>
        <v>0</v>
      </c>
      <c r="M40" s="63">
        <f>'Cash Daily'!I366</f>
        <v>0</v>
      </c>
      <c r="N40" s="151"/>
      <c r="O40" s="63"/>
      <c r="P40" s="63"/>
      <c r="Q40" s="186">
        <f t="shared" ref="Q40:Q45" si="8">SUM(B40:P40)</f>
        <v>25.3</v>
      </c>
    </row>
    <row r="41" spans="1:17" x14ac:dyDescent="0.2">
      <c r="A41" s="51" t="s">
        <v>62</v>
      </c>
      <c r="B41" s="62">
        <f>'Cash Daily'!I369</f>
        <v>0</v>
      </c>
      <c r="C41" s="62">
        <f>'Cash Daily'!I370</f>
        <v>50.599999999999994</v>
      </c>
      <c r="D41" s="62">
        <f>'Cash Daily'!I371</f>
        <v>0</v>
      </c>
      <c r="E41" s="97">
        <f>'Cash Daily'!I372</f>
        <v>7.5</v>
      </c>
      <c r="F41" s="62">
        <f>'Cash Daily'!I373</f>
        <v>0</v>
      </c>
      <c r="G41" s="62">
        <f>'Cash Daily'!I374</f>
        <v>0</v>
      </c>
      <c r="H41" s="62">
        <f>'Cash Daily'!I375</f>
        <v>0</v>
      </c>
      <c r="I41" s="63">
        <f>'Cash Daily'!I376</f>
        <v>0</v>
      </c>
      <c r="J41" s="63">
        <f>'Cash Daily'!I377</f>
        <v>0</v>
      </c>
      <c r="K41" s="63">
        <f>'Cash Daily'!I378</f>
        <v>0</v>
      </c>
      <c r="L41" s="63">
        <f>'Cash Daily'!I379</f>
        <v>0</v>
      </c>
      <c r="M41" s="63">
        <f>'Cash Daily'!I380</f>
        <v>0</v>
      </c>
      <c r="N41" s="151"/>
      <c r="O41" s="63"/>
      <c r="P41" s="63"/>
      <c r="Q41" s="186">
        <f t="shared" si="8"/>
        <v>58.099999999999994</v>
      </c>
    </row>
    <row r="42" spans="1:17" x14ac:dyDescent="0.2">
      <c r="A42" s="51" t="s">
        <v>101</v>
      </c>
      <c r="B42" s="62">
        <f>'Cash Daily'!I383</f>
        <v>0</v>
      </c>
      <c r="C42" s="62">
        <f>'Cash Daily'!I384</f>
        <v>53.6</v>
      </c>
      <c r="D42" s="62">
        <f>'Cash Daily'!I385</f>
        <v>0</v>
      </c>
      <c r="E42" s="97">
        <f>'Cash Daily'!I386</f>
        <v>0</v>
      </c>
      <c r="F42" s="62">
        <f>'Cash Daily'!I387</f>
        <v>0</v>
      </c>
      <c r="G42" s="62">
        <f>'Cash Daily'!I388</f>
        <v>0</v>
      </c>
      <c r="H42" s="62">
        <f>'Cash Daily'!I389</f>
        <v>0</v>
      </c>
      <c r="I42" s="63">
        <f>'Cash Daily'!I390</f>
        <v>0</v>
      </c>
      <c r="J42" s="63">
        <f>'Cash Daily'!I391</f>
        <v>0</v>
      </c>
      <c r="K42" s="63">
        <f>'Cash Daily'!I392</f>
        <v>0</v>
      </c>
      <c r="L42" s="63">
        <f>'Cash Daily'!I393</f>
        <v>0</v>
      </c>
      <c r="M42" s="63">
        <f>'Cash Daily'!I394</f>
        <v>0</v>
      </c>
      <c r="N42" s="151"/>
      <c r="O42" s="63"/>
      <c r="P42" s="63"/>
      <c r="Q42" s="186">
        <f t="shared" si="8"/>
        <v>53.6</v>
      </c>
    </row>
    <row r="43" spans="1:17" x14ac:dyDescent="0.2">
      <c r="A43" s="51" t="s">
        <v>63</v>
      </c>
      <c r="B43" s="62">
        <f>'Cash Daily'!I397</f>
        <v>0</v>
      </c>
      <c r="C43" s="62">
        <f>'Cash Daily'!I398</f>
        <v>53.599999999999994</v>
      </c>
      <c r="D43" s="62">
        <f>'Cash Daily'!I399</f>
        <v>0</v>
      </c>
      <c r="E43" s="97">
        <f>'Cash Daily'!I400</f>
        <v>0</v>
      </c>
      <c r="F43" s="62">
        <f>'Cash Daily'!I401</f>
        <v>0</v>
      </c>
      <c r="G43" s="62">
        <f>'Cash Daily'!I402</f>
        <v>0</v>
      </c>
      <c r="H43" s="62">
        <f>'Cash Daily'!I403</f>
        <v>0</v>
      </c>
      <c r="I43" s="63">
        <f>'Cash Daily'!I404</f>
        <v>0</v>
      </c>
      <c r="J43" s="63">
        <f>'Cash Daily'!I405</f>
        <v>0</v>
      </c>
      <c r="K43" s="63">
        <f>'Cash Daily'!I406</f>
        <v>0</v>
      </c>
      <c r="L43" s="63">
        <f>'Cash Daily'!I407</f>
        <v>0</v>
      </c>
      <c r="M43" s="63">
        <f>'Cash Daily'!I408</f>
        <v>0</v>
      </c>
      <c r="N43" s="152"/>
      <c r="O43" s="62"/>
      <c r="P43" s="62"/>
      <c r="Q43" s="186">
        <f t="shared" si="8"/>
        <v>53.599999999999994</v>
      </c>
    </row>
    <row r="44" spans="1:17" x14ac:dyDescent="0.2">
      <c r="A44" s="51"/>
      <c r="B44" s="62">
        <f>'Cash Daily'!I411</f>
        <v>0</v>
      </c>
      <c r="C44" s="62">
        <f>'Cash Daily'!I412</f>
        <v>0</v>
      </c>
      <c r="D44" s="62">
        <f>'Cash Daily'!I413</f>
        <v>0</v>
      </c>
      <c r="E44" s="97">
        <f>'Cash Daily'!I414</f>
        <v>0</v>
      </c>
      <c r="F44" s="62">
        <f>'Cash Daily'!I415</f>
        <v>0</v>
      </c>
      <c r="G44" s="62">
        <f>'Cash Daily'!I416</f>
        <v>0</v>
      </c>
      <c r="H44" s="62">
        <f>'Cash Daily'!I417</f>
        <v>0</v>
      </c>
      <c r="I44" s="63">
        <f>'Cash Daily'!I418</f>
        <v>0</v>
      </c>
      <c r="J44" s="63">
        <f>'Cash Daily'!I419</f>
        <v>0</v>
      </c>
      <c r="K44" s="63">
        <f>'Cash Daily'!I420</f>
        <v>0</v>
      </c>
      <c r="L44" s="63">
        <f>'Cash Daily'!I421</f>
        <v>0</v>
      </c>
      <c r="M44" s="63">
        <f>'Cash Daily'!I422</f>
        <v>0</v>
      </c>
      <c r="N44" s="152"/>
      <c r="O44" s="62"/>
      <c r="P44" s="62"/>
      <c r="Q44" s="186">
        <f t="shared" si="8"/>
        <v>0</v>
      </c>
    </row>
    <row r="45" spans="1:17" x14ac:dyDescent="0.2">
      <c r="A45" s="51"/>
      <c r="B45" s="64">
        <f>'Cash Daily'!I425</f>
        <v>0</v>
      </c>
      <c r="C45" s="64">
        <f>'Cash Daily'!I426</f>
        <v>0</v>
      </c>
      <c r="D45" s="64">
        <f>'Cash Daily'!I427</f>
        <v>0</v>
      </c>
      <c r="E45" s="64">
        <f>'Cash Daily'!I428</f>
        <v>0</v>
      </c>
      <c r="F45" s="64">
        <f>'Cash Daily'!I429</f>
        <v>0</v>
      </c>
      <c r="G45" s="64">
        <f>'Cash Daily'!I430</f>
        <v>0</v>
      </c>
      <c r="H45" s="64">
        <f>'Cash Daily'!I431</f>
        <v>0</v>
      </c>
      <c r="I45" s="71">
        <f>'Cash Daily'!I432</f>
        <v>0</v>
      </c>
      <c r="J45" s="71">
        <f>'Cash Daily'!I433</f>
        <v>0</v>
      </c>
      <c r="K45" s="71">
        <f>'Cash Daily'!I434</f>
        <v>0</v>
      </c>
      <c r="L45" s="71">
        <f>'Cash Daily'!I435</f>
        <v>0</v>
      </c>
      <c r="M45" s="71">
        <f>'Cash Daily'!I436</f>
        <v>0</v>
      </c>
      <c r="N45" s="153"/>
      <c r="O45" s="64"/>
      <c r="P45" s="64"/>
      <c r="Q45" s="185">
        <f t="shared" si="8"/>
        <v>0</v>
      </c>
    </row>
    <row r="46" spans="1:17" x14ac:dyDescent="0.2">
      <c r="A46" s="31" t="s">
        <v>11</v>
      </c>
      <c r="B46" s="5">
        <f t="shared" ref="B46:Q46" si="9">SUM(B40:B45)</f>
        <v>0</v>
      </c>
      <c r="C46" s="5">
        <f t="shared" si="9"/>
        <v>183.1</v>
      </c>
      <c r="D46" s="5">
        <f t="shared" si="9"/>
        <v>0</v>
      </c>
      <c r="E46" s="5">
        <f t="shared" si="9"/>
        <v>7.5</v>
      </c>
      <c r="F46" s="5">
        <f t="shared" si="9"/>
        <v>0</v>
      </c>
      <c r="G46" s="5">
        <f t="shared" si="9"/>
        <v>0</v>
      </c>
      <c r="H46" s="5">
        <f t="shared" si="9"/>
        <v>0</v>
      </c>
      <c r="I46" s="5">
        <f t="shared" si="9"/>
        <v>0</v>
      </c>
      <c r="J46" s="5">
        <f t="shared" si="9"/>
        <v>0</v>
      </c>
      <c r="K46" s="5">
        <f t="shared" si="9"/>
        <v>0</v>
      </c>
      <c r="L46" s="5">
        <f t="shared" si="9"/>
        <v>0</v>
      </c>
      <c r="M46" s="5">
        <f t="shared" si="9"/>
        <v>0</v>
      </c>
      <c r="N46" s="147">
        <f t="shared" si="9"/>
        <v>0</v>
      </c>
      <c r="O46" s="5">
        <f t="shared" si="9"/>
        <v>0</v>
      </c>
      <c r="P46" s="5">
        <f t="shared" si="9"/>
        <v>0</v>
      </c>
      <c r="Q46" s="9">
        <f t="shared" si="9"/>
        <v>190.6</v>
      </c>
    </row>
    <row r="48" spans="1:17" ht="30.75" customHeight="1" x14ac:dyDescent="0.2">
      <c r="B48" s="138" t="s">
        <v>1</v>
      </c>
      <c r="C48" s="138" t="s">
        <v>2</v>
      </c>
      <c r="D48" s="138" t="s">
        <v>3</v>
      </c>
      <c r="E48" s="138" t="s">
        <v>15</v>
      </c>
      <c r="F48" s="138" t="s">
        <v>17</v>
      </c>
      <c r="G48" s="138" t="s">
        <v>4</v>
      </c>
      <c r="H48" s="138" t="s">
        <v>5</v>
      </c>
      <c r="I48" s="139" t="s">
        <v>13</v>
      </c>
      <c r="J48" s="139" t="s">
        <v>16</v>
      </c>
      <c r="K48" s="139" t="s">
        <v>42</v>
      </c>
      <c r="L48" s="139" t="s">
        <v>44</v>
      </c>
      <c r="M48" s="139" t="s">
        <v>19</v>
      </c>
      <c r="N48" s="154" t="s">
        <v>22</v>
      </c>
      <c r="O48" s="139" t="s">
        <v>21</v>
      </c>
    </row>
    <row r="49" spans="1:14" ht="20.100000000000001" customHeight="1" x14ac:dyDescent="0.2">
      <c r="A49" s="98" t="s">
        <v>41</v>
      </c>
      <c r="B49" s="16">
        <f t="shared" ref="B49:N49" si="10">SUM(B10+B19+B28+B37+B46)</f>
        <v>20</v>
      </c>
      <c r="C49" s="16">
        <f t="shared" si="10"/>
        <v>1055.0999999999999</v>
      </c>
      <c r="D49" s="16">
        <f t="shared" si="10"/>
        <v>19.87</v>
      </c>
      <c r="E49" s="16">
        <f t="shared" si="10"/>
        <v>65.5</v>
      </c>
      <c r="F49" s="16">
        <f t="shared" si="10"/>
        <v>0</v>
      </c>
      <c r="G49" s="16">
        <f t="shared" si="10"/>
        <v>0</v>
      </c>
      <c r="H49" s="16">
        <f t="shared" si="10"/>
        <v>0</v>
      </c>
      <c r="I49" s="16">
        <f t="shared" si="10"/>
        <v>122.34</v>
      </c>
      <c r="J49" s="16">
        <f t="shared" si="10"/>
        <v>0</v>
      </c>
      <c r="K49" s="16">
        <f t="shared" si="10"/>
        <v>0</v>
      </c>
      <c r="L49" s="16">
        <f t="shared" si="10"/>
        <v>0</v>
      </c>
      <c r="M49" s="16">
        <f t="shared" si="10"/>
        <v>0</v>
      </c>
      <c r="N49" s="155">
        <f t="shared" si="10"/>
        <v>0</v>
      </c>
    </row>
    <row r="51" spans="1:14" x14ac:dyDescent="0.2">
      <c r="A51"/>
      <c r="B51" s="65" t="s">
        <v>23</v>
      </c>
      <c r="C51" s="66"/>
      <c r="D51" s="65" t="s">
        <v>24</v>
      </c>
      <c r="E51" s="92">
        <f>Q10+Q19+Q28+Q37+Q46</f>
        <v>1282.81</v>
      </c>
      <c r="F51" s="66"/>
      <c r="G51" s="66">
        <f>SUM(C51-E51)</f>
        <v>-1282.81</v>
      </c>
    </row>
  </sheetData>
  <customSheetViews>
    <customSheetView guid="{97FF768E-DA46-4D0F-BA3C-7ACBE2CC230E}" showPageBreaks="1" printArea="1" hiddenColumns="1" topLeftCell="A25">
      <selection activeCell="A22" sqref="A22:A27"/>
      <colBreaks count="1" manualBreakCount="1">
        <brk id="17" max="1048575" man="1"/>
      </colBreaks>
      <pageMargins left="0" right="0" top="0" bottom="0" header="0" footer="0"/>
      <pageSetup scale="71" orientation="landscape" r:id="rId1"/>
      <headerFooter alignWithMargins="0"/>
    </customSheetView>
  </customSheetViews>
  <pageMargins left="0" right="0" top="0" bottom="0" header="0" footer="0"/>
  <pageSetup scale="71" orientation="landscape" r:id="rId2"/>
  <headerFooter alignWithMargins="0"/>
  <colBreaks count="1" manualBreakCount="1">
    <brk id="17" max="1048575" man="1"/>
  </colBrea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41"/>
  <sheetViews>
    <sheetView topLeftCell="A388" zoomScaleNormal="100" workbookViewId="0">
      <selection activeCell="D351" sqref="D351"/>
    </sheetView>
  </sheetViews>
  <sheetFormatPr defaultRowHeight="12.75" x14ac:dyDescent="0.2"/>
  <cols>
    <col min="1" max="1" width="6.28515625" style="50" customWidth="1"/>
    <col min="2" max="2" width="25.7109375" style="4" customWidth="1"/>
    <col min="3" max="3" width="2.42578125" customWidth="1"/>
    <col min="4" max="8" width="10.42578125" style="84" customWidth="1"/>
    <col min="9" max="9" width="10.28515625" style="19" customWidth="1"/>
  </cols>
  <sheetData>
    <row r="1" spans="1:10" s="68" customFormat="1" ht="103.5" customHeight="1" x14ac:dyDescent="0.2">
      <c r="B1" s="67"/>
      <c r="D1" s="69"/>
      <c r="E1" s="69"/>
      <c r="F1" s="69"/>
      <c r="G1" s="69"/>
      <c r="H1" s="69"/>
      <c r="I1" s="70"/>
    </row>
    <row r="2" spans="1:10" s="1" customFormat="1" ht="17.25" customHeight="1" x14ac:dyDescent="0.25">
      <c r="A2" s="76"/>
      <c r="B2" s="36"/>
      <c r="C2" s="12"/>
      <c r="D2" s="17" t="s">
        <v>6</v>
      </c>
      <c r="E2" s="17" t="s">
        <v>0</v>
      </c>
      <c r="F2" s="17" t="s">
        <v>7</v>
      </c>
      <c r="G2" s="17" t="s">
        <v>8</v>
      </c>
      <c r="H2" s="17"/>
      <c r="I2" s="20" t="s">
        <v>9</v>
      </c>
    </row>
    <row r="3" spans="1:10" x14ac:dyDescent="0.2">
      <c r="B3" s="4" t="s">
        <v>1</v>
      </c>
      <c r="D3" s="83"/>
      <c r="E3" s="83"/>
      <c r="F3" s="83"/>
      <c r="G3" s="83"/>
      <c r="I3" s="24">
        <f t="shared" ref="I3:I8" si="0">D3+E3+F3+G3+H3</f>
        <v>0</v>
      </c>
    </row>
    <row r="4" spans="1:10" x14ac:dyDescent="0.2">
      <c r="B4" s="4" t="s">
        <v>2</v>
      </c>
      <c r="D4" s="83"/>
      <c r="E4" s="83"/>
      <c r="F4" s="83"/>
      <c r="G4" s="83"/>
      <c r="I4" s="21">
        <f t="shared" si="0"/>
        <v>0</v>
      </c>
    </row>
    <row r="5" spans="1:10" x14ac:dyDescent="0.2">
      <c r="B5" s="4" t="s">
        <v>3</v>
      </c>
      <c r="D5" s="83"/>
      <c r="E5" s="83"/>
      <c r="F5" s="83"/>
      <c r="G5" s="83"/>
      <c r="I5" s="21">
        <f t="shared" si="0"/>
        <v>0</v>
      </c>
    </row>
    <row r="6" spans="1:10" x14ac:dyDescent="0.2">
      <c r="B6" s="4" t="s">
        <v>15</v>
      </c>
      <c r="D6" s="83"/>
      <c r="E6" s="83"/>
      <c r="F6" s="83"/>
      <c r="G6" s="83"/>
      <c r="I6" s="21">
        <f t="shared" si="0"/>
        <v>0</v>
      </c>
    </row>
    <row r="7" spans="1:10" x14ac:dyDescent="0.2">
      <c r="B7" s="4" t="s">
        <v>17</v>
      </c>
      <c r="D7" s="83"/>
      <c r="E7" s="83"/>
      <c r="F7" s="83"/>
      <c r="G7" s="83"/>
      <c r="I7" s="21">
        <f t="shared" si="0"/>
        <v>0</v>
      </c>
    </row>
    <row r="8" spans="1:10" x14ac:dyDescent="0.2">
      <c r="B8" s="4" t="s">
        <v>4</v>
      </c>
      <c r="D8" s="83"/>
      <c r="E8" s="83"/>
      <c r="F8" s="83"/>
      <c r="G8" s="83"/>
      <c r="I8" s="21">
        <f t="shared" si="0"/>
        <v>0</v>
      </c>
    </row>
    <row r="9" spans="1:10" x14ac:dyDescent="0.2">
      <c r="B9" s="4" t="s">
        <v>14</v>
      </c>
      <c r="D9" s="83"/>
      <c r="E9" s="83"/>
      <c r="F9" s="83"/>
      <c r="G9" s="83"/>
      <c r="I9" s="21">
        <f>D9+E9+F9+G9</f>
        <v>0</v>
      </c>
    </row>
    <row r="10" spans="1:10" x14ac:dyDescent="0.2">
      <c r="B10" s="4" t="s">
        <v>12</v>
      </c>
      <c r="D10" s="83"/>
      <c r="E10" s="83"/>
      <c r="F10" s="83"/>
      <c r="G10" s="83"/>
      <c r="I10" s="21">
        <f t="shared" ref="I10:I15" si="1">D10+E10+F10+G10</f>
        <v>0</v>
      </c>
    </row>
    <row r="11" spans="1:10" x14ac:dyDescent="0.2">
      <c r="B11" s="4" t="s">
        <v>125</v>
      </c>
      <c r="D11" s="83"/>
      <c r="E11" s="83"/>
      <c r="F11" s="83"/>
      <c r="G11" s="83"/>
      <c r="I11" s="21">
        <f t="shared" si="1"/>
        <v>0</v>
      </c>
    </row>
    <row r="12" spans="1:10" x14ac:dyDescent="0.2">
      <c r="B12" s="4" t="s">
        <v>42</v>
      </c>
      <c r="D12" s="83"/>
      <c r="E12" s="83"/>
      <c r="F12" s="83"/>
      <c r="G12" s="83"/>
      <c r="I12" s="21">
        <f t="shared" si="1"/>
        <v>0</v>
      </c>
    </row>
    <row r="13" spans="1:10" x14ac:dyDescent="0.2">
      <c r="B13" s="4" t="s">
        <v>44</v>
      </c>
      <c r="D13" s="83"/>
      <c r="E13" s="83"/>
      <c r="F13" s="83"/>
      <c r="G13" s="83"/>
      <c r="I13" s="21">
        <f t="shared" si="1"/>
        <v>0</v>
      </c>
    </row>
    <row r="14" spans="1:10" x14ac:dyDescent="0.2">
      <c r="B14" s="4" t="s">
        <v>19</v>
      </c>
      <c r="D14" s="83"/>
      <c r="E14" s="83"/>
      <c r="F14" s="83"/>
      <c r="G14" s="83"/>
      <c r="I14" s="21">
        <f t="shared" si="1"/>
        <v>0</v>
      </c>
    </row>
    <row r="15" spans="1:10" x14ac:dyDescent="0.2">
      <c r="B15" s="4" t="s">
        <v>18</v>
      </c>
      <c r="D15" s="83"/>
      <c r="E15" s="83"/>
      <c r="F15" s="83"/>
      <c r="G15" s="83"/>
      <c r="I15" s="21">
        <f t="shared" si="1"/>
        <v>0</v>
      </c>
    </row>
    <row r="16" spans="1:10" x14ac:dyDescent="0.2">
      <c r="D16" s="83"/>
      <c r="E16" s="83"/>
      <c r="F16" s="83"/>
      <c r="G16" s="83"/>
      <c r="I16" s="21"/>
      <c r="J16" s="28"/>
    </row>
    <row r="17" spans="1:10" x14ac:dyDescent="0.2">
      <c r="B17" s="4" t="s">
        <v>1</v>
      </c>
      <c r="D17" s="83"/>
      <c r="E17" s="83"/>
      <c r="F17" s="83"/>
      <c r="G17" s="83"/>
      <c r="I17" s="21">
        <f t="shared" ref="I17:I29" si="2">D17+E17+F17+G17+H17</f>
        <v>0</v>
      </c>
    </row>
    <row r="18" spans="1:10" x14ac:dyDescent="0.2">
      <c r="B18" s="4" t="s">
        <v>2</v>
      </c>
      <c r="D18" s="83"/>
      <c r="E18" s="83"/>
      <c r="F18" s="83"/>
      <c r="G18" s="83"/>
      <c r="I18" s="21">
        <f t="shared" si="2"/>
        <v>0</v>
      </c>
    </row>
    <row r="19" spans="1:10" x14ac:dyDescent="0.2">
      <c r="B19" s="4" t="s">
        <v>3</v>
      </c>
      <c r="D19" s="83"/>
      <c r="E19" s="83"/>
      <c r="F19" s="83"/>
      <c r="G19" s="83"/>
      <c r="I19" s="21">
        <f t="shared" si="2"/>
        <v>0</v>
      </c>
    </row>
    <row r="20" spans="1:10" x14ac:dyDescent="0.2">
      <c r="B20" s="4" t="s">
        <v>15</v>
      </c>
      <c r="D20" s="83"/>
      <c r="E20" s="83"/>
      <c r="F20" s="83"/>
      <c r="G20" s="83"/>
      <c r="I20" s="21">
        <f t="shared" si="2"/>
        <v>0</v>
      </c>
    </row>
    <row r="21" spans="1:10" x14ac:dyDescent="0.2">
      <c r="A21" s="77"/>
      <c r="B21" s="4" t="s">
        <v>17</v>
      </c>
      <c r="C21" s="6"/>
      <c r="D21" s="25"/>
      <c r="E21" s="25"/>
      <c r="F21" s="25"/>
      <c r="G21" s="25"/>
      <c r="H21" s="82"/>
      <c r="I21" s="22">
        <f t="shared" si="2"/>
        <v>0</v>
      </c>
      <c r="J21" s="7"/>
    </row>
    <row r="22" spans="1:10" x14ac:dyDescent="0.2">
      <c r="A22" s="77"/>
      <c r="B22" s="4" t="s">
        <v>4</v>
      </c>
      <c r="C22" s="6"/>
      <c r="D22" s="82"/>
      <c r="E22" s="82"/>
      <c r="F22" s="82"/>
      <c r="G22" s="82"/>
      <c r="H22" s="82"/>
      <c r="I22" s="22">
        <f t="shared" si="2"/>
        <v>0</v>
      </c>
      <c r="J22" s="52"/>
    </row>
    <row r="23" spans="1:10" x14ac:dyDescent="0.2">
      <c r="A23" s="77"/>
      <c r="B23" s="4" t="s">
        <v>14</v>
      </c>
      <c r="C23" s="6"/>
      <c r="D23" s="82"/>
      <c r="E23" s="82"/>
      <c r="F23" s="82"/>
      <c r="G23" s="82"/>
      <c r="H23" s="82"/>
      <c r="I23" s="22">
        <f t="shared" si="2"/>
        <v>0</v>
      </c>
      <c r="J23" s="52"/>
    </row>
    <row r="24" spans="1:10" x14ac:dyDescent="0.2">
      <c r="A24" s="77"/>
      <c r="B24" s="4" t="s">
        <v>12</v>
      </c>
      <c r="C24" s="6"/>
      <c r="D24" s="82"/>
      <c r="E24" s="82"/>
      <c r="F24" s="82"/>
      <c r="G24" s="82"/>
      <c r="H24" s="82"/>
      <c r="I24" s="22">
        <f t="shared" si="2"/>
        <v>0</v>
      </c>
      <c r="J24" s="52"/>
    </row>
    <row r="25" spans="1:10" x14ac:dyDescent="0.2">
      <c r="A25" s="77"/>
      <c r="B25" s="4" t="s">
        <v>125</v>
      </c>
      <c r="C25" s="6"/>
      <c r="D25" s="82"/>
      <c r="E25" s="82"/>
      <c r="F25" s="82"/>
      <c r="G25" s="82"/>
      <c r="H25" s="82"/>
      <c r="I25" s="22">
        <f t="shared" si="2"/>
        <v>0</v>
      </c>
      <c r="J25" s="52"/>
    </row>
    <row r="26" spans="1:10" x14ac:dyDescent="0.2">
      <c r="A26" s="77"/>
      <c r="B26" s="4" t="s">
        <v>42</v>
      </c>
      <c r="C26" s="6"/>
      <c r="D26" s="82"/>
      <c r="E26" s="82"/>
      <c r="F26" s="82"/>
      <c r="G26" s="82"/>
      <c r="H26" s="82"/>
      <c r="I26" s="22">
        <f t="shared" si="2"/>
        <v>0</v>
      </c>
      <c r="J26" s="52"/>
    </row>
    <row r="27" spans="1:10" x14ac:dyDescent="0.2">
      <c r="A27" s="77"/>
      <c r="B27" s="4" t="s">
        <v>44</v>
      </c>
      <c r="C27" s="6"/>
      <c r="D27" s="82"/>
      <c r="E27" s="82"/>
      <c r="F27" s="82"/>
      <c r="G27" s="82"/>
      <c r="H27" s="82"/>
      <c r="I27" s="22">
        <f t="shared" si="2"/>
        <v>0</v>
      </c>
      <c r="J27" s="52"/>
    </row>
    <row r="28" spans="1:10" x14ac:dyDescent="0.2">
      <c r="A28" s="77"/>
      <c r="B28" s="4" t="s">
        <v>19</v>
      </c>
      <c r="C28" s="6"/>
      <c r="D28" s="82"/>
      <c r="E28" s="82"/>
      <c r="F28" s="82"/>
      <c r="G28" s="82"/>
      <c r="H28" s="82"/>
      <c r="I28" s="22">
        <f t="shared" si="2"/>
        <v>0</v>
      </c>
      <c r="J28" s="52"/>
    </row>
    <row r="29" spans="1:10" x14ac:dyDescent="0.2">
      <c r="A29" s="77"/>
      <c r="B29" s="4" t="s">
        <v>18</v>
      </c>
      <c r="C29" s="6"/>
      <c r="D29" s="82"/>
      <c r="E29" s="82"/>
      <c r="F29" s="82"/>
      <c r="G29" s="82"/>
      <c r="H29" s="82"/>
      <c r="I29" s="22">
        <f t="shared" si="2"/>
        <v>0</v>
      </c>
      <c r="J29" s="52"/>
    </row>
    <row r="30" spans="1:10" x14ac:dyDescent="0.2">
      <c r="A30" s="77"/>
      <c r="B30" s="38"/>
      <c r="C30" s="6"/>
      <c r="D30" s="82"/>
      <c r="E30" s="82"/>
      <c r="F30" s="82"/>
      <c r="G30" s="82"/>
      <c r="H30" s="82"/>
      <c r="I30" s="22"/>
      <c r="J30" s="52"/>
    </row>
    <row r="31" spans="1:10" x14ac:dyDescent="0.2">
      <c r="A31" s="77"/>
      <c r="B31" s="38"/>
      <c r="C31" s="6"/>
      <c r="D31" s="82"/>
      <c r="E31" s="82"/>
      <c r="F31" s="82"/>
      <c r="G31" s="82"/>
      <c r="H31" s="82"/>
      <c r="I31" s="22"/>
      <c r="J31" s="52"/>
    </row>
    <row r="32" spans="1:10" x14ac:dyDescent="0.2">
      <c r="A32" s="50" t="s">
        <v>102</v>
      </c>
      <c r="B32" s="4" t="s">
        <v>1</v>
      </c>
      <c r="C32" s="6"/>
      <c r="D32" s="82">
        <v>21</v>
      </c>
      <c r="E32" s="82"/>
      <c r="F32" s="82"/>
      <c r="G32" s="82"/>
      <c r="H32" s="82"/>
      <c r="I32" s="22">
        <f>SUM(D32+E32+F32+G32+H32)</f>
        <v>21</v>
      </c>
      <c r="J32" s="52"/>
    </row>
    <row r="33" spans="1:10" x14ac:dyDescent="0.2">
      <c r="A33" s="77"/>
      <c r="B33" s="4" t="s">
        <v>2</v>
      </c>
      <c r="C33" s="6"/>
      <c r="D33" s="82"/>
      <c r="E33" s="82"/>
      <c r="F33" s="82"/>
      <c r="G33" s="82"/>
      <c r="H33" s="82"/>
      <c r="I33" s="22">
        <f>SUM(D33+E33+F33+G33+H33)</f>
        <v>0</v>
      </c>
      <c r="J33" s="52"/>
    </row>
    <row r="34" spans="1:10" x14ac:dyDescent="0.2">
      <c r="A34" s="77"/>
      <c r="B34" s="4" t="s">
        <v>3</v>
      </c>
      <c r="C34" s="6"/>
      <c r="D34" s="82">
        <v>120.18</v>
      </c>
      <c r="E34" s="82"/>
      <c r="F34" s="82"/>
      <c r="G34" s="82"/>
      <c r="H34" s="82"/>
      <c r="I34" s="22">
        <f>SUM(D34+E34+F34+G34+H34)</f>
        <v>120.18</v>
      </c>
      <c r="J34" s="52"/>
    </row>
    <row r="35" spans="1:10" x14ac:dyDescent="0.2">
      <c r="A35" s="77"/>
      <c r="B35" s="4" t="s">
        <v>15</v>
      </c>
      <c r="C35" s="6"/>
      <c r="D35" s="82"/>
      <c r="E35" s="82"/>
      <c r="F35" s="82"/>
      <c r="G35" s="82"/>
      <c r="H35" s="82"/>
      <c r="I35" s="22">
        <f>SUM(D35+E35+F35+G35+H35)</f>
        <v>0</v>
      </c>
      <c r="J35" s="52"/>
    </row>
    <row r="36" spans="1:10" x14ac:dyDescent="0.2">
      <c r="A36" s="77"/>
      <c r="B36" s="4" t="s">
        <v>17</v>
      </c>
      <c r="C36" s="6"/>
      <c r="D36" s="82"/>
      <c r="E36" s="82"/>
      <c r="F36" s="82"/>
      <c r="G36" s="82"/>
      <c r="H36" s="82"/>
      <c r="I36" s="22">
        <f>SUM(D36+E36+F36+G36+H36)</f>
        <v>0</v>
      </c>
      <c r="J36" s="52"/>
    </row>
    <row r="37" spans="1:10" x14ac:dyDescent="0.2">
      <c r="A37" s="77"/>
      <c r="B37" s="4" t="s">
        <v>4</v>
      </c>
      <c r="C37" s="6"/>
      <c r="D37" s="82"/>
      <c r="E37" s="82"/>
      <c r="F37" s="82"/>
      <c r="G37" s="82"/>
      <c r="H37" s="82"/>
      <c r="I37" s="22">
        <f t="shared" ref="I37:I90" si="3">SUM(D37+E37+F37+G37+H37)</f>
        <v>0</v>
      </c>
      <c r="J37" s="52"/>
    </row>
    <row r="38" spans="1:10" x14ac:dyDescent="0.2">
      <c r="A38" s="77"/>
      <c r="B38" s="4" t="s">
        <v>14</v>
      </c>
      <c r="C38" s="6"/>
      <c r="D38" s="82"/>
      <c r="E38" s="82"/>
      <c r="F38" s="82"/>
      <c r="G38" s="82"/>
      <c r="H38" s="82"/>
      <c r="I38" s="22">
        <f t="shared" si="3"/>
        <v>0</v>
      </c>
      <c r="J38" s="52"/>
    </row>
    <row r="39" spans="1:10" x14ac:dyDescent="0.2">
      <c r="A39" s="77"/>
      <c r="B39" s="4" t="s">
        <v>12</v>
      </c>
      <c r="C39" s="6"/>
      <c r="D39" s="82"/>
      <c r="E39" s="82"/>
      <c r="F39" s="82"/>
      <c r="G39" s="82"/>
      <c r="H39" s="82"/>
      <c r="I39" s="22">
        <f t="shared" si="3"/>
        <v>0</v>
      </c>
      <c r="J39" s="52"/>
    </row>
    <row r="40" spans="1:10" x14ac:dyDescent="0.2">
      <c r="A40" s="77"/>
      <c r="B40" s="4" t="s">
        <v>125</v>
      </c>
      <c r="C40" s="6"/>
      <c r="D40" s="82">
        <f>27+32.5</f>
        <v>59.5</v>
      </c>
      <c r="E40" s="82"/>
      <c r="F40" s="82"/>
      <c r="G40" s="82"/>
      <c r="H40" s="82"/>
      <c r="I40" s="22">
        <f t="shared" si="3"/>
        <v>59.5</v>
      </c>
      <c r="J40" s="52"/>
    </row>
    <row r="41" spans="1:10" x14ac:dyDescent="0.2">
      <c r="A41" s="77"/>
      <c r="B41" s="4" t="s">
        <v>42</v>
      </c>
      <c r="C41" s="6"/>
      <c r="D41" s="82"/>
      <c r="E41" s="82"/>
      <c r="F41" s="82"/>
      <c r="G41" s="82"/>
      <c r="H41" s="82"/>
      <c r="I41" s="22">
        <f t="shared" si="3"/>
        <v>0</v>
      </c>
      <c r="J41" s="52"/>
    </row>
    <row r="42" spans="1:10" x14ac:dyDescent="0.2">
      <c r="A42" s="77"/>
      <c r="B42" s="4" t="s">
        <v>44</v>
      </c>
      <c r="C42" s="6"/>
      <c r="D42" s="82"/>
      <c r="E42" s="82"/>
      <c r="F42" s="82"/>
      <c r="G42" s="82"/>
      <c r="H42" s="82"/>
      <c r="I42" s="22">
        <f t="shared" si="3"/>
        <v>0</v>
      </c>
      <c r="J42" s="52"/>
    </row>
    <row r="43" spans="1:10" x14ac:dyDescent="0.2">
      <c r="A43" s="77"/>
      <c r="B43" s="4" t="s">
        <v>19</v>
      </c>
      <c r="C43" s="6"/>
      <c r="D43" s="82"/>
      <c r="E43" s="82"/>
      <c r="F43" s="82"/>
      <c r="G43" s="82"/>
      <c r="H43" s="82"/>
      <c r="I43" s="22">
        <f t="shared" si="3"/>
        <v>0</v>
      </c>
      <c r="J43" s="52"/>
    </row>
    <row r="44" spans="1:10" x14ac:dyDescent="0.2">
      <c r="A44" s="77"/>
      <c r="B44" s="4" t="s">
        <v>18</v>
      </c>
      <c r="C44" s="6"/>
      <c r="D44" s="82"/>
      <c r="E44" s="82"/>
      <c r="F44" s="82"/>
      <c r="G44" s="82"/>
      <c r="H44" s="82"/>
      <c r="I44" s="22">
        <f t="shared" si="3"/>
        <v>0</v>
      </c>
      <c r="J44" s="52"/>
    </row>
    <row r="45" spans="1:10" x14ac:dyDescent="0.2">
      <c r="A45" s="77"/>
      <c r="B45" s="38"/>
      <c r="C45" s="6"/>
      <c r="D45" s="82"/>
      <c r="E45" s="82"/>
      <c r="F45" s="82"/>
      <c r="G45" s="82"/>
      <c r="H45" s="82"/>
      <c r="I45" s="22"/>
      <c r="J45" s="52"/>
    </row>
    <row r="46" spans="1:10" x14ac:dyDescent="0.2">
      <c r="A46" s="77"/>
      <c r="B46" s="38"/>
      <c r="C46" s="6"/>
      <c r="D46" s="82"/>
      <c r="E46" s="82"/>
      <c r="F46" s="82"/>
      <c r="G46" s="82"/>
      <c r="H46" s="82"/>
      <c r="I46" s="22"/>
      <c r="J46" s="52"/>
    </row>
    <row r="47" spans="1:10" x14ac:dyDescent="0.2">
      <c r="A47" s="50" t="s">
        <v>75</v>
      </c>
      <c r="B47" s="4" t="s">
        <v>1</v>
      </c>
      <c r="C47" s="6"/>
      <c r="D47" s="82">
        <f>42+19</f>
        <v>61</v>
      </c>
      <c r="E47" s="82"/>
      <c r="F47" s="82"/>
      <c r="G47" s="82"/>
      <c r="H47" s="82"/>
      <c r="I47" s="22">
        <f t="shared" si="3"/>
        <v>61</v>
      </c>
      <c r="J47" s="52"/>
    </row>
    <row r="48" spans="1:10" x14ac:dyDescent="0.2">
      <c r="A48" s="77"/>
      <c r="B48" s="4" t="s">
        <v>2</v>
      </c>
      <c r="C48" s="6"/>
      <c r="D48" s="82"/>
      <c r="E48" s="82"/>
      <c r="F48" s="82"/>
      <c r="G48" s="82"/>
      <c r="H48" s="82"/>
      <c r="I48" s="22">
        <f t="shared" si="3"/>
        <v>0</v>
      </c>
      <c r="J48" s="52"/>
    </row>
    <row r="49" spans="1:10" x14ac:dyDescent="0.2">
      <c r="A49" s="77"/>
      <c r="B49" s="4" t="s">
        <v>3</v>
      </c>
      <c r="C49" s="6"/>
      <c r="D49" s="82">
        <f>58.71+32.53</f>
        <v>91.240000000000009</v>
      </c>
      <c r="E49" s="82">
        <v>48.61</v>
      </c>
      <c r="F49" s="82">
        <v>70.36</v>
      </c>
      <c r="G49" s="82"/>
      <c r="H49" s="82"/>
      <c r="I49" s="22">
        <f t="shared" si="3"/>
        <v>210.21000000000004</v>
      </c>
      <c r="J49" s="52"/>
    </row>
    <row r="50" spans="1:10" x14ac:dyDescent="0.2">
      <c r="A50" s="77"/>
      <c r="B50" s="4" t="s">
        <v>15</v>
      </c>
      <c r="C50" s="6"/>
      <c r="D50" s="82"/>
      <c r="E50" s="82"/>
      <c r="F50" s="82"/>
      <c r="G50" s="82"/>
      <c r="H50" s="82"/>
      <c r="I50" s="22">
        <f t="shared" si="3"/>
        <v>0</v>
      </c>
      <c r="J50" s="52"/>
    </row>
    <row r="51" spans="1:10" x14ac:dyDescent="0.2">
      <c r="A51" s="77"/>
      <c r="B51" s="4" t="s">
        <v>17</v>
      </c>
      <c r="C51" s="6"/>
      <c r="D51" s="82"/>
      <c r="E51" s="82"/>
      <c r="F51" s="82"/>
      <c r="G51" s="82"/>
      <c r="H51" s="82"/>
      <c r="I51" s="22">
        <f t="shared" si="3"/>
        <v>0</v>
      </c>
      <c r="J51" s="52"/>
    </row>
    <row r="52" spans="1:10" x14ac:dyDescent="0.2">
      <c r="A52" s="77"/>
      <c r="B52" s="4" t="s">
        <v>4</v>
      </c>
      <c r="C52" s="6"/>
      <c r="D52" s="82"/>
      <c r="E52" s="82"/>
      <c r="F52" s="82"/>
      <c r="G52" s="82"/>
      <c r="H52" s="82"/>
      <c r="I52" s="22">
        <f t="shared" si="3"/>
        <v>0</v>
      </c>
      <c r="J52" s="52"/>
    </row>
    <row r="53" spans="1:10" x14ac:dyDescent="0.2">
      <c r="A53" s="77"/>
      <c r="B53" s="4" t="s">
        <v>14</v>
      </c>
      <c r="C53" s="6"/>
      <c r="D53" s="82"/>
      <c r="E53" s="82"/>
      <c r="F53" s="82"/>
      <c r="G53" s="82"/>
      <c r="H53" s="82"/>
      <c r="I53" s="22">
        <f t="shared" si="3"/>
        <v>0</v>
      </c>
      <c r="J53" s="52"/>
    </row>
    <row r="54" spans="1:10" x14ac:dyDescent="0.2">
      <c r="A54" s="77"/>
      <c r="B54" s="4" t="s">
        <v>12</v>
      </c>
      <c r="C54" s="6"/>
      <c r="D54" s="82"/>
      <c r="E54" s="82"/>
      <c r="F54" s="82"/>
      <c r="G54" s="82"/>
      <c r="H54" s="82"/>
      <c r="I54" s="22">
        <f t="shared" si="3"/>
        <v>0</v>
      </c>
      <c r="J54" s="52"/>
    </row>
    <row r="55" spans="1:10" x14ac:dyDescent="0.2">
      <c r="A55" s="77"/>
      <c r="B55" s="4" t="s">
        <v>125</v>
      </c>
      <c r="C55" s="6"/>
      <c r="D55" s="82">
        <f>8.75+32.5</f>
        <v>41.25</v>
      </c>
      <c r="E55" s="82"/>
      <c r="F55" s="82"/>
      <c r="G55" s="82"/>
      <c r="H55" s="82"/>
      <c r="I55" s="22">
        <f t="shared" si="3"/>
        <v>41.25</v>
      </c>
      <c r="J55" s="52"/>
    </row>
    <row r="56" spans="1:10" x14ac:dyDescent="0.2">
      <c r="A56" s="77"/>
      <c r="B56" s="4" t="s">
        <v>42</v>
      </c>
      <c r="C56" s="6"/>
      <c r="D56" s="82"/>
      <c r="E56" s="82"/>
      <c r="F56" s="82"/>
      <c r="G56" s="82"/>
      <c r="H56" s="82"/>
      <c r="I56" s="22">
        <f t="shared" si="3"/>
        <v>0</v>
      </c>
      <c r="J56" s="52"/>
    </row>
    <row r="57" spans="1:10" x14ac:dyDescent="0.2">
      <c r="A57" s="77"/>
      <c r="B57" s="4" t="s">
        <v>44</v>
      </c>
      <c r="C57" s="6"/>
      <c r="D57" s="82"/>
      <c r="E57" s="82"/>
      <c r="F57" s="82"/>
      <c r="G57" s="82"/>
      <c r="H57" s="82"/>
      <c r="I57" s="22">
        <f t="shared" si="3"/>
        <v>0</v>
      </c>
      <c r="J57" s="52"/>
    </row>
    <row r="58" spans="1:10" x14ac:dyDescent="0.2">
      <c r="A58" s="77"/>
      <c r="B58" s="4" t="s">
        <v>19</v>
      </c>
      <c r="C58" s="6"/>
      <c r="D58" s="82"/>
      <c r="E58" s="82"/>
      <c r="F58" s="82"/>
      <c r="G58" s="82"/>
      <c r="H58" s="82"/>
      <c r="I58" s="22">
        <f t="shared" si="3"/>
        <v>0</v>
      </c>
      <c r="J58" s="52"/>
    </row>
    <row r="59" spans="1:10" x14ac:dyDescent="0.2">
      <c r="A59" s="77"/>
      <c r="B59" s="4" t="s">
        <v>18</v>
      </c>
      <c r="C59" s="6"/>
      <c r="D59" s="82"/>
      <c r="E59" s="82"/>
      <c r="F59" s="82"/>
      <c r="G59" s="82"/>
      <c r="H59" s="82"/>
      <c r="I59" s="22">
        <f t="shared" si="3"/>
        <v>0</v>
      </c>
      <c r="J59" s="52"/>
    </row>
    <row r="60" spans="1:10" x14ac:dyDescent="0.2">
      <c r="A60" s="77"/>
      <c r="B60" s="38"/>
      <c r="C60" s="6"/>
      <c r="D60" s="82"/>
      <c r="E60" s="82"/>
      <c r="F60" s="82"/>
      <c r="G60" s="82"/>
      <c r="H60" s="82"/>
      <c r="I60" s="22"/>
      <c r="J60" s="52"/>
    </row>
    <row r="61" spans="1:10" x14ac:dyDescent="0.2">
      <c r="A61" s="77"/>
      <c r="B61" s="38"/>
      <c r="C61" s="6"/>
      <c r="D61" s="82"/>
      <c r="E61" s="82"/>
      <c r="F61" s="82"/>
      <c r="G61" s="82"/>
      <c r="H61" s="82"/>
      <c r="I61" s="22"/>
      <c r="J61" s="52"/>
    </row>
    <row r="62" spans="1:10" x14ac:dyDescent="0.2">
      <c r="A62" s="50" t="s">
        <v>76</v>
      </c>
      <c r="B62" s="4" t="s">
        <v>1</v>
      </c>
      <c r="C62" s="6"/>
      <c r="D62" s="82">
        <f>27+22</f>
        <v>49</v>
      </c>
      <c r="E62" s="82"/>
      <c r="F62" s="82"/>
      <c r="G62" s="82"/>
      <c r="H62" s="82"/>
      <c r="I62" s="22">
        <f t="shared" si="3"/>
        <v>49</v>
      </c>
      <c r="J62" s="52"/>
    </row>
    <row r="63" spans="1:10" x14ac:dyDescent="0.2">
      <c r="A63" s="77"/>
      <c r="B63" s="4" t="s">
        <v>2</v>
      </c>
      <c r="C63" s="6"/>
      <c r="D63" s="82"/>
      <c r="E63" s="82"/>
      <c r="F63" s="82"/>
      <c r="G63" s="82"/>
      <c r="H63" s="82"/>
      <c r="I63" s="22">
        <f t="shared" si="3"/>
        <v>0</v>
      </c>
      <c r="J63" s="52"/>
    </row>
    <row r="64" spans="1:10" x14ac:dyDescent="0.2">
      <c r="A64" s="77"/>
      <c r="B64" s="4" t="s">
        <v>3</v>
      </c>
      <c r="C64" s="6"/>
      <c r="D64" s="82"/>
      <c r="E64" s="82"/>
      <c r="F64" s="82"/>
      <c r="G64" s="82"/>
      <c r="H64" s="82"/>
      <c r="I64" s="22">
        <f t="shared" si="3"/>
        <v>0</v>
      </c>
      <c r="J64" s="52"/>
    </row>
    <row r="65" spans="1:10" x14ac:dyDescent="0.2">
      <c r="A65" s="77"/>
      <c r="B65" s="4" t="s">
        <v>15</v>
      </c>
      <c r="C65" s="6"/>
      <c r="D65" s="82"/>
      <c r="E65" s="82"/>
      <c r="F65" s="82"/>
      <c r="G65" s="82"/>
      <c r="H65" s="82"/>
      <c r="I65" s="22">
        <f t="shared" si="3"/>
        <v>0</v>
      </c>
      <c r="J65" s="52"/>
    </row>
    <row r="66" spans="1:10" x14ac:dyDescent="0.2">
      <c r="A66" s="77"/>
      <c r="B66" s="4" t="s">
        <v>17</v>
      </c>
      <c r="C66" s="6"/>
      <c r="D66" s="82"/>
      <c r="E66" s="82"/>
      <c r="F66" s="82"/>
      <c r="G66" s="82"/>
      <c r="H66" s="82"/>
      <c r="I66" s="22">
        <f t="shared" si="3"/>
        <v>0</v>
      </c>
      <c r="J66" s="52"/>
    </row>
    <row r="67" spans="1:10" x14ac:dyDescent="0.2">
      <c r="A67" s="77"/>
      <c r="B67" s="4" t="s">
        <v>4</v>
      </c>
      <c r="C67" s="6"/>
      <c r="D67" s="82"/>
      <c r="E67" s="82"/>
      <c r="F67" s="82"/>
      <c r="G67" s="82"/>
      <c r="H67" s="82"/>
      <c r="I67" s="22">
        <f t="shared" si="3"/>
        <v>0</v>
      </c>
      <c r="J67" s="52"/>
    </row>
    <row r="68" spans="1:10" x14ac:dyDescent="0.2">
      <c r="A68" s="77"/>
      <c r="B68" s="4" t="s">
        <v>14</v>
      </c>
      <c r="C68" s="6"/>
      <c r="D68" s="82"/>
      <c r="E68" s="82"/>
      <c r="F68" s="82"/>
      <c r="G68" s="82"/>
      <c r="H68" s="82"/>
      <c r="I68" s="22">
        <f t="shared" si="3"/>
        <v>0</v>
      </c>
      <c r="J68" s="52"/>
    </row>
    <row r="69" spans="1:10" x14ac:dyDescent="0.2">
      <c r="A69" s="77"/>
      <c r="B69" s="4" t="s">
        <v>12</v>
      </c>
      <c r="C69" s="6"/>
      <c r="D69" s="82">
        <v>16.68</v>
      </c>
      <c r="E69" s="82"/>
      <c r="F69" s="82"/>
      <c r="G69" s="82"/>
      <c r="H69" s="82"/>
      <c r="I69" s="22">
        <f t="shared" si="3"/>
        <v>16.68</v>
      </c>
      <c r="J69" s="52"/>
    </row>
    <row r="70" spans="1:10" x14ac:dyDescent="0.2">
      <c r="A70" s="77"/>
      <c r="B70" s="4" t="s">
        <v>125</v>
      </c>
      <c r="C70" s="6"/>
      <c r="D70" s="82">
        <f>19.5+16.25</f>
        <v>35.75</v>
      </c>
      <c r="E70" s="82"/>
      <c r="F70" s="82"/>
      <c r="G70" s="82"/>
      <c r="H70" s="82"/>
      <c r="I70" s="22">
        <f t="shared" si="3"/>
        <v>35.75</v>
      </c>
      <c r="J70" s="52"/>
    </row>
    <row r="71" spans="1:10" x14ac:dyDescent="0.2">
      <c r="A71" s="77"/>
      <c r="B71" s="4" t="s">
        <v>42</v>
      </c>
      <c r="C71" s="6"/>
      <c r="D71" s="82"/>
      <c r="E71" s="82"/>
      <c r="F71" s="82"/>
      <c r="G71" s="82"/>
      <c r="H71" s="82"/>
      <c r="I71" s="22">
        <f t="shared" si="3"/>
        <v>0</v>
      </c>
      <c r="J71" s="52"/>
    </row>
    <row r="72" spans="1:10" x14ac:dyDescent="0.2">
      <c r="A72" s="77"/>
      <c r="B72" s="4" t="s">
        <v>44</v>
      </c>
      <c r="C72" s="6"/>
      <c r="D72" s="82"/>
      <c r="E72" s="82"/>
      <c r="F72" s="82"/>
      <c r="G72" s="82"/>
      <c r="H72" s="82"/>
      <c r="I72" s="22">
        <f t="shared" si="3"/>
        <v>0</v>
      </c>
      <c r="J72" s="52"/>
    </row>
    <row r="73" spans="1:10" x14ac:dyDescent="0.2">
      <c r="A73" s="77"/>
      <c r="B73" s="4" t="s">
        <v>19</v>
      </c>
      <c r="C73" s="6"/>
      <c r="D73" s="82"/>
      <c r="E73" s="82"/>
      <c r="F73" s="82"/>
      <c r="G73" s="82"/>
      <c r="H73" s="82"/>
      <c r="I73" s="22">
        <f t="shared" si="3"/>
        <v>0</v>
      </c>
      <c r="J73" s="52"/>
    </row>
    <row r="74" spans="1:10" x14ac:dyDescent="0.2">
      <c r="A74" s="77"/>
      <c r="B74" s="4" t="s">
        <v>18</v>
      </c>
      <c r="C74" s="6"/>
      <c r="D74" s="82"/>
      <c r="E74" s="82"/>
      <c r="F74" s="82"/>
      <c r="G74" s="82"/>
      <c r="H74" s="82"/>
      <c r="I74" s="22">
        <f t="shared" si="3"/>
        <v>0</v>
      </c>
      <c r="J74" s="52"/>
    </row>
    <row r="75" spans="1:10" x14ac:dyDescent="0.2">
      <c r="A75" s="77"/>
      <c r="B75" s="38"/>
      <c r="C75" s="6"/>
      <c r="D75" s="82"/>
      <c r="E75" s="82"/>
      <c r="F75" s="82"/>
      <c r="G75" s="82"/>
      <c r="H75" s="82"/>
      <c r="I75" s="22"/>
      <c r="J75" s="52"/>
    </row>
    <row r="76" spans="1:10" x14ac:dyDescent="0.2">
      <c r="A76" s="77"/>
      <c r="B76" s="38"/>
      <c r="C76" s="6"/>
      <c r="D76" s="82"/>
      <c r="E76" s="82"/>
      <c r="F76" s="82"/>
      <c r="G76" s="82"/>
      <c r="H76" s="82"/>
      <c r="I76" s="22"/>
      <c r="J76" s="52"/>
    </row>
    <row r="77" spans="1:10" x14ac:dyDescent="0.2">
      <c r="A77" s="77" t="s">
        <v>77</v>
      </c>
      <c r="B77" s="4" t="s">
        <v>1</v>
      </c>
      <c r="C77" s="6"/>
      <c r="D77" s="82">
        <f>39.01+37+35</f>
        <v>111.00999999999999</v>
      </c>
      <c r="E77" s="82"/>
      <c r="F77" s="82"/>
      <c r="G77" s="82"/>
      <c r="H77" s="82"/>
      <c r="I77" s="22">
        <f t="shared" si="3"/>
        <v>111.00999999999999</v>
      </c>
      <c r="J77" s="52"/>
    </row>
    <row r="78" spans="1:10" x14ac:dyDescent="0.2">
      <c r="A78" s="77"/>
      <c r="B78" s="4" t="s">
        <v>2</v>
      </c>
      <c r="C78" s="6"/>
      <c r="D78" s="82"/>
      <c r="E78" s="82"/>
      <c r="F78" s="82"/>
      <c r="G78" s="82"/>
      <c r="H78" s="82"/>
      <c r="I78" s="22">
        <f t="shared" si="3"/>
        <v>0</v>
      </c>
      <c r="J78" s="52"/>
    </row>
    <row r="79" spans="1:10" x14ac:dyDescent="0.2">
      <c r="A79" s="77"/>
      <c r="B79" s="4" t="s">
        <v>3</v>
      </c>
      <c r="C79" s="6"/>
      <c r="D79" s="82">
        <f>50.14+59.24+33.11+91.37</f>
        <v>233.86</v>
      </c>
      <c r="E79" s="82"/>
      <c r="F79" s="82"/>
      <c r="G79" s="82"/>
      <c r="H79" s="82"/>
      <c r="I79" s="22">
        <f t="shared" si="3"/>
        <v>233.86</v>
      </c>
      <c r="J79" s="52"/>
    </row>
    <row r="80" spans="1:10" x14ac:dyDescent="0.2">
      <c r="A80" s="77"/>
      <c r="B80" s="4" t="s">
        <v>15</v>
      </c>
      <c r="C80" s="6"/>
      <c r="D80" s="82"/>
      <c r="E80" s="82"/>
      <c r="F80" s="82"/>
      <c r="G80" s="82"/>
      <c r="H80" s="82"/>
      <c r="I80" s="22">
        <f t="shared" si="3"/>
        <v>0</v>
      </c>
      <c r="J80" s="52"/>
    </row>
    <row r="81" spans="1:10" x14ac:dyDescent="0.2">
      <c r="A81" s="77"/>
      <c r="B81" s="4" t="s">
        <v>17</v>
      </c>
      <c r="C81" s="6"/>
      <c r="D81" s="82"/>
      <c r="E81" s="82"/>
      <c r="F81" s="82"/>
      <c r="G81" s="82"/>
      <c r="H81" s="82"/>
      <c r="I81" s="22">
        <f t="shared" si="3"/>
        <v>0</v>
      </c>
      <c r="J81" s="52"/>
    </row>
    <row r="82" spans="1:10" x14ac:dyDescent="0.2">
      <c r="A82" s="77"/>
      <c r="B82" s="4" t="s">
        <v>4</v>
      </c>
      <c r="C82" s="6"/>
      <c r="D82" s="82"/>
      <c r="E82" s="82"/>
      <c r="F82" s="82"/>
      <c r="G82" s="82"/>
      <c r="H82" s="82"/>
      <c r="I82" s="22">
        <f t="shared" si="3"/>
        <v>0</v>
      </c>
      <c r="J82" s="52"/>
    </row>
    <row r="83" spans="1:10" x14ac:dyDescent="0.2">
      <c r="A83" s="77"/>
      <c r="B83" s="4" t="s">
        <v>14</v>
      </c>
      <c r="C83" s="6"/>
      <c r="D83" s="82"/>
      <c r="E83" s="82"/>
      <c r="F83" s="82"/>
      <c r="G83" s="82"/>
      <c r="H83" s="82"/>
      <c r="I83" s="22">
        <f t="shared" si="3"/>
        <v>0</v>
      </c>
      <c r="J83" s="52"/>
    </row>
    <row r="84" spans="1:10" x14ac:dyDescent="0.2">
      <c r="A84" s="77"/>
      <c r="B84" s="4" t="s">
        <v>12</v>
      </c>
      <c r="C84" s="6"/>
      <c r="D84" s="82">
        <v>29.71</v>
      </c>
      <c r="E84" s="82"/>
      <c r="F84" s="82"/>
      <c r="G84" s="82"/>
      <c r="H84" s="82"/>
      <c r="I84" s="22">
        <f t="shared" si="3"/>
        <v>29.71</v>
      </c>
      <c r="J84" s="52"/>
    </row>
    <row r="85" spans="1:10" x14ac:dyDescent="0.2">
      <c r="A85" s="77"/>
      <c r="B85" s="4" t="s">
        <v>125</v>
      </c>
      <c r="C85" s="6"/>
      <c r="D85" s="82"/>
      <c r="E85" s="82"/>
      <c r="F85" s="82"/>
      <c r="G85" s="82"/>
      <c r="H85" s="82"/>
      <c r="I85" s="22">
        <f t="shared" si="3"/>
        <v>0</v>
      </c>
      <c r="J85" s="52"/>
    </row>
    <row r="86" spans="1:10" x14ac:dyDescent="0.2">
      <c r="A86" s="77"/>
      <c r="B86" s="4" t="s">
        <v>42</v>
      </c>
      <c r="C86" s="6"/>
      <c r="D86" s="82"/>
      <c r="E86" s="82"/>
      <c r="F86" s="82"/>
      <c r="G86" s="82"/>
      <c r="H86" s="82"/>
      <c r="I86" s="22">
        <f t="shared" si="3"/>
        <v>0</v>
      </c>
      <c r="J86" s="52"/>
    </row>
    <row r="87" spans="1:10" x14ac:dyDescent="0.2">
      <c r="A87" s="77"/>
      <c r="B87" s="4" t="s">
        <v>44</v>
      </c>
      <c r="C87" s="6"/>
      <c r="D87" s="82"/>
      <c r="E87" s="82"/>
      <c r="F87" s="82"/>
      <c r="G87" s="82"/>
      <c r="H87" s="82"/>
      <c r="I87" s="22">
        <f t="shared" si="3"/>
        <v>0</v>
      </c>
      <c r="J87" s="52"/>
    </row>
    <row r="88" spans="1:10" x14ac:dyDescent="0.2">
      <c r="A88" s="77"/>
      <c r="B88" s="4" t="s">
        <v>19</v>
      </c>
      <c r="C88" s="6"/>
      <c r="D88" s="82"/>
      <c r="E88" s="82"/>
      <c r="F88" s="82"/>
      <c r="G88" s="82"/>
      <c r="H88" s="82"/>
      <c r="I88" s="22">
        <f t="shared" si="3"/>
        <v>0</v>
      </c>
      <c r="J88" s="52"/>
    </row>
    <row r="89" spans="1:10" x14ac:dyDescent="0.2">
      <c r="A89" s="77"/>
      <c r="B89" s="38" t="s">
        <v>20</v>
      </c>
      <c r="C89" s="6"/>
      <c r="D89" s="82">
        <v>4500</v>
      </c>
      <c r="E89" s="82"/>
      <c r="F89" s="82"/>
      <c r="G89" s="82"/>
      <c r="H89" s="82"/>
      <c r="I89" s="22">
        <f t="shared" si="3"/>
        <v>4500</v>
      </c>
      <c r="J89" s="52"/>
    </row>
    <row r="90" spans="1:10" x14ac:dyDescent="0.2">
      <c r="A90" s="77"/>
      <c r="B90" s="38" t="s">
        <v>18</v>
      </c>
      <c r="C90" s="6"/>
      <c r="D90" s="82"/>
      <c r="E90" s="82"/>
      <c r="F90" s="82"/>
      <c r="G90" s="82"/>
      <c r="H90" s="82"/>
      <c r="I90" s="22">
        <f t="shared" si="3"/>
        <v>0</v>
      </c>
      <c r="J90" s="52"/>
    </row>
    <row r="91" spans="1:10" ht="13.5" thickBot="1" x14ac:dyDescent="0.25">
      <c r="A91" s="78"/>
      <c r="B91" s="37"/>
      <c r="C91" s="8"/>
      <c r="D91" s="85"/>
      <c r="E91" s="85"/>
      <c r="F91" s="85"/>
      <c r="G91" s="85"/>
      <c r="H91" s="85"/>
      <c r="I91" s="23"/>
      <c r="J91" s="52"/>
    </row>
    <row r="92" spans="1:10" x14ac:dyDescent="0.2">
      <c r="A92" s="79"/>
      <c r="B92" s="14"/>
      <c r="C92" s="13"/>
      <c r="D92" s="86"/>
      <c r="E92" s="86"/>
      <c r="F92" s="86"/>
      <c r="G92" s="86"/>
      <c r="H92" s="86"/>
      <c r="I92" s="26">
        <f>SUM(I3:I91)</f>
        <v>5489.15</v>
      </c>
      <c r="J92" s="26">
        <f>SUM(J16:J22)</f>
        <v>0</v>
      </c>
    </row>
    <row r="93" spans="1:10" x14ac:dyDescent="0.2">
      <c r="I93" s="21"/>
    </row>
    <row r="94" spans="1:10" x14ac:dyDescent="0.2">
      <c r="A94" s="50" t="s">
        <v>117</v>
      </c>
      <c r="B94" s="4" t="s">
        <v>1</v>
      </c>
      <c r="D94" s="84">
        <f>31+37+31</f>
        <v>99</v>
      </c>
      <c r="E94" s="84">
        <f>37+21.5</f>
        <v>58.5</v>
      </c>
      <c r="I94" s="21">
        <f t="shared" ref="I94:I106" si="4">D94+E94+F94+G94+H94</f>
        <v>157.5</v>
      </c>
    </row>
    <row r="95" spans="1:10" x14ac:dyDescent="0.2">
      <c r="B95" s="4" t="s">
        <v>2</v>
      </c>
      <c r="I95" s="21">
        <f t="shared" si="4"/>
        <v>0</v>
      </c>
    </row>
    <row r="96" spans="1:10" x14ac:dyDescent="0.2">
      <c r="B96" s="4" t="s">
        <v>3</v>
      </c>
      <c r="D96" s="84">
        <v>138.68</v>
      </c>
      <c r="I96" s="21">
        <f t="shared" si="4"/>
        <v>138.68</v>
      </c>
    </row>
    <row r="97" spans="1:9" x14ac:dyDescent="0.2">
      <c r="B97" s="4" t="s">
        <v>15</v>
      </c>
      <c r="I97" s="21">
        <f t="shared" si="4"/>
        <v>0</v>
      </c>
    </row>
    <row r="98" spans="1:9" x14ac:dyDescent="0.2">
      <c r="B98" s="4" t="s">
        <v>17</v>
      </c>
      <c r="I98" s="21">
        <f t="shared" si="4"/>
        <v>0</v>
      </c>
    </row>
    <row r="99" spans="1:9" x14ac:dyDescent="0.2">
      <c r="B99" s="4" t="s">
        <v>4</v>
      </c>
      <c r="I99" s="21">
        <f t="shared" si="4"/>
        <v>0</v>
      </c>
    </row>
    <row r="100" spans="1:9" x14ac:dyDescent="0.2">
      <c r="B100" s="4" t="s">
        <v>14</v>
      </c>
      <c r="I100" s="21">
        <f t="shared" si="4"/>
        <v>0</v>
      </c>
    </row>
    <row r="101" spans="1:9" x14ac:dyDescent="0.2">
      <c r="B101" s="4" t="s">
        <v>12</v>
      </c>
      <c r="I101" s="21">
        <f t="shared" si="4"/>
        <v>0</v>
      </c>
    </row>
    <row r="102" spans="1:9" x14ac:dyDescent="0.2">
      <c r="B102" s="4" t="s">
        <v>125</v>
      </c>
      <c r="D102" s="84">
        <v>16.25</v>
      </c>
      <c r="I102" s="21">
        <f t="shared" si="4"/>
        <v>16.25</v>
      </c>
    </row>
    <row r="103" spans="1:9" x14ac:dyDescent="0.2">
      <c r="B103" s="4" t="s">
        <v>42</v>
      </c>
      <c r="I103" s="21">
        <f t="shared" si="4"/>
        <v>0</v>
      </c>
    </row>
    <row r="104" spans="1:9" x14ac:dyDescent="0.2">
      <c r="B104" s="4" t="s">
        <v>44</v>
      </c>
      <c r="I104" s="21">
        <f t="shared" si="4"/>
        <v>0</v>
      </c>
    </row>
    <row r="105" spans="1:9" x14ac:dyDescent="0.2">
      <c r="B105" s="4" t="s">
        <v>19</v>
      </c>
      <c r="I105" s="21">
        <f t="shared" si="4"/>
        <v>0</v>
      </c>
    </row>
    <row r="106" spans="1:9" x14ac:dyDescent="0.2">
      <c r="B106" s="4" t="s">
        <v>18</v>
      </c>
      <c r="I106" s="21">
        <f t="shared" si="4"/>
        <v>0</v>
      </c>
    </row>
    <row r="107" spans="1:9" x14ac:dyDescent="0.2">
      <c r="I107" s="21"/>
    </row>
    <row r="108" spans="1:9" x14ac:dyDescent="0.2">
      <c r="A108" s="50" t="s">
        <v>78</v>
      </c>
      <c r="B108" s="4" t="s">
        <v>1</v>
      </c>
      <c r="D108" s="84">
        <f>22+24</f>
        <v>46</v>
      </c>
      <c r="I108" s="21">
        <f t="shared" ref="I108:I112" si="5">D108+E108+F108+G108+H108</f>
        <v>46</v>
      </c>
    </row>
    <row r="109" spans="1:9" x14ac:dyDescent="0.2">
      <c r="B109" s="4" t="s">
        <v>2</v>
      </c>
      <c r="I109" s="21">
        <f t="shared" si="5"/>
        <v>0</v>
      </c>
    </row>
    <row r="110" spans="1:9" x14ac:dyDescent="0.2">
      <c r="B110" s="4" t="s">
        <v>3</v>
      </c>
      <c r="D110" s="84">
        <v>83.34</v>
      </c>
      <c r="I110" s="21">
        <f t="shared" si="5"/>
        <v>83.34</v>
      </c>
    </row>
    <row r="111" spans="1:9" x14ac:dyDescent="0.2">
      <c r="B111" s="4" t="s">
        <v>15</v>
      </c>
      <c r="I111" s="21">
        <f t="shared" si="5"/>
        <v>0</v>
      </c>
    </row>
    <row r="112" spans="1:9" x14ac:dyDescent="0.2">
      <c r="B112" s="4" t="s">
        <v>17</v>
      </c>
      <c r="I112" s="21">
        <f t="shared" si="5"/>
        <v>0</v>
      </c>
    </row>
    <row r="113" spans="1:9" x14ac:dyDescent="0.2">
      <c r="B113" s="4" t="s">
        <v>4</v>
      </c>
      <c r="I113" s="21">
        <f>D113+E113+F113+G113+H113</f>
        <v>0</v>
      </c>
    </row>
    <row r="114" spans="1:9" x14ac:dyDescent="0.2">
      <c r="B114" s="4" t="s">
        <v>14</v>
      </c>
      <c r="I114" s="21">
        <f t="shared" ref="I114:I120" si="6">D114+E114+F114+G114+H114</f>
        <v>0</v>
      </c>
    </row>
    <row r="115" spans="1:9" x14ac:dyDescent="0.2">
      <c r="B115" s="4" t="s">
        <v>12</v>
      </c>
      <c r="I115" s="21">
        <f t="shared" si="6"/>
        <v>0</v>
      </c>
    </row>
    <row r="116" spans="1:9" x14ac:dyDescent="0.2">
      <c r="B116" s="4" t="s">
        <v>125</v>
      </c>
      <c r="D116" s="84">
        <v>16.25</v>
      </c>
      <c r="I116" s="21">
        <f t="shared" si="6"/>
        <v>16.25</v>
      </c>
    </row>
    <row r="117" spans="1:9" x14ac:dyDescent="0.2">
      <c r="B117" s="4" t="s">
        <v>42</v>
      </c>
      <c r="I117" s="21">
        <f t="shared" si="6"/>
        <v>0</v>
      </c>
    </row>
    <row r="118" spans="1:9" x14ac:dyDescent="0.2">
      <c r="B118" s="4" t="s">
        <v>44</v>
      </c>
      <c r="I118" s="21">
        <f t="shared" si="6"/>
        <v>0</v>
      </c>
    </row>
    <row r="119" spans="1:9" x14ac:dyDescent="0.2">
      <c r="B119" s="4" t="s">
        <v>19</v>
      </c>
      <c r="I119" s="21">
        <f t="shared" si="6"/>
        <v>0</v>
      </c>
    </row>
    <row r="120" spans="1:9" x14ac:dyDescent="0.2">
      <c r="B120" s="4" t="s">
        <v>18</v>
      </c>
      <c r="I120" s="21">
        <f t="shared" si="6"/>
        <v>0</v>
      </c>
    </row>
    <row r="121" spans="1:9" x14ac:dyDescent="0.2">
      <c r="I121" s="21"/>
    </row>
    <row r="122" spans="1:9" x14ac:dyDescent="0.2">
      <c r="A122" s="50" t="s">
        <v>103</v>
      </c>
      <c r="B122" s="4" t="s">
        <v>1</v>
      </c>
      <c r="D122" s="84">
        <f>22.66+22</f>
        <v>44.66</v>
      </c>
      <c r="E122" s="84">
        <v>22</v>
      </c>
      <c r="I122" s="21">
        <f t="shared" ref="I122:I134" si="7">D122+E122+F122+G122+H122</f>
        <v>66.66</v>
      </c>
    </row>
    <row r="123" spans="1:9" x14ac:dyDescent="0.2">
      <c r="B123" s="4" t="s">
        <v>2</v>
      </c>
      <c r="I123" s="21">
        <f t="shared" si="7"/>
        <v>0</v>
      </c>
    </row>
    <row r="124" spans="1:9" x14ac:dyDescent="0.2">
      <c r="B124" s="4" t="s">
        <v>3</v>
      </c>
      <c r="D124" s="84">
        <v>171.59</v>
      </c>
      <c r="I124" s="21">
        <f t="shared" si="7"/>
        <v>171.59</v>
      </c>
    </row>
    <row r="125" spans="1:9" x14ac:dyDescent="0.2">
      <c r="B125" s="4" t="s">
        <v>15</v>
      </c>
      <c r="I125" s="21">
        <f t="shared" si="7"/>
        <v>0</v>
      </c>
    </row>
    <row r="126" spans="1:9" x14ac:dyDescent="0.2">
      <c r="B126" s="4" t="s">
        <v>17</v>
      </c>
      <c r="I126" s="21">
        <f t="shared" si="7"/>
        <v>0</v>
      </c>
    </row>
    <row r="127" spans="1:9" x14ac:dyDescent="0.2">
      <c r="B127" s="4" t="s">
        <v>4</v>
      </c>
      <c r="I127" s="21">
        <f t="shared" si="7"/>
        <v>0</v>
      </c>
    </row>
    <row r="128" spans="1:9" x14ac:dyDescent="0.2">
      <c r="B128" s="4" t="s">
        <v>14</v>
      </c>
      <c r="I128" s="21">
        <f t="shared" si="7"/>
        <v>0</v>
      </c>
    </row>
    <row r="129" spans="1:9" x14ac:dyDescent="0.2">
      <c r="B129" s="4" t="s">
        <v>12</v>
      </c>
      <c r="I129" s="21">
        <f t="shared" si="7"/>
        <v>0</v>
      </c>
    </row>
    <row r="130" spans="1:9" x14ac:dyDescent="0.2">
      <c r="B130" s="4" t="s">
        <v>125</v>
      </c>
      <c r="I130" s="21">
        <f t="shared" si="7"/>
        <v>0</v>
      </c>
    </row>
    <row r="131" spans="1:9" x14ac:dyDescent="0.2">
      <c r="B131" s="4" t="s">
        <v>42</v>
      </c>
      <c r="I131" s="21">
        <f t="shared" si="7"/>
        <v>0</v>
      </c>
    </row>
    <row r="132" spans="1:9" x14ac:dyDescent="0.2">
      <c r="B132" s="4" t="s">
        <v>44</v>
      </c>
      <c r="I132" s="21">
        <f t="shared" si="7"/>
        <v>0</v>
      </c>
    </row>
    <row r="133" spans="1:9" x14ac:dyDescent="0.2">
      <c r="B133" s="4" t="s">
        <v>19</v>
      </c>
      <c r="I133" s="21">
        <f t="shared" si="7"/>
        <v>0</v>
      </c>
    </row>
    <row r="134" spans="1:9" x14ac:dyDescent="0.2">
      <c r="B134" s="4" t="s">
        <v>18</v>
      </c>
      <c r="I134" s="21">
        <f t="shared" si="7"/>
        <v>0</v>
      </c>
    </row>
    <row r="135" spans="1:9" x14ac:dyDescent="0.2">
      <c r="I135" s="21"/>
    </row>
    <row r="136" spans="1:9" x14ac:dyDescent="0.2">
      <c r="A136" s="50" t="s">
        <v>79</v>
      </c>
      <c r="B136" s="4" t="s">
        <v>1</v>
      </c>
      <c r="D136" s="84">
        <f>21.9+26</f>
        <v>47.9</v>
      </c>
      <c r="I136" s="21">
        <f t="shared" ref="I136:I148" si="8">D136+E136+F136+G136+H136</f>
        <v>47.9</v>
      </c>
    </row>
    <row r="137" spans="1:9" x14ac:dyDescent="0.2">
      <c r="B137" s="4" t="s">
        <v>2</v>
      </c>
      <c r="I137" s="21">
        <f t="shared" si="8"/>
        <v>0</v>
      </c>
    </row>
    <row r="138" spans="1:9" x14ac:dyDescent="0.2">
      <c r="B138" s="4" t="s">
        <v>3</v>
      </c>
      <c r="D138" s="84">
        <v>50.19</v>
      </c>
      <c r="I138" s="21">
        <f t="shared" si="8"/>
        <v>50.19</v>
      </c>
    </row>
    <row r="139" spans="1:9" x14ac:dyDescent="0.2">
      <c r="B139" s="4" t="s">
        <v>15</v>
      </c>
      <c r="I139" s="21">
        <f t="shared" si="8"/>
        <v>0</v>
      </c>
    </row>
    <row r="140" spans="1:9" x14ac:dyDescent="0.2">
      <c r="B140" s="4" t="s">
        <v>17</v>
      </c>
      <c r="I140" s="21">
        <f t="shared" si="8"/>
        <v>0</v>
      </c>
    </row>
    <row r="141" spans="1:9" x14ac:dyDescent="0.2">
      <c r="B141" s="4" t="s">
        <v>4</v>
      </c>
      <c r="I141" s="21">
        <f t="shared" si="8"/>
        <v>0</v>
      </c>
    </row>
    <row r="142" spans="1:9" x14ac:dyDescent="0.2">
      <c r="B142" s="4" t="s">
        <v>14</v>
      </c>
      <c r="I142" s="21">
        <f t="shared" si="8"/>
        <v>0</v>
      </c>
    </row>
    <row r="143" spans="1:9" x14ac:dyDescent="0.2">
      <c r="B143" s="4" t="s">
        <v>12</v>
      </c>
      <c r="I143" s="21">
        <f t="shared" si="8"/>
        <v>0</v>
      </c>
    </row>
    <row r="144" spans="1:9" x14ac:dyDescent="0.2">
      <c r="B144" s="4" t="s">
        <v>125</v>
      </c>
      <c r="D144" s="84">
        <v>16.25</v>
      </c>
      <c r="I144" s="21">
        <f t="shared" si="8"/>
        <v>16.25</v>
      </c>
    </row>
    <row r="145" spans="1:9" x14ac:dyDescent="0.2">
      <c r="B145" s="4" t="s">
        <v>42</v>
      </c>
      <c r="I145" s="21">
        <f t="shared" si="8"/>
        <v>0</v>
      </c>
    </row>
    <row r="146" spans="1:9" x14ac:dyDescent="0.2">
      <c r="B146" s="4" t="s">
        <v>44</v>
      </c>
      <c r="I146" s="21">
        <f t="shared" si="8"/>
        <v>0</v>
      </c>
    </row>
    <row r="147" spans="1:9" x14ac:dyDescent="0.2">
      <c r="B147" s="4" t="s">
        <v>19</v>
      </c>
      <c r="I147" s="21">
        <f t="shared" si="8"/>
        <v>0</v>
      </c>
    </row>
    <row r="148" spans="1:9" x14ac:dyDescent="0.2">
      <c r="B148" s="4" t="s">
        <v>18</v>
      </c>
      <c r="I148" s="21">
        <f t="shared" si="8"/>
        <v>0</v>
      </c>
    </row>
    <row r="149" spans="1:9" x14ac:dyDescent="0.2">
      <c r="I149" s="21"/>
    </row>
    <row r="150" spans="1:9" x14ac:dyDescent="0.2">
      <c r="A150" s="50" t="s">
        <v>80</v>
      </c>
      <c r="B150" s="4" t="s">
        <v>1</v>
      </c>
      <c r="D150" s="84">
        <v>28</v>
      </c>
      <c r="I150" s="21">
        <f t="shared" ref="I150:I162" si="9">D150+E150+F150+G150+H150</f>
        <v>28</v>
      </c>
    </row>
    <row r="151" spans="1:9" x14ac:dyDescent="0.2">
      <c r="B151" s="4" t="s">
        <v>2</v>
      </c>
      <c r="I151" s="21">
        <f t="shared" si="9"/>
        <v>0</v>
      </c>
    </row>
    <row r="152" spans="1:9" x14ac:dyDescent="0.2">
      <c r="B152" s="4" t="s">
        <v>3</v>
      </c>
      <c r="D152" s="84">
        <v>667.17</v>
      </c>
      <c r="I152" s="165">
        <f t="shared" si="9"/>
        <v>667.17</v>
      </c>
    </row>
    <row r="153" spans="1:9" s="35" customFormat="1" x14ac:dyDescent="0.2">
      <c r="A153" s="7"/>
      <c r="B153" s="38" t="s">
        <v>15</v>
      </c>
      <c r="D153" s="52"/>
      <c r="E153" s="52"/>
      <c r="F153" s="52"/>
      <c r="G153" s="52"/>
      <c r="H153" s="52"/>
      <c r="I153" s="187">
        <f t="shared" si="9"/>
        <v>0</v>
      </c>
    </row>
    <row r="154" spans="1:9" s="35" customFormat="1" x14ac:dyDescent="0.2">
      <c r="A154" s="7"/>
      <c r="B154" s="38" t="s">
        <v>17</v>
      </c>
      <c r="D154" s="52"/>
      <c r="E154" s="52"/>
      <c r="F154" s="52"/>
      <c r="G154" s="52"/>
      <c r="H154" s="52"/>
      <c r="I154" s="187">
        <f t="shared" si="9"/>
        <v>0</v>
      </c>
    </row>
    <row r="155" spans="1:9" s="35" customFormat="1" x14ac:dyDescent="0.2">
      <c r="A155" s="7"/>
      <c r="B155" s="38" t="s">
        <v>4</v>
      </c>
      <c r="D155" s="52"/>
      <c r="E155" s="52"/>
      <c r="F155" s="52"/>
      <c r="G155" s="52"/>
      <c r="H155" s="52"/>
      <c r="I155" s="187">
        <f t="shared" si="9"/>
        <v>0</v>
      </c>
    </row>
    <row r="156" spans="1:9" x14ac:dyDescent="0.2">
      <c r="A156" s="77"/>
      <c r="B156" s="4" t="s">
        <v>14</v>
      </c>
      <c r="C156" s="3"/>
      <c r="D156" s="82"/>
      <c r="E156" s="82"/>
      <c r="F156" s="82"/>
      <c r="G156" s="82"/>
      <c r="H156" s="82"/>
      <c r="I156" s="21">
        <f t="shared" si="9"/>
        <v>0</v>
      </c>
    </row>
    <row r="157" spans="1:9" x14ac:dyDescent="0.2">
      <c r="A157" s="77"/>
      <c r="B157" s="4" t="s">
        <v>12</v>
      </c>
      <c r="C157" s="3"/>
      <c r="D157" s="82"/>
      <c r="E157" s="82"/>
      <c r="F157" s="82"/>
      <c r="G157" s="82"/>
      <c r="H157" s="82"/>
      <c r="I157" s="21">
        <f t="shared" si="9"/>
        <v>0</v>
      </c>
    </row>
    <row r="158" spans="1:9" x14ac:dyDescent="0.2">
      <c r="A158" s="77"/>
      <c r="B158" s="4" t="s">
        <v>125</v>
      </c>
      <c r="C158" s="3"/>
      <c r="D158" s="82"/>
      <c r="E158" s="82"/>
      <c r="F158" s="82"/>
      <c r="G158" s="82"/>
      <c r="H158" s="82"/>
      <c r="I158" s="21">
        <f t="shared" si="9"/>
        <v>0</v>
      </c>
    </row>
    <row r="159" spans="1:9" x14ac:dyDescent="0.2">
      <c r="A159" s="77"/>
      <c r="B159" s="4" t="s">
        <v>42</v>
      </c>
      <c r="C159" s="3"/>
      <c r="D159" s="82">
        <f>77.61+77.61+77.61+77.61</f>
        <v>310.44</v>
      </c>
      <c r="E159" s="82"/>
      <c r="F159" s="82"/>
      <c r="G159" s="82"/>
      <c r="H159" s="82"/>
      <c r="I159" s="21">
        <f t="shared" si="9"/>
        <v>310.44</v>
      </c>
    </row>
    <row r="160" spans="1:9" x14ac:dyDescent="0.2">
      <c r="A160" s="77"/>
      <c r="B160" s="4" t="s">
        <v>44</v>
      </c>
      <c r="C160" s="3"/>
      <c r="D160" s="82"/>
      <c r="E160" s="82"/>
      <c r="F160" s="82"/>
      <c r="G160" s="82"/>
      <c r="H160" s="82"/>
      <c r="I160" s="21">
        <f t="shared" si="9"/>
        <v>0</v>
      </c>
    </row>
    <row r="161" spans="1:10" x14ac:dyDescent="0.2">
      <c r="A161" s="77"/>
      <c r="B161" s="4" t="s">
        <v>19</v>
      </c>
      <c r="C161" s="3"/>
      <c r="D161" s="82"/>
      <c r="E161" s="82"/>
      <c r="F161" s="82"/>
      <c r="G161" s="82"/>
      <c r="H161" s="82"/>
      <c r="I161" s="21">
        <f t="shared" si="9"/>
        <v>0</v>
      </c>
    </row>
    <row r="162" spans="1:10" x14ac:dyDescent="0.2">
      <c r="A162" s="77"/>
      <c r="B162" s="4" t="s">
        <v>18</v>
      </c>
      <c r="C162" s="3"/>
      <c r="D162" s="82"/>
      <c r="E162" s="82"/>
      <c r="F162" s="82"/>
      <c r="G162" s="82"/>
      <c r="H162" s="82"/>
      <c r="I162" s="21">
        <f t="shared" si="9"/>
        <v>0</v>
      </c>
    </row>
    <row r="163" spans="1:10" x14ac:dyDescent="0.2">
      <c r="I163" s="21"/>
    </row>
    <row r="164" spans="1:10" x14ac:dyDescent="0.2">
      <c r="A164" s="50" t="s">
        <v>81</v>
      </c>
      <c r="B164" s="4" t="s">
        <v>1</v>
      </c>
      <c r="D164" s="84">
        <v>10</v>
      </c>
      <c r="I164" s="21">
        <f t="shared" ref="I164:I177" si="10">D164+E164+F164+G164+H164</f>
        <v>10</v>
      </c>
      <c r="J164" s="3"/>
    </row>
    <row r="165" spans="1:10" x14ac:dyDescent="0.2">
      <c r="B165" s="4" t="s">
        <v>2</v>
      </c>
      <c r="I165" s="21">
        <f t="shared" si="10"/>
        <v>0</v>
      </c>
      <c r="J165" s="3"/>
    </row>
    <row r="166" spans="1:10" x14ac:dyDescent="0.2">
      <c r="B166" s="4" t="s">
        <v>3</v>
      </c>
      <c r="D166" s="84">
        <f>20.17+66.03+97.25+94.78+84.53</f>
        <v>362.76</v>
      </c>
      <c r="I166" s="21">
        <f t="shared" si="10"/>
        <v>362.76</v>
      </c>
    </row>
    <row r="167" spans="1:10" x14ac:dyDescent="0.2">
      <c r="B167" s="4" t="s">
        <v>15</v>
      </c>
      <c r="I167" s="21">
        <f t="shared" si="10"/>
        <v>0</v>
      </c>
    </row>
    <row r="168" spans="1:10" x14ac:dyDescent="0.2">
      <c r="A168" s="77"/>
      <c r="B168" s="4" t="s">
        <v>17</v>
      </c>
      <c r="C168" s="3"/>
      <c r="D168" s="82"/>
      <c r="E168" s="82"/>
      <c r="F168" s="82"/>
      <c r="G168" s="82"/>
      <c r="H168" s="82"/>
      <c r="I168" s="22">
        <f t="shared" si="10"/>
        <v>0</v>
      </c>
    </row>
    <row r="169" spans="1:10" x14ac:dyDescent="0.2">
      <c r="A169" s="77"/>
      <c r="B169" s="4" t="s">
        <v>4</v>
      </c>
      <c r="C169" s="3"/>
      <c r="D169" s="82"/>
      <c r="E169" s="82"/>
      <c r="F169" s="82"/>
      <c r="G169" s="82"/>
      <c r="H169" s="82"/>
      <c r="I169" s="22">
        <f t="shared" si="10"/>
        <v>0</v>
      </c>
    </row>
    <row r="170" spans="1:10" x14ac:dyDescent="0.2">
      <c r="A170" s="77"/>
      <c r="B170" s="4" t="s">
        <v>14</v>
      </c>
      <c r="C170" s="3"/>
      <c r="D170" s="82"/>
      <c r="E170" s="82"/>
      <c r="F170" s="82"/>
      <c r="G170" s="82"/>
      <c r="H170" s="82"/>
      <c r="I170" s="22">
        <f t="shared" si="10"/>
        <v>0</v>
      </c>
    </row>
    <row r="171" spans="1:10" x14ac:dyDescent="0.2">
      <c r="A171" s="77"/>
      <c r="B171" s="4" t="s">
        <v>12</v>
      </c>
      <c r="C171" s="3"/>
      <c r="D171" s="82"/>
      <c r="E171" s="82"/>
      <c r="F171" s="82"/>
      <c r="G171" s="82"/>
      <c r="H171" s="82"/>
      <c r="I171" s="22">
        <f t="shared" si="10"/>
        <v>0</v>
      </c>
    </row>
    <row r="172" spans="1:10" x14ac:dyDescent="0.2">
      <c r="A172" s="77"/>
      <c r="B172" s="4" t="s">
        <v>125</v>
      </c>
      <c r="C172" s="3"/>
      <c r="D172" s="82"/>
      <c r="E172" s="82"/>
      <c r="F172" s="82"/>
      <c r="G172" s="82"/>
      <c r="H172" s="82"/>
      <c r="I172" s="22">
        <f t="shared" si="10"/>
        <v>0</v>
      </c>
    </row>
    <row r="173" spans="1:10" x14ac:dyDescent="0.2">
      <c r="A173" s="77"/>
      <c r="B173" s="4" t="s">
        <v>42</v>
      </c>
      <c r="C173" s="3"/>
      <c r="D173" s="82"/>
      <c r="E173" s="82"/>
      <c r="F173" s="82"/>
      <c r="G173" s="82"/>
      <c r="H173" s="82"/>
      <c r="I173" s="22">
        <f t="shared" si="10"/>
        <v>0</v>
      </c>
    </row>
    <row r="174" spans="1:10" x14ac:dyDescent="0.2">
      <c r="A174" s="77"/>
      <c r="B174" s="4" t="s">
        <v>44</v>
      </c>
      <c r="C174" s="3"/>
      <c r="D174" s="82"/>
      <c r="E174" s="82"/>
      <c r="F174" s="82"/>
      <c r="G174" s="82"/>
      <c r="H174" s="82"/>
      <c r="I174" s="22">
        <f t="shared" si="10"/>
        <v>0</v>
      </c>
    </row>
    <row r="175" spans="1:10" x14ac:dyDescent="0.2">
      <c r="A175" s="77"/>
      <c r="B175" s="4" t="s">
        <v>19</v>
      </c>
      <c r="C175" s="3"/>
      <c r="D175" s="82"/>
      <c r="E175" s="82"/>
      <c r="F175" s="82"/>
      <c r="G175" s="82"/>
      <c r="H175" s="82"/>
      <c r="I175" s="22">
        <f t="shared" si="10"/>
        <v>0</v>
      </c>
    </row>
    <row r="176" spans="1:10" x14ac:dyDescent="0.2">
      <c r="A176" s="77"/>
      <c r="B176" s="38" t="s">
        <v>20</v>
      </c>
      <c r="C176" s="3"/>
      <c r="D176" s="82">
        <v>2500</v>
      </c>
      <c r="E176" s="82"/>
      <c r="F176" s="82"/>
      <c r="G176" s="82"/>
      <c r="H176" s="82"/>
      <c r="I176" s="22">
        <f t="shared" si="10"/>
        <v>2500</v>
      </c>
    </row>
    <row r="177" spans="1:9" x14ac:dyDescent="0.2">
      <c r="A177" s="77"/>
      <c r="B177" s="38" t="s">
        <v>18</v>
      </c>
      <c r="C177" s="3"/>
      <c r="D177" s="82"/>
      <c r="E177" s="82"/>
      <c r="F177" s="82"/>
      <c r="G177" s="82"/>
      <c r="H177" s="82"/>
      <c r="I177" s="22">
        <f t="shared" si="10"/>
        <v>0</v>
      </c>
    </row>
    <row r="178" spans="1:9" ht="13.5" thickBot="1" x14ac:dyDescent="0.25">
      <c r="A178" s="78"/>
      <c r="B178" s="37"/>
      <c r="C178" s="2"/>
      <c r="D178" s="85"/>
      <c r="E178" s="85"/>
      <c r="F178" s="85"/>
      <c r="G178" s="85"/>
      <c r="H178" s="85"/>
      <c r="I178" s="23"/>
    </row>
    <row r="179" spans="1:9" x14ac:dyDescent="0.2">
      <c r="A179" s="80"/>
      <c r="B179" s="53"/>
      <c r="C179" s="15"/>
      <c r="D179" s="87"/>
      <c r="E179" s="87"/>
      <c r="F179" s="87"/>
      <c r="G179" s="87"/>
      <c r="H179" s="87"/>
      <c r="I179" s="27">
        <f>SUM(I93:I178)</f>
        <v>4688.9799999999996</v>
      </c>
    </row>
    <row r="180" spans="1:9" x14ac:dyDescent="0.2">
      <c r="I180" s="21"/>
    </row>
    <row r="181" spans="1:9" x14ac:dyDescent="0.2">
      <c r="A181" s="50" t="s">
        <v>118</v>
      </c>
      <c r="B181" s="4" t="s">
        <v>1</v>
      </c>
      <c r="D181" s="84">
        <f>65+30.2+29+20</f>
        <v>144.19999999999999</v>
      </c>
      <c r="I181" s="21">
        <f t="shared" ref="I181:I193" si="11">D181+E181+F181+G181+H181</f>
        <v>144.19999999999999</v>
      </c>
    </row>
    <row r="182" spans="1:9" x14ac:dyDescent="0.2">
      <c r="B182" s="4" t="s">
        <v>2</v>
      </c>
      <c r="I182" s="21">
        <f t="shared" si="11"/>
        <v>0</v>
      </c>
    </row>
    <row r="183" spans="1:9" x14ac:dyDescent="0.2">
      <c r="B183" s="4" t="s">
        <v>3</v>
      </c>
      <c r="D183" s="84">
        <f>188.88+139.7</f>
        <v>328.58</v>
      </c>
      <c r="I183" s="21">
        <f t="shared" si="11"/>
        <v>328.58</v>
      </c>
    </row>
    <row r="184" spans="1:9" x14ac:dyDescent="0.2">
      <c r="B184" s="4" t="s">
        <v>15</v>
      </c>
      <c r="I184" s="21">
        <f t="shared" si="11"/>
        <v>0</v>
      </c>
    </row>
    <row r="185" spans="1:9" x14ac:dyDescent="0.2">
      <c r="B185" s="4" t="s">
        <v>17</v>
      </c>
      <c r="I185" s="21">
        <f t="shared" si="11"/>
        <v>0</v>
      </c>
    </row>
    <row r="186" spans="1:9" x14ac:dyDescent="0.2">
      <c r="B186" s="4" t="s">
        <v>4</v>
      </c>
      <c r="I186" s="21">
        <f t="shared" si="11"/>
        <v>0</v>
      </c>
    </row>
    <row r="187" spans="1:9" x14ac:dyDescent="0.2">
      <c r="B187" s="4" t="s">
        <v>14</v>
      </c>
      <c r="I187" s="21">
        <f t="shared" si="11"/>
        <v>0</v>
      </c>
    </row>
    <row r="188" spans="1:9" x14ac:dyDescent="0.2">
      <c r="B188" s="4" t="s">
        <v>12</v>
      </c>
      <c r="I188" s="21">
        <f t="shared" si="11"/>
        <v>0</v>
      </c>
    </row>
    <row r="189" spans="1:9" x14ac:dyDescent="0.2">
      <c r="B189" s="4" t="s">
        <v>125</v>
      </c>
      <c r="D189" s="84">
        <v>16.25</v>
      </c>
      <c r="I189" s="21">
        <f t="shared" si="11"/>
        <v>16.25</v>
      </c>
    </row>
    <row r="190" spans="1:9" x14ac:dyDescent="0.2">
      <c r="B190" s="4" t="s">
        <v>42</v>
      </c>
      <c r="I190" s="21">
        <f t="shared" si="11"/>
        <v>0</v>
      </c>
    </row>
    <row r="191" spans="1:9" x14ac:dyDescent="0.2">
      <c r="B191" s="4" t="s">
        <v>44</v>
      </c>
      <c r="I191" s="21">
        <f t="shared" si="11"/>
        <v>0</v>
      </c>
    </row>
    <row r="192" spans="1:9" x14ac:dyDescent="0.2">
      <c r="B192" s="4" t="s">
        <v>19</v>
      </c>
      <c r="I192" s="21">
        <f t="shared" si="11"/>
        <v>0</v>
      </c>
    </row>
    <row r="193" spans="1:9" x14ac:dyDescent="0.2">
      <c r="B193" s="4" t="s">
        <v>18</v>
      </c>
      <c r="I193" s="21">
        <f t="shared" si="11"/>
        <v>0</v>
      </c>
    </row>
    <row r="194" spans="1:9" x14ac:dyDescent="0.2">
      <c r="I194" s="21"/>
    </row>
    <row r="195" spans="1:9" x14ac:dyDescent="0.2">
      <c r="A195" s="50" t="s">
        <v>82</v>
      </c>
      <c r="B195" s="4" t="s">
        <v>1</v>
      </c>
      <c r="D195" s="84">
        <v>29</v>
      </c>
      <c r="I195" s="21">
        <f t="shared" ref="I195:I207" si="12">D195+E195+F195+G195+H195</f>
        <v>29</v>
      </c>
    </row>
    <row r="196" spans="1:9" x14ac:dyDescent="0.2">
      <c r="B196" s="4" t="s">
        <v>2</v>
      </c>
      <c r="I196" s="21">
        <f t="shared" si="12"/>
        <v>0</v>
      </c>
    </row>
    <row r="197" spans="1:9" x14ac:dyDescent="0.2">
      <c r="B197" s="4" t="s">
        <v>3</v>
      </c>
      <c r="D197" s="84">
        <f>233.38+83.53</f>
        <v>316.90999999999997</v>
      </c>
      <c r="I197" s="21">
        <f t="shared" si="12"/>
        <v>316.90999999999997</v>
      </c>
    </row>
    <row r="198" spans="1:9" x14ac:dyDescent="0.2">
      <c r="B198" s="4" t="s">
        <v>15</v>
      </c>
      <c r="I198" s="21">
        <f t="shared" si="12"/>
        <v>0</v>
      </c>
    </row>
    <row r="199" spans="1:9" x14ac:dyDescent="0.2">
      <c r="B199" s="4" t="s">
        <v>17</v>
      </c>
      <c r="I199" s="21">
        <f t="shared" si="12"/>
        <v>0</v>
      </c>
    </row>
    <row r="200" spans="1:9" x14ac:dyDescent="0.2">
      <c r="B200" s="4" t="s">
        <v>4</v>
      </c>
      <c r="I200" s="21">
        <f t="shared" si="12"/>
        <v>0</v>
      </c>
    </row>
    <row r="201" spans="1:9" x14ac:dyDescent="0.2">
      <c r="B201" s="4" t="s">
        <v>14</v>
      </c>
      <c r="I201" s="21">
        <f t="shared" si="12"/>
        <v>0</v>
      </c>
    </row>
    <row r="202" spans="1:9" x14ac:dyDescent="0.2">
      <c r="B202" s="4" t="s">
        <v>12</v>
      </c>
      <c r="I202" s="21">
        <f t="shared" si="12"/>
        <v>0</v>
      </c>
    </row>
    <row r="203" spans="1:9" x14ac:dyDescent="0.2">
      <c r="B203" s="4" t="s">
        <v>125</v>
      </c>
      <c r="I203" s="21">
        <f t="shared" si="12"/>
        <v>0</v>
      </c>
    </row>
    <row r="204" spans="1:9" x14ac:dyDescent="0.2">
      <c r="B204" s="4" t="s">
        <v>42</v>
      </c>
      <c r="I204" s="21">
        <f t="shared" si="12"/>
        <v>0</v>
      </c>
    </row>
    <row r="205" spans="1:9" x14ac:dyDescent="0.2">
      <c r="B205" s="4" t="s">
        <v>44</v>
      </c>
      <c r="I205" s="21">
        <f t="shared" si="12"/>
        <v>0</v>
      </c>
    </row>
    <row r="206" spans="1:9" x14ac:dyDescent="0.2">
      <c r="B206" s="4" t="s">
        <v>19</v>
      </c>
      <c r="I206" s="21">
        <f t="shared" si="12"/>
        <v>0</v>
      </c>
    </row>
    <row r="207" spans="1:9" x14ac:dyDescent="0.2">
      <c r="B207" s="4" t="s">
        <v>18</v>
      </c>
      <c r="I207" s="21">
        <f t="shared" si="12"/>
        <v>0</v>
      </c>
    </row>
    <row r="208" spans="1:9" x14ac:dyDescent="0.2">
      <c r="I208" s="21"/>
    </row>
    <row r="209" spans="1:9" x14ac:dyDescent="0.2">
      <c r="A209" s="50" t="s">
        <v>104</v>
      </c>
      <c r="B209" s="4" t="s">
        <v>1</v>
      </c>
      <c r="D209" s="84">
        <v>26</v>
      </c>
      <c r="I209" s="21">
        <f t="shared" ref="I209:I221" si="13">D209+E209+F209+G209+H209</f>
        <v>26</v>
      </c>
    </row>
    <row r="210" spans="1:9" x14ac:dyDescent="0.2">
      <c r="B210" s="4" t="s">
        <v>2</v>
      </c>
      <c r="I210" s="21">
        <f t="shared" si="13"/>
        <v>0</v>
      </c>
    </row>
    <row r="211" spans="1:9" x14ac:dyDescent="0.2">
      <c r="B211" s="4" t="s">
        <v>3</v>
      </c>
      <c r="D211" s="84">
        <v>117.45</v>
      </c>
      <c r="I211" s="21">
        <f t="shared" si="13"/>
        <v>117.45</v>
      </c>
    </row>
    <row r="212" spans="1:9" x14ac:dyDescent="0.2">
      <c r="B212" s="4" t="s">
        <v>15</v>
      </c>
      <c r="I212" s="21">
        <f t="shared" si="13"/>
        <v>0</v>
      </c>
    </row>
    <row r="213" spans="1:9" x14ac:dyDescent="0.2">
      <c r="B213" s="4" t="s">
        <v>17</v>
      </c>
      <c r="I213" s="21">
        <f t="shared" si="13"/>
        <v>0</v>
      </c>
    </row>
    <row r="214" spans="1:9" x14ac:dyDescent="0.2">
      <c r="B214" s="4" t="s">
        <v>4</v>
      </c>
      <c r="D214" s="84">
        <v>1480</v>
      </c>
      <c r="I214" s="21">
        <f t="shared" si="13"/>
        <v>1480</v>
      </c>
    </row>
    <row r="215" spans="1:9" x14ac:dyDescent="0.2">
      <c r="B215" s="4" t="s">
        <v>14</v>
      </c>
      <c r="I215" s="21">
        <f t="shared" si="13"/>
        <v>0</v>
      </c>
    </row>
    <row r="216" spans="1:9" x14ac:dyDescent="0.2">
      <c r="B216" s="4" t="s">
        <v>12</v>
      </c>
      <c r="I216" s="21">
        <f t="shared" si="13"/>
        <v>0</v>
      </c>
    </row>
    <row r="217" spans="1:9" x14ac:dyDescent="0.2">
      <c r="B217" s="4" t="s">
        <v>125</v>
      </c>
      <c r="I217" s="21">
        <f t="shared" si="13"/>
        <v>0</v>
      </c>
    </row>
    <row r="218" spans="1:9" x14ac:dyDescent="0.2">
      <c r="B218" s="4" t="s">
        <v>42</v>
      </c>
      <c r="I218" s="21">
        <f t="shared" si="13"/>
        <v>0</v>
      </c>
    </row>
    <row r="219" spans="1:9" x14ac:dyDescent="0.2">
      <c r="B219" s="4" t="s">
        <v>44</v>
      </c>
      <c r="I219" s="21">
        <f t="shared" si="13"/>
        <v>0</v>
      </c>
    </row>
    <row r="220" spans="1:9" x14ac:dyDescent="0.2">
      <c r="B220" s="4" t="s">
        <v>19</v>
      </c>
      <c r="I220" s="21">
        <f t="shared" si="13"/>
        <v>0</v>
      </c>
    </row>
    <row r="221" spans="1:9" x14ac:dyDescent="0.2">
      <c r="B221" s="4" t="s">
        <v>18</v>
      </c>
      <c r="I221" s="21">
        <f t="shared" si="13"/>
        <v>0</v>
      </c>
    </row>
    <row r="222" spans="1:9" x14ac:dyDescent="0.2">
      <c r="I222" s="21"/>
    </row>
    <row r="223" spans="1:9" x14ac:dyDescent="0.2">
      <c r="A223" s="50" t="s">
        <v>83</v>
      </c>
      <c r="B223" s="4" t="s">
        <v>1</v>
      </c>
      <c r="D223" s="84">
        <f>25+23</f>
        <v>48</v>
      </c>
      <c r="I223" s="21">
        <f t="shared" ref="I223:I235" si="14">D223+E223+F223+G223+H223</f>
        <v>48</v>
      </c>
    </row>
    <row r="224" spans="1:9" x14ac:dyDescent="0.2">
      <c r="B224" s="4" t="s">
        <v>2</v>
      </c>
      <c r="I224" s="21">
        <f t="shared" si="14"/>
        <v>0</v>
      </c>
    </row>
    <row r="225" spans="1:9" x14ac:dyDescent="0.2">
      <c r="B225" s="4" t="s">
        <v>3</v>
      </c>
      <c r="I225" s="21">
        <f t="shared" si="14"/>
        <v>0</v>
      </c>
    </row>
    <row r="226" spans="1:9" x14ac:dyDescent="0.2">
      <c r="B226" s="4" t="s">
        <v>15</v>
      </c>
      <c r="I226" s="21">
        <f t="shared" si="14"/>
        <v>0</v>
      </c>
    </row>
    <row r="227" spans="1:9" x14ac:dyDescent="0.2">
      <c r="B227" s="4" t="s">
        <v>17</v>
      </c>
      <c r="I227" s="21">
        <f t="shared" si="14"/>
        <v>0</v>
      </c>
    </row>
    <row r="228" spans="1:9" x14ac:dyDescent="0.2">
      <c r="B228" s="4" t="s">
        <v>4</v>
      </c>
      <c r="I228" s="21">
        <f t="shared" si="14"/>
        <v>0</v>
      </c>
    </row>
    <row r="229" spans="1:9" x14ac:dyDescent="0.2">
      <c r="B229" s="4" t="s">
        <v>14</v>
      </c>
      <c r="I229" s="21">
        <f t="shared" si="14"/>
        <v>0</v>
      </c>
    </row>
    <row r="230" spans="1:9" x14ac:dyDescent="0.2">
      <c r="B230" s="4" t="s">
        <v>12</v>
      </c>
      <c r="I230" s="21">
        <f t="shared" si="14"/>
        <v>0</v>
      </c>
    </row>
    <row r="231" spans="1:9" x14ac:dyDescent="0.2">
      <c r="B231" s="4" t="s">
        <v>125</v>
      </c>
      <c r="D231" s="84">
        <v>16.25</v>
      </c>
      <c r="I231" s="21">
        <f t="shared" si="14"/>
        <v>16.25</v>
      </c>
    </row>
    <row r="232" spans="1:9" x14ac:dyDescent="0.2">
      <c r="B232" s="4" t="s">
        <v>42</v>
      </c>
      <c r="I232" s="21">
        <f t="shared" si="14"/>
        <v>0</v>
      </c>
    </row>
    <row r="233" spans="1:9" x14ac:dyDescent="0.2">
      <c r="B233" s="4" t="s">
        <v>44</v>
      </c>
      <c r="I233" s="21">
        <f t="shared" si="14"/>
        <v>0</v>
      </c>
    </row>
    <row r="234" spans="1:9" x14ac:dyDescent="0.2">
      <c r="B234" s="4" t="s">
        <v>19</v>
      </c>
      <c r="I234" s="21">
        <f t="shared" si="14"/>
        <v>0</v>
      </c>
    </row>
    <row r="235" spans="1:9" x14ac:dyDescent="0.2">
      <c r="B235" s="4" t="s">
        <v>18</v>
      </c>
      <c r="I235" s="21">
        <f t="shared" si="14"/>
        <v>0</v>
      </c>
    </row>
    <row r="236" spans="1:9" x14ac:dyDescent="0.2">
      <c r="I236" s="21"/>
    </row>
    <row r="237" spans="1:9" x14ac:dyDescent="0.2">
      <c r="A237" s="50" t="s">
        <v>84</v>
      </c>
      <c r="B237" s="4" t="s">
        <v>1</v>
      </c>
      <c r="I237" s="21">
        <f t="shared" ref="I237:I249" si="15">D237+E237+F237+G237+H237</f>
        <v>0</v>
      </c>
    </row>
    <row r="238" spans="1:9" x14ac:dyDescent="0.2">
      <c r="B238" s="4" t="s">
        <v>2</v>
      </c>
      <c r="I238" s="21">
        <f t="shared" si="15"/>
        <v>0</v>
      </c>
    </row>
    <row r="239" spans="1:9" x14ac:dyDescent="0.2">
      <c r="B239" s="4" t="s">
        <v>3</v>
      </c>
      <c r="D239" s="194">
        <f>102.68+15.97+49.64+18.47</f>
        <v>186.76000000000002</v>
      </c>
      <c r="I239" s="21">
        <f t="shared" si="15"/>
        <v>186.76000000000002</v>
      </c>
    </row>
    <row r="240" spans="1:9" x14ac:dyDescent="0.2">
      <c r="B240" s="4" t="s">
        <v>15</v>
      </c>
      <c r="I240" s="21">
        <f t="shared" si="15"/>
        <v>0</v>
      </c>
    </row>
    <row r="241" spans="1:9" x14ac:dyDescent="0.2">
      <c r="B241" s="4" t="s">
        <v>17</v>
      </c>
      <c r="I241" s="21">
        <f t="shared" si="15"/>
        <v>0</v>
      </c>
    </row>
    <row r="242" spans="1:9" x14ac:dyDescent="0.2">
      <c r="B242" s="4" t="s">
        <v>4</v>
      </c>
      <c r="I242" s="21">
        <f t="shared" si="15"/>
        <v>0</v>
      </c>
    </row>
    <row r="243" spans="1:9" x14ac:dyDescent="0.2">
      <c r="B243" s="4" t="s">
        <v>14</v>
      </c>
      <c r="I243" s="21">
        <f t="shared" si="15"/>
        <v>0</v>
      </c>
    </row>
    <row r="244" spans="1:9" x14ac:dyDescent="0.2">
      <c r="B244" s="4" t="s">
        <v>12</v>
      </c>
      <c r="I244" s="21">
        <f t="shared" si="15"/>
        <v>0</v>
      </c>
    </row>
    <row r="245" spans="1:9" x14ac:dyDescent="0.2">
      <c r="B245" s="4" t="s">
        <v>125</v>
      </c>
      <c r="D245" s="84">
        <f>16.25+20</f>
        <v>36.25</v>
      </c>
      <c r="I245" s="21">
        <f t="shared" si="15"/>
        <v>36.25</v>
      </c>
    </row>
    <row r="246" spans="1:9" x14ac:dyDescent="0.2">
      <c r="B246" s="4" t="s">
        <v>42</v>
      </c>
      <c r="I246" s="21">
        <f t="shared" si="15"/>
        <v>0</v>
      </c>
    </row>
    <row r="247" spans="1:9" x14ac:dyDescent="0.2">
      <c r="B247" s="4" t="s">
        <v>44</v>
      </c>
      <c r="I247" s="21">
        <f t="shared" si="15"/>
        <v>0</v>
      </c>
    </row>
    <row r="248" spans="1:9" x14ac:dyDescent="0.2">
      <c r="B248" s="4" t="s">
        <v>19</v>
      </c>
      <c r="I248" s="21">
        <f t="shared" si="15"/>
        <v>0</v>
      </c>
    </row>
    <row r="249" spans="1:9" x14ac:dyDescent="0.2">
      <c r="B249" s="4" t="s">
        <v>18</v>
      </c>
      <c r="I249" s="21">
        <f t="shared" si="15"/>
        <v>0</v>
      </c>
    </row>
    <row r="250" spans="1:9" x14ac:dyDescent="0.2">
      <c r="I250" s="21"/>
    </row>
    <row r="251" spans="1:9" x14ac:dyDescent="0.2">
      <c r="A251" s="50" t="s">
        <v>85</v>
      </c>
      <c r="B251" s="4" t="s">
        <v>1</v>
      </c>
      <c r="D251" s="84">
        <f>42+52</f>
        <v>94</v>
      </c>
      <c r="I251" s="21">
        <f t="shared" ref="I251:I264" si="16">D251+E251+F251+G251+H251</f>
        <v>94</v>
      </c>
    </row>
    <row r="252" spans="1:9" x14ac:dyDescent="0.2">
      <c r="B252" s="4" t="s">
        <v>2</v>
      </c>
      <c r="I252" s="21">
        <f t="shared" si="16"/>
        <v>0</v>
      </c>
    </row>
    <row r="253" spans="1:9" x14ac:dyDescent="0.2">
      <c r="B253" s="4" t="s">
        <v>3</v>
      </c>
      <c r="I253" s="21">
        <f t="shared" si="16"/>
        <v>0</v>
      </c>
    </row>
    <row r="254" spans="1:9" x14ac:dyDescent="0.2">
      <c r="B254" s="4" t="s">
        <v>15</v>
      </c>
      <c r="I254" s="21">
        <f t="shared" si="16"/>
        <v>0</v>
      </c>
    </row>
    <row r="255" spans="1:9" x14ac:dyDescent="0.2">
      <c r="A255" s="77"/>
      <c r="B255" s="4" t="s">
        <v>17</v>
      </c>
      <c r="C255" s="3"/>
      <c r="D255" s="82"/>
      <c r="E255" s="82"/>
      <c r="F255" s="82"/>
      <c r="G255" s="82"/>
      <c r="H255" s="82"/>
      <c r="I255" s="22">
        <f t="shared" si="16"/>
        <v>0</v>
      </c>
    </row>
    <row r="256" spans="1:9" x14ac:dyDescent="0.2">
      <c r="A256" s="77"/>
      <c r="B256" s="4" t="s">
        <v>4</v>
      </c>
      <c r="C256" s="3"/>
      <c r="D256" s="82"/>
      <c r="E256" s="82"/>
      <c r="F256" s="82"/>
      <c r="G256" s="82"/>
      <c r="H256" s="82"/>
      <c r="I256" s="22">
        <f t="shared" si="16"/>
        <v>0</v>
      </c>
    </row>
    <row r="257" spans="1:9" x14ac:dyDescent="0.2">
      <c r="A257" s="77"/>
      <c r="B257" s="4" t="s">
        <v>14</v>
      </c>
      <c r="C257" s="3"/>
      <c r="D257" s="82"/>
      <c r="E257" s="82"/>
      <c r="F257" s="82"/>
      <c r="G257" s="82"/>
      <c r="H257" s="82"/>
      <c r="I257" s="22">
        <f t="shared" si="16"/>
        <v>0</v>
      </c>
    </row>
    <row r="258" spans="1:9" x14ac:dyDescent="0.2">
      <c r="A258" s="77"/>
      <c r="B258" s="4" t="s">
        <v>12</v>
      </c>
      <c r="C258" s="3"/>
      <c r="D258" s="82"/>
      <c r="E258" s="82"/>
      <c r="F258" s="82"/>
      <c r="G258" s="82"/>
      <c r="H258" s="82"/>
      <c r="I258" s="22">
        <f t="shared" si="16"/>
        <v>0</v>
      </c>
    </row>
    <row r="259" spans="1:9" x14ac:dyDescent="0.2">
      <c r="A259" s="77"/>
      <c r="B259" s="4" t="s">
        <v>125</v>
      </c>
      <c r="C259" s="3"/>
      <c r="D259" s="82"/>
      <c r="E259" s="82"/>
      <c r="F259" s="82"/>
      <c r="G259" s="82"/>
      <c r="H259" s="82"/>
      <c r="I259" s="22">
        <f t="shared" si="16"/>
        <v>0</v>
      </c>
    </row>
    <row r="260" spans="1:9" x14ac:dyDescent="0.2">
      <c r="A260" s="77"/>
      <c r="B260" s="4" t="s">
        <v>42</v>
      </c>
      <c r="C260" s="3"/>
      <c r="D260" s="82"/>
      <c r="E260" s="82"/>
      <c r="F260" s="82"/>
      <c r="G260" s="82"/>
      <c r="H260" s="82"/>
      <c r="I260" s="22">
        <f t="shared" si="16"/>
        <v>0</v>
      </c>
    </row>
    <row r="261" spans="1:9" x14ac:dyDescent="0.2">
      <c r="A261" s="77"/>
      <c r="B261" s="4" t="s">
        <v>44</v>
      </c>
      <c r="C261" s="3"/>
      <c r="D261" s="82"/>
      <c r="E261" s="82"/>
      <c r="F261" s="82"/>
      <c r="G261" s="82"/>
      <c r="H261" s="82"/>
      <c r="I261" s="22">
        <f t="shared" si="16"/>
        <v>0</v>
      </c>
    </row>
    <row r="262" spans="1:9" x14ac:dyDescent="0.2">
      <c r="A262" s="77"/>
      <c r="B262" s="4" t="s">
        <v>19</v>
      </c>
      <c r="C262" s="3"/>
      <c r="D262" s="82"/>
      <c r="E262" s="82"/>
      <c r="F262" s="82"/>
      <c r="G262" s="82"/>
      <c r="H262" s="82"/>
      <c r="I262" s="22">
        <f t="shared" si="16"/>
        <v>0</v>
      </c>
    </row>
    <row r="263" spans="1:9" x14ac:dyDescent="0.2">
      <c r="A263" s="77"/>
      <c r="B263" s="38" t="s">
        <v>20</v>
      </c>
      <c r="C263" s="3"/>
      <c r="D263" s="82">
        <f>2500+4649+3000</f>
        <v>10149</v>
      </c>
      <c r="E263" s="82"/>
      <c r="F263" s="82"/>
      <c r="G263" s="82"/>
      <c r="H263" s="82"/>
      <c r="I263" s="22">
        <f t="shared" si="16"/>
        <v>10149</v>
      </c>
    </row>
    <row r="264" spans="1:9" x14ac:dyDescent="0.2">
      <c r="A264" s="77"/>
      <c r="B264" s="38" t="s">
        <v>18</v>
      </c>
      <c r="C264" s="3"/>
      <c r="D264" s="82"/>
      <c r="E264" s="82"/>
      <c r="F264" s="82"/>
      <c r="G264" s="82"/>
      <c r="H264" s="82"/>
      <c r="I264" s="22">
        <f t="shared" si="16"/>
        <v>0</v>
      </c>
    </row>
    <row r="265" spans="1:9" ht="13.5" thickBot="1" x14ac:dyDescent="0.25">
      <c r="A265" s="78"/>
      <c r="B265" s="37"/>
      <c r="C265" s="2"/>
      <c r="D265" s="85"/>
      <c r="E265" s="85"/>
      <c r="F265" s="85"/>
      <c r="G265" s="85"/>
      <c r="H265" s="85"/>
      <c r="I265" s="23"/>
    </row>
    <row r="266" spans="1:9" x14ac:dyDescent="0.2">
      <c r="A266" s="80"/>
      <c r="B266" s="14"/>
      <c r="C266" s="15"/>
      <c r="D266" s="87"/>
      <c r="E266" s="87"/>
      <c r="F266" s="87"/>
      <c r="G266" s="87"/>
      <c r="H266" s="87"/>
      <c r="I266" s="27">
        <f>SUM(I180:I265)</f>
        <v>12988.65</v>
      </c>
    </row>
    <row r="267" spans="1:9" x14ac:dyDescent="0.2">
      <c r="I267" s="21"/>
    </row>
    <row r="268" spans="1:9" x14ac:dyDescent="0.2">
      <c r="A268" s="50" t="s">
        <v>119</v>
      </c>
      <c r="B268" s="4" t="s">
        <v>1</v>
      </c>
      <c r="D268" s="84">
        <f>43+28</f>
        <v>71</v>
      </c>
      <c r="I268" s="21">
        <f t="shared" ref="I268:I280" si="17">D268+E268+F268+G268+H268</f>
        <v>71</v>
      </c>
    </row>
    <row r="269" spans="1:9" x14ac:dyDescent="0.2">
      <c r="B269" s="4" t="s">
        <v>2</v>
      </c>
      <c r="I269" s="21">
        <f t="shared" si="17"/>
        <v>0</v>
      </c>
    </row>
    <row r="270" spans="1:9" x14ac:dyDescent="0.2">
      <c r="B270" s="4" t="s">
        <v>3</v>
      </c>
      <c r="I270" s="21">
        <f t="shared" si="17"/>
        <v>0</v>
      </c>
    </row>
    <row r="271" spans="1:9" x14ac:dyDescent="0.2">
      <c r="B271" s="4" t="s">
        <v>15</v>
      </c>
      <c r="I271" s="21">
        <f t="shared" si="17"/>
        <v>0</v>
      </c>
    </row>
    <row r="272" spans="1:9" x14ac:dyDescent="0.2">
      <c r="B272" s="4" t="s">
        <v>17</v>
      </c>
      <c r="I272" s="21">
        <f t="shared" si="17"/>
        <v>0</v>
      </c>
    </row>
    <row r="273" spans="1:9" x14ac:dyDescent="0.2">
      <c r="B273" s="4" t="s">
        <v>4</v>
      </c>
      <c r="I273" s="21">
        <f t="shared" si="17"/>
        <v>0</v>
      </c>
    </row>
    <row r="274" spans="1:9" x14ac:dyDescent="0.2">
      <c r="B274" s="4" t="s">
        <v>14</v>
      </c>
      <c r="I274" s="21">
        <f t="shared" si="17"/>
        <v>0</v>
      </c>
    </row>
    <row r="275" spans="1:9" x14ac:dyDescent="0.2">
      <c r="B275" s="4" t="s">
        <v>12</v>
      </c>
      <c r="I275" s="21">
        <f t="shared" si="17"/>
        <v>0</v>
      </c>
    </row>
    <row r="276" spans="1:9" x14ac:dyDescent="0.2">
      <c r="B276" s="4" t="s">
        <v>125</v>
      </c>
      <c r="I276" s="21">
        <f t="shared" si="17"/>
        <v>0</v>
      </c>
    </row>
    <row r="277" spans="1:9" x14ac:dyDescent="0.2">
      <c r="B277" s="4" t="s">
        <v>42</v>
      </c>
      <c r="I277" s="21">
        <f t="shared" si="17"/>
        <v>0</v>
      </c>
    </row>
    <row r="278" spans="1:9" x14ac:dyDescent="0.2">
      <c r="B278" s="4" t="s">
        <v>44</v>
      </c>
      <c r="I278" s="21">
        <f t="shared" si="17"/>
        <v>0</v>
      </c>
    </row>
    <row r="279" spans="1:9" ht="12" customHeight="1" x14ac:dyDescent="0.2">
      <c r="B279" s="4" t="s">
        <v>19</v>
      </c>
      <c r="I279" s="21">
        <f t="shared" si="17"/>
        <v>0</v>
      </c>
    </row>
    <row r="280" spans="1:9" ht="12" customHeight="1" x14ac:dyDescent="0.2">
      <c r="B280" s="4" t="s">
        <v>18</v>
      </c>
      <c r="I280" s="21">
        <f t="shared" si="17"/>
        <v>0</v>
      </c>
    </row>
    <row r="281" spans="1:9" x14ac:dyDescent="0.2">
      <c r="I281" s="21"/>
    </row>
    <row r="282" spans="1:9" x14ac:dyDescent="0.2">
      <c r="A282" s="50" t="s">
        <v>86</v>
      </c>
      <c r="B282" s="4" t="s">
        <v>1</v>
      </c>
      <c r="D282" s="84">
        <v>24</v>
      </c>
      <c r="I282" s="21">
        <f t="shared" ref="I282:I294" si="18">D282+E282+F282+G282+H282</f>
        <v>24</v>
      </c>
    </row>
    <row r="283" spans="1:9" x14ac:dyDescent="0.2">
      <c r="B283" s="4" t="s">
        <v>2</v>
      </c>
      <c r="I283" s="21">
        <f t="shared" si="18"/>
        <v>0</v>
      </c>
    </row>
    <row r="284" spans="1:9" x14ac:dyDescent="0.2">
      <c r="B284" s="4" t="s">
        <v>3</v>
      </c>
      <c r="D284" s="84">
        <v>39.840000000000003</v>
      </c>
      <c r="E284" s="84">
        <v>34.14</v>
      </c>
      <c r="I284" s="21">
        <f t="shared" si="18"/>
        <v>73.98</v>
      </c>
    </row>
    <row r="285" spans="1:9" x14ac:dyDescent="0.2">
      <c r="B285" s="4" t="s">
        <v>15</v>
      </c>
      <c r="I285" s="21">
        <f t="shared" si="18"/>
        <v>0</v>
      </c>
    </row>
    <row r="286" spans="1:9" x14ac:dyDescent="0.2">
      <c r="B286" s="4" t="s">
        <v>17</v>
      </c>
      <c r="I286" s="21">
        <f t="shared" si="18"/>
        <v>0</v>
      </c>
    </row>
    <row r="287" spans="1:9" x14ac:dyDescent="0.2">
      <c r="B287" s="4" t="s">
        <v>4</v>
      </c>
      <c r="I287" s="21">
        <f t="shared" si="18"/>
        <v>0</v>
      </c>
    </row>
    <row r="288" spans="1:9" x14ac:dyDescent="0.2">
      <c r="B288" s="4" t="s">
        <v>14</v>
      </c>
      <c r="I288" s="21">
        <f t="shared" si="18"/>
        <v>0</v>
      </c>
    </row>
    <row r="289" spans="1:9" x14ac:dyDescent="0.2">
      <c r="B289" s="4" t="s">
        <v>12</v>
      </c>
      <c r="I289" s="21">
        <f t="shared" si="18"/>
        <v>0</v>
      </c>
    </row>
    <row r="290" spans="1:9" x14ac:dyDescent="0.2">
      <c r="B290" s="4" t="s">
        <v>125</v>
      </c>
      <c r="I290" s="21">
        <f t="shared" si="18"/>
        <v>0</v>
      </c>
    </row>
    <row r="291" spans="1:9" x14ac:dyDescent="0.2">
      <c r="B291" s="4" t="s">
        <v>42</v>
      </c>
      <c r="I291" s="21">
        <f t="shared" si="18"/>
        <v>0</v>
      </c>
    </row>
    <row r="292" spans="1:9" x14ac:dyDescent="0.2">
      <c r="B292" s="4" t="s">
        <v>44</v>
      </c>
      <c r="I292" s="21">
        <f t="shared" si="18"/>
        <v>0</v>
      </c>
    </row>
    <row r="293" spans="1:9" x14ac:dyDescent="0.2">
      <c r="B293" s="4" t="s">
        <v>19</v>
      </c>
      <c r="I293" s="21">
        <f t="shared" si="18"/>
        <v>0</v>
      </c>
    </row>
    <row r="294" spans="1:9" x14ac:dyDescent="0.2">
      <c r="B294" s="4" t="s">
        <v>18</v>
      </c>
      <c r="I294" s="21">
        <f t="shared" si="18"/>
        <v>0</v>
      </c>
    </row>
    <row r="295" spans="1:9" x14ac:dyDescent="0.2">
      <c r="I295" s="21"/>
    </row>
    <row r="296" spans="1:9" x14ac:dyDescent="0.2">
      <c r="A296" s="50" t="s">
        <v>105</v>
      </c>
      <c r="B296" s="4" t="s">
        <v>1</v>
      </c>
      <c r="D296" s="84">
        <v>27</v>
      </c>
      <c r="I296" s="21">
        <f t="shared" ref="I296:I308" si="19">D296+E296+F296+G296+H296</f>
        <v>27</v>
      </c>
    </row>
    <row r="297" spans="1:9" x14ac:dyDescent="0.2">
      <c r="B297" s="4" t="s">
        <v>2</v>
      </c>
      <c r="I297" s="21">
        <f t="shared" si="19"/>
        <v>0</v>
      </c>
    </row>
    <row r="298" spans="1:9" x14ac:dyDescent="0.2">
      <c r="B298" s="4" t="s">
        <v>3</v>
      </c>
      <c r="D298" s="84">
        <f>84.87+221.76</f>
        <v>306.63</v>
      </c>
      <c r="I298" s="21">
        <f t="shared" si="19"/>
        <v>306.63</v>
      </c>
    </row>
    <row r="299" spans="1:9" x14ac:dyDescent="0.2">
      <c r="B299" s="4" t="s">
        <v>15</v>
      </c>
      <c r="I299" s="21">
        <f t="shared" si="19"/>
        <v>0</v>
      </c>
    </row>
    <row r="300" spans="1:9" x14ac:dyDescent="0.2">
      <c r="B300" s="4" t="s">
        <v>17</v>
      </c>
      <c r="I300" s="21">
        <f t="shared" si="19"/>
        <v>0</v>
      </c>
    </row>
    <row r="301" spans="1:9" x14ac:dyDescent="0.2">
      <c r="B301" s="4" t="s">
        <v>4</v>
      </c>
      <c r="I301" s="21">
        <f t="shared" si="19"/>
        <v>0</v>
      </c>
    </row>
    <row r="302" spans="1:9" x14ac:dyDescent="0.2">
      <c r="B302" s="4" t="s">
        <v>14</v>
      </c>
      <c r="I302" s="21">
        <f t="shared" si="19"/>
        <v>0</v>
      </c>
    </row>
    <row r="303" spans="1:9" x14ac:dyDescent="0.2">
      <c r="B303" s="4" t="s">
        <v>12</v>
      </c>
      <c r="I303" s="21">
        <f t="shared" si="19"/>
        <v>0</v>
      </c>
    </row>
    <row r="304" spans="1:9" x14ac:dyDescent="0.2">
      <c r="B304" s="4" t="s">
        <v>125</v>
      </c>
      <c r="D304" s="84">
        <v>48.75</v>
      </c>
      <c r="I304" s="21">
        <f t="shared" si="19"/>
        <v>48.75</v>
      </c>
    </row>
    <row r="305" spans="1:9" x14ac:dyDescent="0.2">
      <c r="B305" s="4" t="s">
        <v>126</v>
      </c>
      <c r="D305" s="84">
        <v>77.61</v>
      </c>
      <c r="I305" s="21">
        <f t="shared" si="19"/>
        <v>77.61</v>
      </c>
    </row>
    <row r="306" spans="1:9" x14ac:dyDescent="0.2">
      <c r="B306" s="4" t="s">
        <v>44</v>
      </c>
      <c r="I306" s="21">
        <f t="shared" si="19"/>
        <v>0</v>
      </c>
    </row>
    <row r="307" spans="1:9" x14ac:dyDescent="0.2">
      <c r="B307" s="4" t="s">
        <v>19</v>
      </c>
      <c r="I307" s="21">
        <f t="shared" si="19"/>
        <v>0</v>
      </c>
    </row>
    <row r="308" spans="1:9" x14ac:dyDescent="0.2">
      <c r="B308" s="4" t="s">
        <v>18</v>
      </c>
      <c r="I308" s="21">
        <f t="shared" si="19"/>
        <v>0</v>
      </c>
    </row>
    <row r="309" spans="1:9" x14ac:dyDescent="0.2">
      <c r="I309" s="21"/>
    </row>
    <row r="310" spans="1:9" x14ac:dyDescent="0.2">
      <c r="A310" s="50" t="s">
        <v>92</v>
      </c>
      <c r="B310" s="4" t="s">
        <v>1</v>
      </c>
      <c r="D310" s="84">
        <v>27.99</v>
      </c>
      <c r="H310" s="84">
        <v>5</v>
      </c>
      <c r="I310" s="21">
        <f t="shared" ref="I310:I322" si="20">D310+E310+F310+G310+H310</f>
        <v>32.989999999999995</v>
      </c>
    </row>
    <row r="311" spans="1:9" x14ac:dyDescent="0.2">
      <c r="B311" s="4" t="s">
        <v>2</v>
      </c>
      <c r="I311" s="21">
        <f t="shared" si="20"/>
        <v>0</v>
      </c>
    </row>
    <row r="312" spans="1:9" x14ac:dyDescent="0.2">
      <c r="B312" s="4" t="s">
        <v>3</v>
      </c>
      <c r="D312" s="84">
        <v>2108.66</v>
      </c>
      <c r="I312" s="21">
        <f t="shared" si="20"/>
        <v>2108.66</v>
      </c>
    </row>
    <row r="313" spans="1:9" x14ac:dyDescent="0.2">
      <c r="B313" s="4" t="s">
        <v>15</v>
      </c>
      <c r="I313" s="21">
        <f t="shared" si="20"/>
        <v>0</v>
      </c>
    </row>
    <row r="314" spans="1:9" x14ac:dyDescent="0.2">
      <c r="B314" s="4" t="s">
        <v>17</v>
      </c>
      <c r="I314" s="21">
        <f t="shared" si="20"/>
        <v>0</v>
      </c>
    </row>
    <row r="315" spans="1:9" x14ac:dyDescent="0.2">
      <c r="B315" s="4" t="s">
        <v>4</v>
      </c>
      <c r="I315" s="21">
        <f t="shared" si="20"/>
        <v>0</v>
      </c>
    </row>
    <row r="316" spans="1:9" x14ac:dyDescent="0.2">
      <c r="B316" s="4" t="s">
        <v>14</v>
      </c>
      <c r="I316" s="21">
        <f t="shared" si="20"/>
        <v>0</v>
      </c>
    </row>
    <row r="317" spans="1:9" x14ac:dyDescent="0.2">
      <c r="B317" s="4" t="s">
        <v>12</v>
      </c>
      <c r="I317" s="21">
        <f t="shared" si="20"/>
        <v>0</v>
      </c>
    </row>
    <row r="318" spans="1:9" x14ac:dyDescent="0.2">
      <c r="B318" s="4" t="s">
        <v>125</v>
      </c>
      <c r="I318" s="21">
        <f t="shared" si="20"/>
        <v>0</v>
      </c>
    </row>
    <row r="319" spans="1:9" x14ac:dyDescent="0.2">
      <c r="B319" s="4" t="s">
        <v>42</v>
      </c>
      <c r="I319" s="21">
        <f t="shared" si="20"/>
        <v>0</v>
      </c>
    </row>
    <row r="320" spans="1:9" x14ac:dyDescent="0.2">
      <c r="B320" s="4" t="s">
        <v>44</v>
      </c>
      <c r="I320" s="21">
        <f t="shared" si="20"/>
        <v>0</v>
      </c>
    </row>
    <row r="321" spans="1:9" x14ac:dyDescent="0.2">
      <c r="B321" s="4" t="s">
        <v>19</v>
      </c>
      <c r="I321" s="21">
        <f t="shared" si="20"/>
        <v>0</v>
      </c>
    </row>
    <row r="322" spans="1:9" x14ac:dyDescent="0.2">
      <c r="B322" s="4" t="s">
        <v>18</v>
      </c>
      <c r="I322" s="21">
        <f t="shared" si="20"/>
        <v>0</v>
      </c>
    </row>
    <row r="323" spans="1:9" x14ac:dyDescent="0.2">
      <c r="I323" s="21"/>
    </row>
    <row r="324" spans="1:9" x14ac:dyDescent="0.2">
      <c r="A324" s="50" t="s">
        <v>93</v>
      </c>
      <c r="B324" s="4" t="s">
        <v>1</v>
      </c>
      <c r="D324" s="84">
        <v>30</v>
      </c>
      <c r="I324" s="21">
        <f t="shared" ref="I324:I336" si="21">D324+E324+F324+G324+H324</f>
        <v>30</v>
      </c>
    </row>
    <row r="325" spans="1:9" x14ac:dyDescent="0.2">
      <c r="B325" s="4" t="s">
        <v>2</v>
      </c>
      <c r="I325" s="21">
        <f t="shared" si="21"/>
        <v>0</v>
      </c>
    </row>
    <row r="326" spans="1:9" x14ac:dyDescent="0.2">
      <c r="B326" s="4" t="s">
        <v>3</v>
      </c>
      <c r="I326" s="21">
        <f t="shared" si="21"/>
        <v>0</v>
      </c>
    </row>
    <row r="327" spans="1:9" x14ac:dyDescent="0.2">
      <c r="B327" s="4" t="s">
        <v>15</v>
      </c>
      <c r="I327" s="21">
        <f t="shared" si="21"/>
        <v>0</v>
      </c>
    </row>
    <row r="328" spans="1:9" x14ac:dyDescent="0.2">
      <c r="B328" s="4" t="s">
        <v>17</v>
      </c>
      <c r="I328" s="21">
        <f t="shared" si="21"/>
        <v>0</v>
      </c>
    </row>
    <row r="329" spans="1:9" x14ac:dyDescent="0.2">
      <c r="B329" s="4" t="s">
        <v>4</v>
      </c>
      <c r="D329" s="84">
        <v>163.31</v>
      </c>
      <c r="I329" s="21">
        <f t="shared" si="21"/>
        <v>163.31</v>
      </c>
    </row>
    <row r="330" spans="1:9" x14ac:dyDescent="0.2">
      <c r="B330" s="4" t="s">
        <v>14</v>
      </c>
      <c r="I330" s="21">
        <f t="shared" si="21"/>
        <v>0</v>
      </c>
    </row>
    <row r="331" spans="1:9" x14ac:dyDescent="0.2">
      <c r="B331" s="4" t="s">
        <v>12</v>
      </c>
      <c r="D331" s="84">
        <v>40.369999999999997</v>
      </c>
      <c r="I331" s="21">
        <f t="shared" si="21"/>
        <v>40.369999999999997</v>
      </c>
    </row>
    <row r="332" spans="1:9" x14ac:dyDescent="0.2">
      <c r="B332" s="4" t="s">
        <v>125</v>
      </c>
      <c r="I332" s="21">
        <f t="shared" si="21"/>
        <v>0</v>
      </c>
    </row>
    <row r="333" spans="1:9" x14ac:dyDescent="0.2">
      <c r="B333" s="4" t="s">
        <v>42</v>
      </c>
      <c r="I333" s="21">
        <f t="shared" si="21"/>
        <v>0</v>
      </c>
    </row>
    <row r="334" spans="1:9" x14ac:dyDescent="0.2">
      <c r="B334" s="4" t="s">
        <v>44</v>
      </c>
      <c r="I334" s="21">
        <f t="shared" si="21"/>
        <v>0</v>
      </c>
    </row>
    <row r="335" spans="1:9" x14ac:dyDescent="0.2">
      <c r="B335" s="4" t="s">
        <v>19</v>
      </c>
      <c r="I335" s="21">
        <f t="shared" si="21"/>
        <v>0</v>
      </c>
    </row>
    <row r="336" spans="1:9" x14ac:dyDescent="0.2">
      <c r="B336" s="4" t="s">
        <v>18</v>
      </c>
      <c r="I336" s="21">
        <f t="shared" si="21"/>
        <v>0</v>
      </c>
    </row>
    <row r="337" spans="1:9" x14ac:dyDescent="0.2">
      <c r="I337" s="21"/>
    </row>
    <row r="338" spans="1:9" x14ac:dyDescent="0.2">
      <c r="A338" s="50" t="s">
        <v>94</v>
      </c>
      <c r="B338" s="4" t="s">
        <v>1</v>
      </c>
      <c r="I338" s="21">
        <f t="shared" ref="I338:I340" si="22">D338+E338+F338+G338+H338</f>
        <v>0</v>
      </c>
    </row>
    <row r="339" spans="1:9" x14ac:dyDescent="0.2">
      <c r="B339" s="4" t="s">
        <v>2</v>
      </c>
      <c r="I339" s="21">
        <f t="shared" si="22"/>
        <v>0</v>
      </c>
    </row>
    <row r="340" spans="1:9" x14ac:dyDescent="0.2">
      <c r="A340" s="77"/>
      <c r="B340" s="4" t="s">
        <v>3</v>
      </c>
      <c r="C340" s="3"/>
      <c r="D340" s="82"/>
      <c r="E340" s="82"/>
      <c r="F340" s="82"/>
      <c r="G340" s="82"/>
      <c r="H340" s="82"/>
      <c r="I340" s="22">
        <f t="shared" si="22"/>
        <v>0</v>
      </c>
    </row>
    <row r="341" spans="1:9" x14ac:dyDescent="0.2">
      <c r="A341" s="77"/>
      <c r="B341" s="4" t="s">
        <v>15</v>
      </c>
      <c r="C341" s="3"/>
      <c r="D341" s="82"/>
      <c r="E341" s="82"/>
      <c r="F341" s="82"/>
      <c r="G341" s="82"/>
      <c r="H341" s="82"/>
      <c r="I341" s="22">
        <f>D341+E341+F341+G341+H341</f>
        <v>0</v>
      </c>
    </row>
    <row r="342" spans="1:9" x14ac:dyDescent="0.2">
      <c r="A342" s="77"/>
      <c r="B342" s="4" t="s">
        <v>17</v>
      </c>
      <c r="C342" s="3"/>
      <c r="D342" s="82"/>
      <c r="E342" s="82"/>
      <c r="F342" s="82"/>
      <c r="G342" s="82"/>
      <c r="H342" s="82"/>
      <c r="I342" s="22">
        <f t="shared" ref="I342:I351" si="23">D342+E342+F342+G342+H342</f>
        <v>0</v>
      </c>
    </row>
    <row r="343" spans="1:9" x14ac:dyDescent="0.2">
      <c r="A343" s="77"/>
      <c r="B343" s="4" t="s">
        <v>4</v>
      </c>
      <c r="C343" s="3"/>
      <c r="D343" s="82"/>
      <c r="E343" s="82"/>
      <c r="F343" s="82"/>
      <c r="G343" s="82"/>
      <c r="H343" s="82"/>
      <c r="I343" s="22">
        <f t="shared" si="23"/>
        <v>0</v>
      </c>
    </row>
    <row r="344" spans="1:9" x14ac:dyDescent="0.2">
      <c r="A344" s="77"/>
      <c r="B344" s="4" t="s">
        <v>14</v>
      </c>
      <c r="C344" s="3"/>
      <c r="D344" s="82"/>
      <c r="E344" s="82"/>
      <c r="F344" s="82"/>
      <c r="G344" s="82"/>
      <c r="H344" s="82"/>
      <c r="I344" s="22">
        <f t="shared" si="23"/>
        <v>0</v>
      </c>
    </row>
    <row r="345" spans="1:9" x14ac:dyDescent="0.2">
      <c r="A345" s="77"/>
      <c r="B345" s="4" t="s">
        <v>12</v>
      </c>
      <c r="C345" s="3"/>
      <c r="D345" s="82"/>
      <c r="E345" s="82"/>
      <c r="F345" s="82"/>
      <c r="G345" s="82"/>
      <c r="H345" s="82"/>
      <c r="I345" s="22">
        <f t="shared" si="23"/>
        <v>0</v>
      </c>
    </row>
    <row r="346" spans="1:9" x14ac:dyDescent="0.2">
      <c r="A346" s="77"/>
      <c r="B346" s="4" t="s">
        <v>125</v>
      </c>
      <c r="C346" s="3"/>
      <c r="D346" s="82"/>
      <c r="E346" s="82"/>
      <c r="F346" s="82"/>
      <c r="G346" s="82"/>
      <c r="H346" s="82"/>
      <c r="I346" s="22">
        <f t="shared" si="23"/>
        <v>0</v>
      </c>
    </row>
    <row r="347" spans="1:9" x14ac:dyDescent="0.2">
      <c r="A347" s="77"/>
      <c r="B347" s="4" t="s">
        <v>42</v>
      </c>
      <c r="C347" s="3"/>
      <c r="D347" s="82"/>
      <c r="E347" s="82"/>
      <c r="F347" s="82"/>
      <c r="G347" s="82"/>
      <c r="H347" s="82"/>
      <c r="I347" s="22">
        <f t="shared" si="23"/>
        <v>0</v>
      </c>
    </row>
    <row r="348" spans="1:9" x14ac:dyDescent="0.2">
      <c r="A348" s="77"/>
      <c r="B348" s="4" t="s">
        <v>44</v>
      </c>
      <c r="C348" s="3"/>
      <c r="D348" s="82">
        <v>58.78</v>
      </c>
      <c r="E348" s="82"/>
      <c r="F348" s="82"/>
      <c r="G348" s="82"/>
      <c r="H348" s="82"/>
      <c r="I348" s="22">
        <f t="shared" si="23"/>
        <v>58.78</v>
      </c>
    </row>
    <row r="349" spans="1:9" x14ac:dyDescent="0.2">
      <c r="A349" s="77"/>
      <c r="B349" s="4" t="s">
        <v>19</v>
      </c>
      <c r="C349" s="3"/>
      <c r="D349" s="82"/>
      <c r="E349" s="82"/>
      <c r="F349" s="82"/>
      <c r="G349" s="82"/>
      <c r="H349" s="82"/>
      <c r="I349" s="22">
        <f t="shared" si="23"/>
        <v>0</v>
      </c>
    </row>
    <row r="350" spans="1:9" x14ac:dyDescent="0.2">
      <c r="A350" s="77"/>
      <c r="B350" s="38" t="s">
        <v>20</v>
      </c>
      <c r="C350" s="3"/>
      <c r="D350" s="82">
        <f>4390+4500+4630+3500</f>
        <v>17020</v>
      </c>
      <c r="E350" s="82"/>
      <c r="F350" s="82"/>
      <c r="G350" s="82"/>
      <c r="H350" s="82"/>
      <c r="I350" s="22">
        <f t="shared" si="23"/>
        <v>17020</v>
      </c>
    </row>
    <row r="351" spans="1:9" x14ac:dyDescent="0.2">
      <c r="A351" s="77"/>
      <c r="B351" s="38" t="s">
        <v>18</v>
      </c>
      <c r="C351" s="3"/>
      <c r="D351" s="82"/>
      <c r="E351" s="82"/>
      <c r="F351" s="82"/>
      <c r="G351" s="82"/>
      <c r="H351" s="82"/>
      <c r="I351" s="22">
        <f t="shared" si="23"/>
        <v>0</v>
      </c>
    </row>
    <row r="352" spans="1:9" ht="13.5" thickBot="1" x14ac:dyDescent="0.25">
      <c r="A352" s="78"/>
      <c r="B352" s="37"/>
      <c r="C352" s="2"/>
      <c r="D352" s="85"/>
      <c r="E352" s="85"/>
      <c r="F352" s="85"/>
      <c r="G352" s="85"/>
      <c r="H352" s="85"/>
      <c r="I352" s="23"/>
    </row>
    <row r="353" spans="1:9" x14ac:dyDescent="0.2">
      <c r="A353" s="80"/>
      <c r="B353" s="14"/>
      <c r="C353" s="15"/>
      <c r="D353" s="87"/>
      <c r="E353" s="87"/>
      <c r="F353" s="87"/>
      <c r="G353" s="87"/>
      <c r="H353" s="87"/>
      <c r="I353" s="27">
        <f>SUM(I267:I352)</f>
        <v>20083.080000000002</v>
      </c>
    </row>
    <row r="354" spans="1:9" x14ac:dyDescent="0.2">
      <c r="I354" s="21"/>
    </row>
    <row r="355" spans="1:9" x14ac:dyDescent="0.2">
      <c r="A355" s="50" t="s">
        <v>120</v>
      </c>
      <c r="B355" s="4" t="s">
        <v>1</v>
      </c>
      <c r="D355" s="84">
        <f>24+44.01</f>
        <v>68.009999999999991</v>
      </c>
      <c r="I355" s="21">
        <f t="shared" ref="I355:I367" si="24">D355+E355+F355+G355+H355</f>
        <v>68.009999999999991</v>
      </c>
    </row>
    <row r="356" spans="1:9" x14ac:dyDescent="0.2">
      <c r="B356" s="4" t="s">
        <v>2</v>
      </c>
      <c r="I356" s="21">
        <f t="shared" si="24"/>
        <v>0</v>
      </c>
    </row>
    <row r="357" spans="1:9" x14ac:dyDescent="0.2">
      <c r="B357" s="4" t="s">
        <v>3</v>
      </c>
      <c r="D357" s="84">
        <v>54.43</v>
      </c>
      <c r="I357" s="21">
        <f t="shared" si="24"/>
        <v>54.43</v>
      </c>
    </row>
    <row r="358" spans="1:9" x14ac:dyDescent="0.2">
      <c r="B358" s="4" t="s">
        <v>15</v>
      </c>
      <c r="I358" s="21">
        <f t="shared" si="24"/>
        <v>0</v>
      </c>
    </row>
    <row r="359" spans="1:9" x14ac:dyDescent="0.2">
      <c r="B359" s="4" t="s">
        <v>17</v>
      </c>
      <c r="I359" s="21">
        <f t="shared" si="24"/>
        <v>0</v>
      </c>
    </row>
    <row r="360" spans="1:9" x14ac:dyDescent="0.2">
      <c r="B360" s="4" t="s">
        <v>4</v>
      </c>
      <c r="I360" s="21">
        <f t="shared" si="24"/>
        <v>0</v>
      </c>
    </row>
    <row r="361" spans="1:9" x14ac:dyDescent="0.2">
      <c r="B361" s="4" t="s">
        <v>14</v>
      </c>
      <c r="I361" s="21">
        <f t="shared" si="24"/>
        <v>0</v>
      </c>
    </row>
    <row r="362" spans="1:9" x14ac:dyDescent="0.2">
      <c r="B362" s="4" t="s">
        <v>12</v>
      </c>
      <c r="I362" s="21">
        <f t="shared" si="24"/>
        <v>0</v>
      </c>
    </row>
    <row r="363" spans="1:9" x14ac:dyDescent="0.2">
      <c r="B363" s="4" t="s">
        <v>125</v>
      </c>
      <c r="I363" s="21">
        <f t="shared" si="24"/>
        <v>0</v>
      </c>
    </row>
    <row r="364" spans="1:9" x14ac:dyDescent="0.2">
      <c r="B364" s="4" t="s">
        <v>42</v>
      </c>
      <c r="I364" s="21">
        <f t="shared" si="24"/>
        <v>0</v>
      </c>
    </row>
    <row r="365" spans="1:9" x14ac:dyDescent="0.2">
      <c r="B365" s="4" t="s">
        <v>44</v>
      </c>
      <c r="I365" s="21">
        <f t="shared" si="24"/>
        <v>0</v>
      </c>
    </row>
    <row r="366" spans="1:9" x14ac:dyDescent="0.2">
      <c r="B366" s="4" t="s">
        <v>19</v>
      </c>
      <c r="I366" s="21">
        <f t="shared" si="24"/>
        <v>0</v>
      </c>
    </row>
    <row r="367" spans="1:9" x14ac:dyDescent="0.2">
      <c r="B367" s="4" t="s">
        <v>18</v>
      </c>
      <c r="I367" s="21">
        <f t="shared" si="24"/>
        <v>0</v>
      </c>
    </row>
    <row r="368" spans="1:9" x14ac:dyDescent="0.2">
      <c r="I368" s="21"/>
    </row>
    <row r="369" spans="1:9" x14ac:dyDescent="0.2">
      <c r="A369" s="50" t="s">
        <v>95</v>
      </c>
      <c r="B369" s="4" t="s">
        <v>1</v>
      </c>
      <c r="D369" s="84">
        <v>21</v>
      </c>
      <c r="I369" s="21">
        <f t="shared" ref="I369:I381" si="25">D369+E369+F369+G369+H369</f>
        <v>21</v>
      </c>
    </row>
    <row r="370" spans="1:9" x14ac:dyDescent="0.2">
      <c r="B370" s="4" t="s">
        <v>2</v>
      </c>
      <c r="I370" s="21">
        <f t="shared" si="25"/>
        <v>0</v>
      </c>
    </row>
    <row r="371" spans="1:9" x14ac:dyDescent="0.2">
      <c r="B371" s="4" t="s">
        <v>3</v>
      </c>
      <c r="I371" s="21">
        <f t="shared" si="25"/>
        <v>0</v>
      </c>
    </row>
    <row r="372" spans="1:9" x14ac:dyDescent="0.2">
      <c r="B372" s="4" t="s">
        <v>15</v>
      </c>
      <c r="I372" s="21">
        <f t="shared" si="25"/>
        <v>0</v>
      </c>
    </row>
    <row r="373" spans="1:9" x14ac:dyDescent="0.2">
      <c r="B373" s="4" t="s">
        <v>17</v>
      </c>
      <c r="I373" s="21">
        <f t="shared" si="25"/>
        <v>0</v>
      </c>
    </row>
    <row r="374" spans="1:9" x14ac:dyDescent="0.2">
      <c r="B374" s="4" t="s">
        <v>4</v>
      </c>
      <c r="I374" s="21">
        <f t="shared" si="25"/>
        <v>0</v>
      </c>
    </row>
    <row r="375" spans="1:9" x14ac:dyDescent="0.2">
      <c r="B375" s="4" t="s">
        <v>14</v>
      </c>
      <c r="I375" s="21">
        <f t="shared" si="25"/>
        <v>0</v>
      </c>
    </row>
    <row r="376" spans="1:9" x14ac:dyDescent="0.2">
      <c r="B376" s="4" t="s">
        <v>12</v>
      </c>
      <c r="I376" s="21">
        <f t="shared" si="25"/>
        <v>0</v>
      </c>
    </row>
    <row r="377" spans="1:9" x14ac:dyDescent="0.2">
      <c r="B377" s="4" t="s">
        <v>16</v>
      </c>
      <c r="I377" s="21">
        <f t="shared" si="25"/>
        <v>0</v>
      </c>
    </row>
    <row r="378" spans="1:9" x14ac:dyDescent="0.2">
      <c r="B378" s="4" t="s">
        <v>42</v>
      </c>
      <c r="I378" s="21">
        <f t="shared" si="25"/>
        <v>0</v>
      </c>
    </row>
    <row r="379" spans="1:9" x14ac:dyDescent="0.2">
      <c r="B379" s="4" t="s">
        <v>44</v>
      </c>
      <c r="I379" s="21">
        <f t="shared" si="25"/>
        <v>0</v>
      </c>
    </row>
    <row r="380" spans="1:9" x14ac:dyDescent="0.2">
      <c r="B380" s="4" t="s">
        <v>19</v>
      </c>
      <c r="I380" s="21">
        <f t="shared" si="25"/>
        <v>0</v>
      </c>
    </row>
    <row r="381" spans="1:9" x14ac:dyDescent="0.2">
      <c r="B381" s="4" t="s">
        <v>18</v>
      </c>
      <c r="I381" s="21">
        <f t="shared" si="25"/>
        <v>0</v>
      </c>
    </row>
    <row r="382" spans="1:9" x14ac:dyDescent="0.2">
      <c r="I382" s="21"/>
    </row>
    <row r="383" spans="1:9" x14ac:dyDescent="0.2">
      <c r="A383" s="50" t="s">
        <v>106</v>
      </c>
      <c r="B383" s="4" t="s">
        <v>1</v>
      </c>
      <c r="D383" s="84">
        <f>17.06+23.2</f>
        <v>40.26</v>
      </c>
      <c r="I383" s="21">
        <f t="shared" ref="I383:I395" si="26">D383+E383+F383+G383+H383</f>
        <v>40.26</v>
      </c>
    </row>
    <row r="384" spans="1:9" x14ac:dyDescent="0.2">
      <c r="B384" s="4" t="s">
        <v>2</v>
      </c>
      <c r="I384" s="21">
        <f t="shared" si="26"/>
        <v>0</v>
      </c>
    </row>
    <row r="385" spans="1:9" x14ac:dyDescent="0.2">
      <c r="B385" s="4" t="s">
        <v>3</v>
      </c>
      <c r="D385" s="84">
        <v>40.880000000000003</v>
      </c>
      <c r="I385" s="21">
        <f t="shared" si="26"/>
        <v>40.880000000000003</v>
      </c>
    </row>
    <row r="386" spans="1:9" x14ac:dyDescent="0.2">
      <c r="B386" s="4" t="s">
        <v>15</v>
      </c>
      <c r="I386" s="21">
        <f t="shared" si="26"/>
        <v>0</v>
      </c>
    </row>
    <row r="387" spans="1:9" x14ac:dyDescent="0.2">
      <c r="B387" s="4" t="s">
        <v>17</v>
      </c>
      <c r="I387" s="21">
        <f t="shared" si="26"/>
        <v>0</v>
      </c>
    </row>
    <row r="388" spans="1:9" x14ac:dyDescent="0.2">
      <c r="B388" s="4" t="s">
        <v>4</v>
      </c>
      <c r="I388" s="21">
        <f t="shared" si="26"/>
        <v>0</v>
      </c>
    </row>
    <row r="389" spans="1:9" x14ac:dyDescent="0.2">
      <c r="B389" s="4" t="s">
        <v>14</v>
      </c>
      <c r="I389" s="21">
        <f t="shared" si="26"/>
        <v>0</v>
      </c>
    </row>
    <row r="390" spans="1:9" x14ac:dyDescent="0.2">
      <c r="B390" s="4" t="s">
        <v>12</v>
      </c>
      <c r="I390" s="21">
        <f t="shared" si="26"/>
        <v>0</v>
      </c>
    </row>
    <row r="391" spans="1:9" x14ac:dyDescent="0.2">
      <c r="B391" s="4" t="s">
        <v>125</v>
      </c>
      <c r="I391" s="21">
        <f t="shared" si="26"/>
        <v>0</v>
      </c>
    </row>
    <row r="392" spans="1:9" x14ac:dyDescent="0.2">
      <c r="B392" s="4" t="s">
        <v>42</v>
      </c>
      <c r="I392" s="21">
        <f t="shared" si="26"/>
        <v>0</v>
      </c>
    </row>
    <row r="393" spans="1:9" x14ac:dyDescent="0.2">
      <c r="B393" s="4" t="s">
        <v>44</v>
      </c>
      <c r="I393" s="21">
        <f t="shared" si="26"/>
        <v>0</v>
      </c>
    </row>
    <row r="394" spans="1:9" x14ac:dyDescent="0.2">
      <c r="B394" s="4" t="s">
        <v>19</v>
      </c>
      <c r="I394" s="21">
        <f t="shared" si="26"/>
        <v>0</v>
      </c>
    </row>
    <row r="395" spans="1:9" x14ac:dyDescent="0.2">
      <c r="B395" s="4" t="s">
        <v>18</v>
      </c>
      <c r="I395" s="21">
        <f t="shared" si="26"/>
        <v>0</v>
      </c>
    </row>
    <row r="396" spans="1:9" x14ac:dyDescent="0.2">
      <c r="I396" s="21"/>
    </row>
    <row r="397" spans="1:9" x14ac:dyDescent="0.2">
      <c r="A397" s="50" t="s">
        <v>96</v>
      </c>
      <c r="B397" s="4" t="s">
        <v>1</v>
      </c>
      <c r="D397" s="84">
        <f>27+22</f>
        <v>49</v>
      </c>
      <c r="I397" s="21">
        <f t="shared" ref="I397:I409" si="27">D397+E397+F397+G397+H397</f>
        <v>49</v>
      </c>
    </row>
    <row r="398" spans="1:9" x14ac:dyDescent="0.2">
      <c r="B398" s="4" t="s">
        <v>2</v>
      </c>
      <c r="I398" s="21">
        <f t="shared" si="27"/>
        <v>0</v>
      </c>
    </row>
    <row r="399" spans="1:9" x14ac:dyDescent="0.2">
      <c r="B399" s="4" t="s">
        <v>3</v>
      </c>
      <c r="I399" s="21">
        <f t="shared" si="27"/>
        <v>0</v>
      </c>
    </row>
    <row r="400" spans="1:9" x14ac:dyDescent="0.2">
      <c r="B400" s="4" t="s">
        <v>15</v>
      </c>
      <c r="I400" s="21">
        <f t="shared" si="27"/>
        <v>0</v>
      </c>
    </row>
    <row r="401" spans="2:9" x14ac:dyDescent="0.2">
      <c r="B401" s="4" t="s">
        <v>17</v>
      </c>
      <c r="I401" s="21">
        <f t="shared" si="27"/>
        <v>0</v>
      </c>
    </row>
    <row r="402" spans="2:9" x14ac:dyDescent="0.2">
      <c r="B402" s="4" t="s">
        <v>4</v>
      </c>
      <c r="I402" s="21">
        <f t="shared" si="27"/>
        <v>0</v>
      </c>
    </row>
    <row r="403" spans="2:9" x14ac:dyDescent="0.2">
      <c r="B403" s="4" t="s">
        <v>14</v>
      </c>
      <c r="I403" s="21">
        <f t="shared" si="27"/>
        <v>0</v>
      </c>
    </row>
    <row r="404" spans="2:9" x14ac:dyDescent="0.2">
      <c r="B404" s="4" t="s">
        <v>12</v>
      </c>
      <c r="I404" s="21">
        <f t="shared" si="27"/>
        <v>0</v>
      </c>
    </row>
    <row r="405" spans="2:9" x14ac:dyDescent="0.2">
      <c r="B405" s="4" t="s">
        <v>125</v>
      </c>
      <c r="I405" s="21">
        <f t="shared" si="27"/>
        <v>0</v>
      </c>
    </row>
    <row r="406" spans="2:9" x14ac:dyDescent="0.2">
      <c r="B406" s="4" t="s">
        <v>42</v>
      </c>
      <c r="I406" s="21">
        <f t="shared" si="27"/>
        <v>0</v>
      </c>
    </row>
    <row r="407" spans="2:9" x14ac:dyDescent="0.2">
      <c r="B407" s="4" t="s">
        <v>44</v>
      </c>
      <c r="I407" s="21">
        <f t="shared" si="27"/>
        <v>0</v>
      </c>
    </row>
    <row r="408" spans="2:9" x14ac:dyDescent="0.2">
      <c r="B408" s="4" t="s">
        <v>19</v>
      </c>
      <c r="I408" s="21">
        <f t="shared" si="27"/>
        <v>0</v>
      </c>
    </row>
    <row r="409" spans="2:9" x14ac:dyDescent="0.2">
      <c r="B409" s="4" t="s">
        <v>18</v>
      </c>
      <c r="I409" s="21">
        <f t="shared" si="27"/>
        <v>0</v>
      </c>
    </row>
    <row r="410" spans="2:9" x14ac:dyDescent="0.2">
      <c r="I410" s="21"/>
    </row>
    <row r="411" spans="2:9" x14ac:dyDescent="0.2">
      <c r="B411" s="4" t="s">
        <v>1</v>
      </c>
      <c r="I411" s="21">
        <f t="shared" ref="I411:I423" si="28">D411+E411+F411+G411+H411</f>
        <v>0</v>
      </c>
    </row>
    <row r="412" spans="2:9" x14ac:dyDescent="0.2">
      <c r="B412" s="4" t="s">
        <v>2</v>
      </c>
      <c r="I412" s="21">
        <f t="shared" si="28"/>
        <v>0</v>
      </c>
    </row>
    <row r="413" spans="2:9" x14ac:dyDescent="0.2">
      <c r="B413" s="4" t="s">
        <v>3</v>
      </c>
      <c r="I413" s="21">
        <f t="shared" si="28"/>
        <v>0</v>
      </c>
    </row>
    <row r="414" spans="2:9" x14ac:dyDescent="0.2">
      <c r="B414" s="4" t="s">
        <v>15</v>
      </c>
      <c r="I414" s="21">
        <f t="shared" si="28"/>
        <v>0</v>
      </c>
    </row>
    <row r="415" spans="2:9" x14ac:dyDescent="0.2">
      <c r="B415" s="4" t="s">
        <v>17</v>
      </c>
      <c r="I415" s="21">
        <f t="shared" si="28"/>
        <v>0</v>
      </c>
    </row>
    <row r="416" spans="2:9" x14ac:dyDescent="0.2">
      <c r="B416" s="4" t="s">
        <v>4</v>
      </c>
      <c r="I416" s="21">
        <f t="shared" si="28"/>
        <v>0</v>
      </c>
    </row>
    <row r="417" spans="1:9" x14ac:dyDescent="0.2">
      <c r="B417" s="4" t="s">
        <v>14</v>
      </c>
      <c r="I417" s="21">
        <f t="shared" si="28"/>
        <v>0</v>
      </c>
    </row>
    <row r="418" spans="1:9" x14ac:dyDescent="0.2">
      <c r="B418" s="4" t="s">
        <v>12</v>
      </c>
      <c r="I418" s="21">
        <f t="shared" si="28"/>
        <v>0</v>
      </c>
    </row>
    <row r="419" spans="1:9" x14ac:dyDescent="0.2">
      <c r="B419" s="4" t="s">
        <v>125</v>
      </c>
      <c r="I419" s="21">
        <f t="shared" si="28"/>
        <v>0</v>
      </c>
    </row>
    <row r="420" spans="1:9" x14ac:dyDescent="0.2">
      <c r="B420" s="4" t="s">
        <v>42</v>
      </c>
      <c r="I420" s="21">
        <f t="shared" si="28"/>
        <v>0</v>
      </c>
    </row>
    <row r="421" spans="1:9" x14ac:dyDescent="0.2">
      <c r="B421" s="4" t="s">
        <v>44</v>
      </c>
      <c r="I421" s="21">
        <f t="shared" si="28"/>
        <v>0</v>
      </c>
    </row>
    <row r="422" spans="1:9" x14ac:dyDescent="0.2">
      <c r="B422" s="4" t="s">
        <v>19</v>
      </c>
      <c r="I422" s="21">
        <f t="shared" si="28"/>
        <v>0</v>
      </c>
    </row>
    <row r="423" spans="1:9" x14ac:dyDescent="0.2">
      <c r="B423" s="4" t="s">
        <v>18</v>
      </c>
      <c r="I423" s="21">
        <f t="shared" si="28"/>
        <v>0</v>
      </c>
    </row>
    <row r="424" spans="1:9" x14ac:dyDescent="0.2">
      <c r="I424" s="21"/>
    </row>
    <row r="425" spans="1:9" x14ac:dyDescent="0.2">
      <c r="I425" s="21"/>
    </row>
    <row r="426" spans="1:9" x14ac:dyDescent="0.2">
      <c r="B426" s="4" t="s">
        <v>1</v>
      </c>
      <c r="I426" s="21">
        <f t="shared" ref="I426:I439" si="29">D426+E426+F426+G426+H426</f>
        <v>0</v>
      </c>
    </row>
    <row r="427" spans="1:9" x14ac:dyDescent="0.2">
      <c r="B427" s="4" t="s">
        <v>2</v>
      </c>
      <c r="I427" s="21">
        <f t="shared" si="29"/>
        <v>0</v>
      </c>
    </row>
    <row r="428" spans="1:9" x14ac:dyDescent="0.2">
      <c r="B428" s="4" t="s">
        <v>3</v>
      </c>
      <c r="I428" s="21">
        <f t="shared" si="29"/>
        <v>0</v>
      </c>
    </row>
    <row r="429" spans="1:9" x14ac:dyDescent="0.2">
      <c r="B429" s="4" t="s">
        <v>15</v>
      </c>
      <c r="I429" s="21">
        <f t="shared" si="29"/>
        <v>0</v>
      </c>
    </row>
    <row r="430" spans="1:9" x14ac:dyDescent="0.2">
      <c r="A430" s="77"/>
      <c r="B430" s="4" t="s">
        <v>17</v>
      </c>
      <c r="C430" s="3"/>
      <c r="D430" s="82"/>
      <c r="E430" s="82"/>
      <c r="F430" s="82"/>
      <c r="G430" s="82"/>
      <c r="H430" s="82"/>
      <c r="I430" s="22">
        <f t="shared" si="29"/>
        <v>0</v>
      </c>
    </row>
    <row r="431" spans="1:9" x14ac:dyDescent="0.2">
      <c r="A431" s="77"/>
      <c r="B431" s="4" t="s">
        <v>4</v>
      </c>
      <c r="C431" s="3"/>
      <c r="D431" s="82"/>
      <c r="E431" s="82"/>
      <c r="F431" s="82"/>
      <c r="G431" s="82"/>
      <c r="H431" s="82"/>
      <c r="I431" s="22">
        <f t="shared" si="29"/>
        <v>0</v>
      </c>
    </row>
    <row r="432" spans="1:9" x14ac:dyDescent="0.2">
      <c r="A432" s="77"/>
      <c r="B432" s="4" t="s">
        <v>14</v>
      </c>
      <c r="C432" s="3"/>
      <c r="D432" s="82"/>
      <c r="E432" s="82"/>
      <c r="F432" s="82"/>
      <c r="G432" s="82"/>
      <c r="H432" s="82"/>
      <c r="I432" s="22">
        <f t="shared" si="29"/>
        <v>0</v>
      </c>
    </row>
    <row r="433" spans="1:9" x14ac:dyDescent="0.2">
      <c r="A433" s="77"/>
      <c r="B433" s="4" t="s">
        <v>12</v>
      </c>
      <c r="C433" s="3"/>
      <c r="D433" s="82"/>
      <c r="E433" s="82"/>
      <c r="F433" s="82"/>
      <c r="G433" s="82"/>
      <c r="H433" s="82"/>
      <c r="I433" s="22">
        <f t="shared" si="29"/>
        <v>0</v>
      </c>
    </row>
    <row r="434" spans="1:9" x14ac:dyDescent="0.2">
      <c r="A434" s="77"/>
      <c r="B434" s="4" t="s">
        <v>125</v>
      </c>
      <c r="C434" s="3"/>
      <c r="D434" s="82"/>
      <c r="E434" s="82"/>
      <c r="F434" s="82"/>
      <c r="G434" s="82"/>
      <c r="H434" s="82"/>
      <c r="I434" s="22">
        <f t="shared" si="29"/>
        <v>0</v>
      </c>
    </row>
    <row r="435" spans="1:9" x14ac:dyDescent="0.2">
      <c r="A435" s="77"/>
      <c r="B435" s="4" t="s">
        <v>42</v>
      </c>
      <c r="C435" s="3"/>
      <c r="D435" s="82"/>
      <c r="E435" s="82"/>
      <c r="F435" s="82"/>
      <c r="G435" s="82"/>
      <c r="H435" s="82"/>
      <c r="I435" s="22">
        <f t="shared" si="29"/>
        <v>0</v>
      </c>
    </row>
    <row r="436" spans="1:9" x14ac:dyDescent="0.2">
      <c r="A436" s="77"/>
      <c r="B436" s="4" t="s">
        <v>44</v>
      </c>
      <c r="C436" s="3"/>
      <c r="D436" s="82"/>
      <c r="E436" s="82"/>
      <c r="F436" s="82"/>
      <c r="G436" s="82"/>
      <c r="H436" s="82"/>
      <c r="I436" s="22">
        <f t="shared" si="29"/>
        <v>0</v>
      </c>
    </row>
    <row r="437" spans="1:9" x14ac:dyDescent="0.2">
      <c r="A437" s="77"/>
      <c r="B437" s="4" t="s">
        <v>19</v>
      </c>
      <c r="C437" s="3"/>
      <c r="D437" s="82"/>
      <c r="E437" s="82"/>
      <c r="F437" s="82"/>
      <c r="G437" s="82"/>
      <c r="H437" s="82"/>
      <c r="I437" s="22">
        <f t="shared" si="29"/>
        <v>0</v>
      </c>
    </row>
    <row r="438" spans="1:9" x14ac:dyDescent="0.2">
      <c r="A438" s="77"/>
      <c r="B438" s="4" t="s">
        <v>20</v>
      </c>
      <c r="C438" s="3"/>
      <c r="D438" s="82"/>
      <c r="E438" s="82"/>
      <c r="F438" s="82"/>
      <c r="G438" s="82"/>
      <c r="H438" s="82"/>
      <c r="I438" s="22">
        <f t="shared" si="29"/>
        <v>0</v>
      </c>
    </row>
    <row r="439" spans="1:9" x14ac:dyDescent="0.2">
      <c r="A439" s="77"/>
      <c r="B439" s="38" t="s">
        <v>18</v>
      </c>
      <c r="C439" s="3"/>
      <c r="D439" s="82"/>
      <c r="E439" s="82"/>
      <c r="F439" s="82"/>
      <c r="G439" s="82"/>
      <c r="H439" s="82"/>
      <c r="I439" s="22">
        <f t="shared" si="29"/>
        <v>0</v>
      </c>
    </row>
    <row r="440" spans="1:9" ht="13.5" thickBot="1" x14ac:dyDescent="0.25">
      <c r="A440" s="78"/>
      <c r="B440" s="37"/>
      <c r="C440" s="2"/>
      <c r="D440" s="85"/>
      <c r="E440" s="85"/>
      <c r="F440" s="85"/>
      <c r="G440" s="85"/>
      <c r="H440" s="85"/>
      <c r="I440" s="23"/>
    </row>
    <row r="441" spans="1:9" x14ac:dyDescent="0.2">
      <c r="A441" s="81"/>
      <c r="B441" s="14"/>
      <c r="C441" s="15"/>
      <c r="D441" s="87"/>
      <c r="E441" s="87"/>
      <c r="F441" s="87"/>
      <c r="G441" s="87"/>
      <c r="H441" s="87"/>
      <c r="I441" s="27">
        <f>SUM(I354:I440)</f>
        <v>273.58</v>
      </c>
    </row>
  </sheetData>
  <customSheetViews>
    <customSheetView guid="{97FF768E-DA46-4D0F-BA3C-7ACBE2CC230E}" topLeftCell="A384">
      <selection activeCell="D351" sqref="D351:F432"/>
      <pageMargins left="0.75" right="0.75" top="0" bottom="0" header="0.5" footer="0.5"/>
      <pageSetup scale="95" orientation="portrait" horizontalDpi="4294967293" verticalDpi="4294967293" r:id="rId1"/>
      <headerFooter alignWithMargins="0"/>
    </customSheetView>
  </customSheetViews>
  <pageMargins left="0.75" right="0.75" top="0" bottom="0" header="0.5" footer="0.5"/>
  <pageSetup scale="95" orientation="portrait" horizontalDpi="4294967293" verticalDpi="4294967293" r:id="rId2"/>
  <headerFooter alignWithMargins="0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66"/>
  <sheetViews>
    <sheetView topLeftCell="A439" zoomScale="115" zoomScaleNormal="115" workbookViewId="0">
      <selection activeCell="M462" sqref="M462"/>
    </sheetView>
  </sheetViews>
  <sheetFormatPr defaultRowHeight="12.75" x14ac:dyDescent="0.2"/>
  <cols>
    <col min="1" max="1" width="4.85546875" style="50" customWidth="1"/>
    <col min="2" max="2" width="23.28515625" style="157" customWidth="1"/>
    <col min="3" max="3" width="1.85546875" customWidth="1"/>
    <col min="4" max="4" width="11.28515625" style="166" customWidth="1"/>
    <col min="5" max="8" width="9.42578125" style="166" customWidth="1"/>
    <col min="9" max="9" width="10.28515625" style="19" customWidth="1"/>
  </cols>
  <sheetData>
    <row r="1" spans="1:10" s="73" customFormat="1" ht="57.75" customHeight="1" x14ac:dyDescent="0.2">
      <c r="A1" s="68"/>
      <c r="B1" s="157"/>
      <c r="D1" s="166"/>
      <c r="E1" s="167"/>
      <c r="F1" s="167"/>
      <c r="G1" s="167"/>
      <c r="H1" s="167"/>
      <c r="I1" s="74"/>
    </row>
    <row r="2" spans="1:10" ht="15.75" x14ac:dyDescent="0.25">
      <c r="C2" s="12"/>
      <c r="D2" s="17" t="s">
        <v>6</v>
      </c>
      <c r="E2" s="17" t="s">
        <v>0</v>
      </c>
      <c r="F2" s="17" t="s">
        <v>7</v>
      </c>
      <c r="G2" s="17" t="s">
        <v>8</v>
      </c>
      <c r="H2" s="17"/>
    </row>
    <row r="3" spans="1:10" ht="12.75" customHeight="1" x14ac:dyDescent="0.2">
      <c r="A3" s="183"/>
      <c r="B3" s="157" t="s">
        <v>1</v>
      </c>
      <c r="I3" s="165"/>
    </row>
    <row r="4" spans="1:10" ht="12.75" customHeight="1" x14ac:dyDescent="0.2">
      <c r="B4" s="157" t="s">
        <v>2</v>
      </c>
      <c r="D4" s="168"/>
      <c r="E4" s="168"/>
      <c r="G4" s="168"/>
      <c r="I4" s="21">
        <f t="shared" ref="I4:I15" si="0">D4+E4+F4+G4+H4</f>
        <v>0</v>
      </c>
    </row>
    <row r="5" spans="1:10" ht="12.75" customHeight="1" x14ac:dyDescent="0.2">
      <c r="B5" s="157" t="s">
        <v>3</v>
      </c>
      <c r="D5" s="168"/>
      <c r="E5" s="168"/>
      <c r="F5" s="168"/>
      <c r="G5" s="168"/>
      <c r="I5" s="165">
        <f t="shared" si="0"/>
        <v>0</v>
      </c>
    </row>
    <row r="6" spans="1:10" ht="12.75" customHeight="1" x14ac:dyDescent="0.2">
      <c r="B6" s="157" t="s">
        <v>15</v>
      </c>
      <c r="D6" s="168"/>
      <c r="E6" s="168"/>
      <c r="F6" s="168"/>
      <c r="G6" s="168"/>
      <c r="I6" s="21">
        <f t="shared" si="0"/>
        <v>0</v>
      </c>
    </row>
    <row r="7" spans="1:10" ht="12.75" customHeight="1" x14ac:dyDescent="0.2">
      <c r="B7" s="157" t="s">
        <v>17</v>
      </c>
      <c r="D7" s="168"/>
      <c r="E7" s="168"/>
      <c r="F7" s="168"/>
      <c r="G7" s="168"/>
      <c r="I7" s="21">
        <f t="shared" si="0"/>
        <v>0</v>
      </c>
    </row>
    <row r="8" spans="1:10" ht="12.75" customHeight="1" x14ac:dyDescent="0.2">
      <c r="B8" s="157" t="s">
        <v>4</v>
      </c>
      <c r="D8" s="168"/>
      <c r="E8" s="168"/>
      <c r="F8" s="168"/>
      <c r="G8" s="168"/>
      <c r="I8" s="21">
        <f t="shared" si="0"/>
        <v>0</v>
      </c>
    </row>
    <row r="9" spans="1:10" ht="12.75" customHeight="1" x14ac:dyDescent="0.2">
      <c r="B9" s="157" t="s">
        <v>14</v>
      </c>
      <c r="D9" s="168"/>
      <c r="E9" s="168"/>
      <c r="F9" s="168"/>
      <c r="G9" s="168"/>
      <c r="I9" s="21">
        <f t="shared" si="0"/>
        <v>0</v>
      </c>
    </row>
    <row r="10" spans="1:10" ht="12.75" customHeight="1" x14ac:dyDescent="0.2">
      <c r="B10" s="157" t="s">
        <v>12</v>
      </c>
      <c r="D10" s="168"/>
      <c r="E10" s="168"/>
      <c r="F10" s="168"/>
      <c r="G10" s="168"/>
      <c r="I10" s="21">
        <f t="shared" si="0"/>
        <v>0</v>
      </c>
    </row>
    <row r="11" spans="1:10" ht="12.75" customHeight="1" x14ac:dyDescent="0.2">
      <c r="B11" s="157" t="s">
        <v>16</v>
      </c>
      <c r="D11" s="168"/>
      <c r="E11" s="168"/>
      <c r="F11" s="168"/>
      <c r="G11" s="168"/>
      <c r="I11" s="21">
        <f t="shared" si="0"/>
        <v>0</v>
      </c>
    </row>
    <row r="12" spans="1:10" ht="12.75" customHeight="1" x14ac:dyDescent="0.2">
      <c r="B12" s="157" t="s">
        <v>42</v>
      </c>
      <c r="D12" s="168"/>
      <c r="E12" s="168"/>
      <c r="F12" s="168"/>
      <c r="G12" s="168"/>
      <c r="I12" s="21">
        <f t="shared" si="0"/>
        <v>0</v>
      </c>
    </row>
    <row r="13" spans="1:10" ht="12.75" customHeight="1" x14ac:dyDescent="0.2">
      <c r="B13" s="157" t="s">
        <v>44</v>
      </c>
      <c r="D13" s="168"/>
      <c r="E13" s="168"/>
      <c r="F13" s="168"/>
      <c r="G13" s="168"/>
      <c r="I13" s="21">
        <f t="shared" si="0"/>
        <v>0</v>
      </c>
    </row>
    <row r="14" spans="1:10" ht="12.75" customHeight="1" x14ac:dyDescent="0.2">
      <c r="B14" s="157" t="s">
        <v>19</v>
      </c>
      <c r="D14" s="168"/>
      <c r="E14" s="168"/>
      <c r="F14" s="168"/>
      <c r="G14" s="168"/>
      <c r="I14" s="21">
        <f t="shared" si="0"/>
        <v>0</v>
      </c>
    </row>
    <row r="15" spans="1:10" ht="12.75" customHeight="1" x14ac:dyDescent="0.2">
      <c r="B15" s="157" t="s">
        <v>18</v>
      </c>
      <c r="D15" s="168"/>
      <c r="E15" s="168"/>
      <c r="F15" s="168"/>
      <c r="G15" s="168"/>
      <c r="I15" s="21">
        <f t="shared" si="0"/>
        <v>0</v>
      </c>
    </row>
    <row r="16" spans="1:10" ht="12.75" customHeight="1" x14ac:dyDescent="0.2">
      <c r="D16" s="168"/>
      <c r="E16" s="168"/>
      <c r="F16" s="168"/>
      <c r="G16" s="168"/>
      <c r="I16" s="21"/>
      <c r="J16" s="28"/>
    </row>
    <row r="17" spans="1:10" ht="12.75" customHeight="1" x14ac:dyDescent="0.2">
      <c r="B17" s="157" t="s">
        <v>1</v>
      </c>
      <c r="D17" s="168"/>
      <c r="E17" s="168"/>
      <c r="F17" s="168"/>
      <c r="G17" s="168"/>
      <c r="I17" s="21">
        <f t="shared" ref="I17:I30" si="1">D17+E17+F17+G17+H17</f>
        <v>0</v>
      </c>
    </row>
    <row r="18" spans="1:10" ht="12.75" customHeight="1" x14ac:dyDescent="0.2">
      <c r="B18" s="157" t="s">
        <v>2</v>
      </c>
      <c r="D18" s="168"/>
      <c r="E18" s="168"/>
      <c r="F18" s="168"/>
      <c r="G18" s="168"/>
      <c r="I18" s="21">
        <f t="shared" si="1"/>
        <v>0</v>
      </c>
    </row>
    <row r="19" spans="1:10" ht="12.75" customHeight="1" x14ac:dyDescent="0.2">
      <c r="B19" s="157" t="s">
        <v>3</v>
      </c>
      <c r="D19" s="168"/>
      <c r="E19" s="168"/>
      <c r="F19" s="168"/>
      <c r="G19" s="168"/>
      <c r="I19" s="21">
        <f t="shared" si="1"/>
        <v>0</v>
      </c>
    </row>
    <row r="20" spans="1:10" ht="12.75" customHeight="1" x14ac:dyDescent="0.2">
      <c r="B20" s="157" t="s">
        <v>15</v>
      </c>
      <c r="D20" s="168"/>
      <c r="E20" s="168"/>
      <c r="F20" s="168"/>
      <c r="G20" s="168"/>
      <c r="I20" s="21">
        <f t="shared" si="1"/>
        <v>0</v>
      </c>
    </row>
    <row r="21" spans="1:10" ht="12.75" customHeight="1" x14ac:dyDescent="0.2">
      <c r="A21" s="77"/>
      <c r="B21" s="157" t="s">
        <v>17</v>
      </c>
      <c r="C21" s="6"/>
      <c r="D21" s="169"/>
      <c r="E21" s="169"/>
      <c r="F21" s="169"/>
      <c r="G21" s="169"/>
      <c r="H21" s="170"/>
      <c r="I21" s="22">
        <f t="shared" si="1"/>
        <v>0</v>
      </c>
      <c r="J21" s="7"/>
    </row>
    <row r="22" spans="1:10" ht="12.75" customHeight="1" x14ac:dyDescent="0.2">
      <c r="A22" s="77"/>
      <c r="B22" s="157" t="s">
        <v>4</v>
      </c>
      <c r="C22" s="6"/>
      <c r="D22" s="171"/>
      <c r="E22" s="170"/>
      <c r="F22" s="170"/>
      <c r="G22" s="170"/>
      <c r="H22" s="170"/>
      <c r="I22" s="22">
        <f t="shared" si="1"/>
        <v>0</v>
      </c>
      <c r="J22" s="52"/>
    </row>
    <row r="23" spans="1:10" ht="12.75" customHeight="1" x14ac:dyDescent="0.2">
      <c r="A23" s="77"/>
      <c r="B23" s="157" t="s">
        <v>14</v>
      </c>
      <c r="C23" s="6"/>
      <c r="D23" s="171"/>
      <c r="E23" s="170"/>
      <c r="F23" s="170"/>
      <c r="G23" s="170"/>
      <c r="H23" s="170"/>
      <c r="I23" s="22">
        <f t="shared" si="1"/>
        <v>0</v>
      </c>
      <c r="J23" s="52"/>
    </row>
    <row r="24" spans="1:10" ht="12.75" customHeight="1" x14ac:dyDescent="0.2">
      <c r="A24" s="77"/>
      <c r="B24" s="157" t="s">
        <v>12</v>
      </c>
      <c r="C24" s="6"/>
      <c r="D24" s="171"/>
      <c r="E24" s="170"/>
      <c r="F24" s="170"/>
      <c r="G24" s="170"/>
      <c r="H24" s="170"/>
      <c r="I24" s="22">
        <f t="shared" si="1"/>
        <v>0</v>
      </c>
      <c r="J24" s="52"/>
    </row>
    <row r="25" spans="1:10" ht="12.75" customHeight="1" x14ac:dyDescent="0.2">
      <c r="A25" s="77"/>
      <c r="B25" s="157" t="s">
        <v>16</v>
      </c>
      <c r="C25" s="6"/>
      <c r="D25" s="171"/>
      <c r="E25" s="170"/>
      <c r="F25" s="170"/>
      <c r="G25" s="170"/>
      <c r="H25" s="170"/>
      <c r="I25" s="22">
        <f t="shared" si="1"/>
        <v>0</v>
      </c>
      <c r="J25" s="52"/>
    </row>
    <row r="26" spans="1:10" ht="12.75" customHeight="1" x14ac:dyDescent="0.2">
      <c r="A26" s="77"/>
      <c r="B26" s="157" t="s">
        <v>42</v>
      </c>
      <c r="C26" s="6"/>
      <c r="D26" s="171"/>
      <c r="E26" s="170"/>
      <c r="F26" s="170"/>
      <c r="G26" s="170"/>
      <c r="H26" s="170"/>
      <c r="I26" s="22">
        <f t="shared" si="1"/>
        <v>0</v>
      </c>
      <c r="J26" s="52"/>
    </row>
    <row r="27" spans="1:10" ht="12.75" customHeight="1" x14ac:dyDescent="0.2">
      <c r="A27" s="77"/>
      <c r="B27" s="157" t="s">
        <v>44</v>
      </c>
      <c r="C27" s="6"/>
      <c r="D27" s="171"/>
      <c r="E27" s="170"/>
      <c r="F27" s="170"/>
      <c r="G27" s="170"/>
      <c r="H27" s="170"/>
      <c r="I27" s="22">
        <f t="shared" si="1"/>
        <v>0</v>
      </c>
      <c r="J27" s="52"/>
    </row>
    <row r="28" spans="1:10" ht="12.75" customHeight="1" x14ac:dyDescent="0.2">
      <c r="A28" s="77"/>
      <c r="B28" s="157" t="s">
        <v>19</v>
      </c>
      <c r="C28" s="6"/>
      <c r="D28" s="171"/>
      <c r="E28" s="170"/>
      <c r="F28" s="170"/>
      <c r="G28" s="170"/>
      <c r="H28" s="170"/>
      <c r="I28" s="22">
        <f t="shared" si="1"/>
        <v>0</v>
      </c>
      <c r="J28" s="52"/>
    </row>
    <row r="29" spans="1:10" ht="12.75" customHeight="1" x14ac:dyDescent="0.2">
      <c r="A29" s="77"/>
      <c r="B29" s="158" t="s">
        <v>20</v>
      </c>
      <c r="C29" s="6"/>
      <c r="D29" s="171"/>
      <c r="E29" s="170"/>
      <c r="F29" s="170"/>
      <c r="G29" s="170"/>
      <c r="H29" s="170"/>
      <c r="I29" s="22">
        <f t="shared" si="1"/>
        <v>0</v>
      </c>
      <c r="J29" s="52"/>
    </row>
    <row r="30" spans="1:10" ht="12.75" customHeight="1" x14ac:dyDescent="0.2">
      <c r="A30" s="77"/>
      <c r="B30" s="157" t="s">
        <v>18</v>
      </c>
      <c r="C30" s="6"/>
      <c r="D30" s="171"/>
      <c r="E30" s="170"/>
      <c r="F30" s="170"/>
      <c r="G30" s="170"/>
      <c r="H30" s="170"/>
      <c r="I30" s="22">
        <f t="shared" si="1"/>
        <v>0</v>
      </c>
      <c r="J30" s="52"/>
    </row>
    <row r="31" spans="1:10" ht="12.75" customHeight="1" x14ac:dyDescent="0.2">
      <c r="A31" s="77"/>
      <c r="B31" s="158"/>
      <c r="C31" s="6"/>
      <c r="D31" s="171"/>
      <c r="E31" s="170"/>
      <c r="F31" s="170"/>
      <c r="G31" s="170"/>
      <c r="H31" s="170"/>
      <c r="I31" s="22"/>
      <c r="J31" s="52"/>
    </row>
    <row r="32" spans="1:10" ht="12.75" customHeight="1" x14ac:dyDescent="0.2">
      <c r="A32" s="50" t="s">
        <v>107</v>
      </c>
      <c r="B32" s="157" t="s">
        <v>1</v>
      </c>
      <c r="C32" s="6"/>
      <c r="D32" s="171"/>
      <c r="E32" s="170"/>
      <c r="F32" s="170"/>
      <c r="G32" s="170"/>
      <c r="H32" s="170"/>
      <c r="I32" s="22">
        <f t="shared" ref="I32:I45" si="2">D32+E32+F32+G32+H32</f>
        <v>0</v>
      </c>
      <c r="J32" s="52"/>
    </row>
    <row r="33" spans="1:14" ht="12.75" customHeight="1" x14ac:dyDescent="0.2">
      <c r="A33" s="77"/>
      <c r="B33" s="157" t="s">
        <v>2</v>
      </c>
      <c r="C33" s="6"/>
      <c r="D33" s="171">
        <f>5.15+5.15+6.65+15+6.65+15</f>
        <v>53.6</v>
      </c>
      <c r="E33" s="170"/>
      <c r="F33" s="170"/>
      <c r="G33" s="170"/>
      <c r="H33" s="170"/>
      <c r="I33" s="22">
        <f t="shared" si="2"/>
        <v>53.6</v>
      </c>
      <c r="J33" s="52"/>
    </row>
    <row r="34" spans="1:14" ht="12.75" customHeight="1" x14ac:dyDescent="0.2">
      <c r="A34" s="77"/>
      <c r="B34" s="157" t="s">
        <v>3</v>
      </c>
      <c r="C34" s="6"/>
      <c r="D34" s="171"/>
      <c r="E34" s="170"/>
      <c r="F34" s="170"/>
      <c r="G34" s="170"/>
      <c r="H34" s="170"/>
      <c r="I34" s="22">
        <f t="shared" si="2"/>
        <v>0</v>
      </c>
      <c r="J34" s="52"/>
    </row>
    <row r="35" spans="1:14" ht="12.75" customHeight="1" x14ac:dyDescent="0.2">
      <c r="A35" s="77"/>
      <c r="B35" s="157" t="s">
        <v>15</v>
      </c>
      <c r="C35" s="6"/>
      <c r="D35" s="171"/>
      <c r="E35" s="170"/>
      <c r="F35" s="170"/>
      <c r="G35" s="170"/>
      <c r="H35" s="170"/>
      <c r="I35" s="22">
        <f t="shared" si="2"/>
        <v>0</v>
      </c>
      <c r="J35" s="52"/>
      <c r="N35" s="5"/>
    </row>
    <row r="36" spans="1:14" ht="12.75" customHeight="1" x14ac:dyDescent="0.2">
      <c r="A36" s="77"/>
      <c r="B36" s="157" t="s">
        <v>17</v>
      </c>
      <c r="C36" s="6"/>
      <c r="D36" s="171"/>
      <c r="E36" s="170"/>
      <c r="F36" s="170"/>
      <c r="G36" s="170"/>
      <c r="H36" s="170"/>
      <c r="I36" s="22">
        <f t="shared" si="2"/>
        <v>0</v>
      </c>
      <c r="J36" s="52"/>
    </row>
    <row r="37" spans="1:14" ht="12.75" customHeight="1" x14ac:dyDescent="0.2">
      <c r="A37" s="77"/>
      <c r="B37" s="157" t="s">
        <v>4</v>
      </c>
      <c r="C37" s="6"/>
      <c r="D37" s="171"/>
      <c r="E37" s="170"/>
      <c r="F37" s="170"/>
      <c r="G37" s="170"/>
      <c r="H37" s="170"/>
      <c r="I37" s="22">
        <f t="shared" si="2"/>
        <v>0</v>
      </c>
      <c r="J37" s="52"/>
    </row>
    <row r="38" spans="1:14" ht="12.75" customHeight="1" x14ac:dyDescent="0.2">
      <c r="A38" s="77"/>
      <c r="B38" s="157" t="s">
        <v>14</v>
      </c>
      <c r="C38" s="6"/>
      <c r="D38" s="171"/>
      <c r="E38" s="170"/>
      <c r="F38" s="170"/>
      <c r="G38" s="170"/>
      <c r="H38" s="170"/>
      <c r="I38" s="22">
        <f t="shared" si="2"/>
        <v>0</v>
      </c>
      <c r="J38" s="52"/>
    </row>
    <row r="39" spans="1:14" ht="12.75" customHeight="1" x14ac:dyDescent="0.2">
      <c r="A39" s="77"/>
      <c r="B39" s="157" t="s">
        <v>12</v>
      </c>
      <c r="C39" s="6"/>
      <c r="D39" s="171"/>
      <c r="E39" s="170"/>
      <c r="F39" s="170"/>
      <c r="G39" s="170"/>
      <c r="H39" s="170"/>
      <c r="I39" s="22">
        <f t="shared" si="2"/>
        <v>0</v>
      </c>
      <c r="J39" s="52"/>
    </row>
    <row r="40" spans="1:14" ht="12.75" customHeight="1" x14ac:dyDescent="0.2">
      <c r="A40" s="77"/>
      <c r="B40" s="157" t="s">
        <v>16</v>
      </c>
      <c r="C40" s="6"/>
      <c r="D40" s="171"/>
      <c r="E40" s="170"/>
      <c r="F40" s="170"/>
      <c r="G40" s="170"/>
      <c r="H40" s="170"/>
      <c r="I40" s="22">
        <f t="shared" si="2"/>
        <v>0</v>
      </c>
      <c r="J40" s="52"/>
    </row>
    <row r="41" spans="1:14" ht="12.75" customHeight="1" x14ac:dyDescent="0.2">
      <c r="A41" s="77"/>
      <c r="B41" s="157" t="s">
        <v>42</v>
      </c>
      <c r="C41" s="6"/>
      <c r="D41" s="171"/>
      <c r="E41" s="170"/>
      <c r="F41" s="170"/>
      <c r="G41" s="170"/>
      <c r="H41" s="170"/>
      <c r="I41" s="22">
        <f t="shared" si="2"/>
        <v>0</v>
      </c>
      <c r="J41" s="52"/>
    </row>
    <row r="42" spans="1:14" ht="12.75" customHeight="1" x14ac:dyDescent="0.2">
      <c r="A42" s="77"/>
      <c r="B42" s="157" t="s">
        <v>44</v>
      </c>
      <c r="C42" s="6"/>
      <c r="D42" s="171"/>
      <c r="E42" s="170"/>
      <c r="F42" s="170"/>
      <c r="G42" s="170"/>
      <c r="H42" s="170"/>
      <c r="I42" s="22">
        <f t="shared" si="2"/>
        <v>0</v>
      </c>
      <c r="J42" s="52"/>
    </row>
    <row r="43" spans="1:14" ht="12.75" customHeight="1" x14ac:dyDescent="0.2">
      <c r="A43" s="77"/>
      <c r="B43" s="157" t="s">
        <v>19</v>
      </c>
      <c r="C43" s="6"/>
      <c r="D43" s="171"/>
      <c r="E43" s="170"/>
      <c r="F43" s="170"/>
      <c r="G43" s="170"/>
      <c r="H43" s="170"/>
      <c r="I43" s="22">
        <f t="shared" si="2"/>
        <v>0</v>
      </c>
      <c r="J43" s="52"/>
    </row>
    <row r="44" spans="1:14" ht="12.75" customHeight="1" x14ac:dyDescent="0.2">
      <c r="A44" s="77"/>
      <c r="B44" s="158" t="s">
        <v>20</v>
      </c>
      <c r="C44" s="6"/>
      <c r="D44" s="171"/>
      <c r="E44" s="170"/>
      <c r="F44" s="170"/>
      <c r="G44" s="170"/>
      <c r="H44" s="170"/>
      <c r="I44" s="22">
        <f t="shared" si="2"/>
        <v>0</v>
      </c>
      <c r="J44" s="52"/>
    </row>
    <row r="45" spans="1:14" ht="12.75" customHeight="1" x14ac:dyDescent="0.2">
      <c r="A45" s="77"/>
      <c r="B45" s="157" t="s">
        <v>18</v>
      </c>
      <c r="C45" s="6"/>
      <c r="D45" s="171"/>
      <c r="E45" s="170"/>
      <c r="F45" s="170"/>
      <c r="G45" s="170"/>
      <c r="H45" s="170"/>
      <c r="I45" s="22">
        <f t="shared" si="2"/>
        <v>0</v>
      </c>
      <c r="J45" s="52"/>
    </row>
    <row r="46" spans="1:14" ht="12.75" customHeight="1" x14ac:dyDescent="0.2">
      <c r="A46" s="77"/>
      <c r="B46" s="158"/>
      <c r="C46" s="6"/>
      <c r="D46" s="171"/>
      <c r="E46" s="170"/>
      <c r="F46" s="170"/>
      <c r="G46" s="170"/>
      <c r="H46" s="170"/>
      <c r="I46" s="22"/>
      <c r="J46" s="52"/>
    </row>
    <row r="47" spans="1:14" ht="12.75" customHeight="1" x14ac:dyDescent="0.2">
      <c r="A47" s="50" t="s">
        <v>64</v>
      </c>
      <c r="B47" s="157" t="s">
        <v>1</v>
      </c>
      <c r="C47" s="6"/>
      <c r="D47" s="171"/>
      <c r="E47" s="170"/>
      <c r="F47" s="170"/>
      <c r="G47" s="170"/>
      <c r="H47" s="170"/>
      <c r="I47" s="22">
        <f t="shared" ref="I47:I60" si="3">D47+E47+F47+G47+H47</f>
        <v>0</v>
      </c>
      <c r="J47" s="52"/>
    </row>
    <row r="48" spans="1:14" ht="12.75" customHeight="1" x14ac:dyDescent="0.2">
      <c r="A48" s="77"/>
      <c r="B48" s="157" t="s">
        <v>2</v>
      </c>
      <c r="C48" s="6"/>
      <c r="D48" s="171">
        <f>6.65+5.15+6.65+5.15+15+15</f>
        <v>53.6</v>
      </c>
      <c r="E48" s="170"/>
      <c r="F48" s="170"/>
      <c r="G48" s="170"/>
      <c r="H48" s="170"/>
      <c r="I48" s="22">
        <f t="shared" si="3"/>
        <v>53.6</v>
      </c>
      <c r="J48" s="52"/>
    </row>
    <row r="49" spans="1:10" ht="12.75" customHeight="1" x14ac:dyDescent="0.2">
      <c r="A49" s="77"/>
      <c r="B49" s="157" t="s">
        <v>3</v>
      </c>
      <c r="C49" s="6"/>
      <c r="D49" s="171"/>
      <c r="E49" s="170"/>
      <c r="F49" s="170"/>
      <c r="G49" s="170"/>
      <c r="H49" s="170"/>
      <c r="I49" s="22">
        <f t="shared" si="3"/>
        <v>0</v>
      </c>
      <c r="J49" s="52"/>
    </row>
    <row r="50" spans="1:10" ht="12.75" customHeight="1" x14ac:dyDescent="0.2">
      <c r="A50" s="77"/>
      <c r="B50" s="157" t="s">
        <v>15</v>
      </c>
      <c r="C50" s="6"/>
      <c r="D50" s="171"/>
      <c r="E50" s="170"/>
      <c r="F50" s="170"/>
      <c r="G50" s="170"/>
      <c r="H50" s="170"/>
      <c r="I50" s="22">
        <f t="shared" si="3"/>
        <v>0</v>
      </c>
      <c r="J50" s="52"/>
    </row>
    <row r="51" spans="1:10" ht="12.75" customHeight="1" x14ac:dyDescent="0.2">
      <c r="A51" s="77"/>
      <c r="B51" s="157" t="s">
        <v>17</v>
      </c>
      <c r="C51" s="6"/>
      <c r="D51" s="171"/>
      <c r="E51" s="170"/>
      <c r="F51" s="170"/>
      <c r="G51" s="170"/>
      <c r="H51" s="170"/>
      <c r="I51" s="22">
        <f t="shared" si="3"/>
        <v>0</v>
      </c>
      <c r="J51" s="52"/>
    </row>
    <row r="52" spans="1:10" ht="12.75" customHeight="1" x14ac:dyDescent="0.2">
      <c r="A52" s="77"/>
      <c r="B52" s="157" t="s">
        <v>4</v>
      </c>
      <c r="C52" s="6"/>
      <c r="D52" s="171"/>
      <c r="E52" s="170"/>
      <c r="F52" s="170"/>
      <c r="G52" s="170"/>
      <c r="H52" s="170"/>
      <c r="I52" s="22">
        <f t="shared" si="3"/>
        <v>0</v>
      </c>
      <c r="J52" s="52"/>
    </row>
    <row r="53" spans="1:10" ht="12.75" customHeight="1" x14ac:dyDescent="0.2">
      <c r="A53" s="77"/>
      <c r="B53" s="157" t="s">
        <v>14</v>
      </c>
      <c r="C53" s="6"/>
      <c r="D53" s="171"/>
      <c r="E53" s="170"/>
      <c r="F53" s="170"/>
      <c r="G53" s="170"/>
      <c r="H53" s="170"/>
      <c r="I53" s="22">
        <f t="shared" si="3"/>
        <v>0</v>
      </c>
      <c r="J53" s="52"/>
    </row>
    <row r="54" spans="1:10" ht="12.75" customHeight="1" x14ac:dyDescent="0.2">
      <c r="A54" s="77"/>
      <c r="B54" s="157" t="s">
        <v>12</v>
      </c>
      <c r="C54" s="6"/>
      <c r="D54" s="171"/>
      <c r="E54" s="170"/>
      <c r="F54" s="170"/>
      <c r="G54" s="170"/>
      <c r="H54" s="170"/>
      <c r="I54" s="22">
        <f t="shared" si="3"/>
        <v>0</v>
      </c>
      <c r="J54" s="52"/>
    </row>
    <row r="55" spans="1:10" ht="12.75" customHeight="1" x14ac:dyDescent="0.2">
      <c r="A55" s="77"/>
      <c r="B55" s="157" t="s">
        <v>16</v>
      </c>
      <c r="C55" s="6"/>
      <c r="D55" s="171"/>
      <c r="E55" s="170"/>
      <c r="F55" s="170"/>
      <c r="G55" s="170"/>
      <c r="H55" s="170"/>
      <c r="I55" s="22">
        <f t="shared" si="3"/>
        <v>0</v>
      </c>
      <c r="J55" s="52"/>
    </row>
    <row r="56" spans="1:10" ht="12.75" customHeight="1" x14ac:dyDescent="0.2">
      <c r="A56" s="77"/>
      <c r="B56" s="157" t="s">
        <v>42</v>
      </c>
      <c r="C56" s="6"/>
      <c r="D56" s="171"/>
      <c r="E56" s="170"/>
      <c r="F56" s="170"/>
      <c r="G56" s="170"/>
      <c r="H56" s="170"/>
      <c r="I56" s="22">
        <f t="shared" si="3"/>
        <v>0</v>
      </c>
      <c r="J56" s="52"/>
    </row>
    <row r="57" spans="1:10" ht="12.75" customHeight="1" x14ac:dyDescent="0.2">
      <c r="A57" s="77"/>
      <c r="B57" s="157" t="s">
        <v>44</v>
      </c>
      <c r="C57" s="6"/>
      <c r="D57" s="171"/>
      <c r="E57" s="170"/>
      <c r="F57" s="170"/>
      <c r="G57" s="170"/>
      <c r="H57" s="170"/>
      <c r="I57" s="22">
        <f t="shared" si="3"/>
        <v>0</v>
      </c>
      <c r="J57" s="52"/>
    </row>
    <row r="58" spans="1:10" ht="12.75" customHeight="1" x14ac:dyDescent="0.2">
      <c r="A58" s="77"/>
      <c r="B58" s="157" t="s">
        <v>19</v>
      </c>
      <c r="C58" s="6"/>
      <c r="D58" s="171"/>
      <c r="E58" s="170"/>
      <c r="F58" s="170"/>
      <c r="G58" s="170"/>
      <c r="H58" s="170"/>
      <c r="I58" s="22">
        <f t="shared" si="3"/>
        <v>0</v>
      </c>
      <c r="J58" s="52"/>
    </row>
    <row r="59" spans="1:10" ht="12.75" customHeight="1" x14ac:dyDescent="0.2">
      <c r="A59" s="77"/>
      <c r="B59" s="158" t="s">
        <v>20</v>
      </c>
      <c r="C59" s="6"/>
      <c r="D59" s="171"/>
      <c r="E59" s="170"/>
      <c r="F59" s="170"/>
      <c r="G59" s="170"/>
      <c r="H59" s="170"/>
      <c r="I59" s="22">
        <f t="shared" si="3"/>
        <v>0</v>
      </c>
      <c r="J59" s="52"/>
    </row>
    <row r="60" spans="1:10" ht="12.75" customHeight="1" x14ac:dyDescent="0.2">
      <c r="A60" s="77"/>
      <c r="B60" s="157" t="s">
        <v>18</v>
      </c>
      <c r="C60" s="6"/>
      <c r="D60" s="171"/>
      <c r="E60" s="170"/>
      <c r="F60" s="170"/>
      <c r="G60" s="170"/>
      <c r="H60" s="170"/>
      <c r="I60" s="22">
        <f t="shared" si="3"/>
        <v>0</v>
      </c>
      <c r="J60" s="52"/>
    </row>
    <row r="61" spans="1:10" ht="12.75" customHeight="1" x14ac:dyDescent="0.2">
      <c r="A61" s="77"/>
      <c r="B61" s="158"/>
      <c r="C61" s="6"/>
      <c r="D61" s="171"/>
      <c r="E61" s="170"/>
      <c r="F61" s="170"/>
      <c r="G61" s="170"/>
      <c r="H61" s="170"/>
      <c r="I61" s="22"/>
      <c r="J61" s="52"/>
    </row>
    <row r="62" spans="1:10" ht="12.75" customHeight="1" x14ac:dyDescent="0.2">
      <c r="A62" s="50" t="s">
        <v>65</v>
      </c>
      <c r="B62" s="157" t="s">
        <v>1</v>
      </c>
      <c r="C62" s="6"/>
      <c r="D62" s="171"/>
      <c r="E62" s="170"/>
      <c r="F62" s="170"/>
      <c r="G62" s="170"/>
      <c r="H62" s="170"/>
      <c r="I62" s="22">
        <f t="shared" ref="I62:I75" si="4">D62+E62+F62+G62+H62</f>
        <v>0</v>
      </c>
      <c r="J62" s="52"/>
    </row>
    <row r="63" spans="1:10" ht="12.75" customHeight="1" x14ac:dyDescent="0.2">
      <c r="A63" s="77"/>
      <c r="B63" s="157" t="s">
        <v>2</v>
      </c>
      <c r="C63" s="6"/>
      <c r="D63" s="171">
        <f>5.15+5.15+5.15+15+15</f>
        <v>45.45</v>
      </c>
      <c r="E63" s="170"/>
      <c r="F63" s="170"/>
      <c r="G63" s="170"/>
      <c r="H63" s="170"/>
      <c r="I63" s="22">
        <f t="shared" si="4"/>
        <v>45.45</v>
      </c>
      <c r="J63" s="52"/>
    </row>
    <row r="64" spans="1:10" ht="12.75" customHeight="1" x14ac:dyDescent="0.2">
      <c r="A64" s="77"/>
      <c r="B64" s="157" t="s">
        <v>3</v>
      </c>
      <c r="C64" s="6"/>
      <c r="D64" s="171"/>
      <c r="E64" s="170"/>
      <c r="F64" s="170"/>
      <c r="G64" s="170"/>
      <c r="H64" s="170"/>
      <c r="I64" s="22">
        <f t="shared" si="4"/>
        <v>0</v>
      </c>
      <c r="J64" s="52"/>
    </row>
    <row r="65" spans="1:10" ht="12.75" customHeight="1" x14ac:dyDescent="0.2">
      <c r="A65" s="77"/>
      <c r="B65" s="157" t="s">
        <v>15</v>
      </c>
      <c r="C65" s="6"/>
      <c r="D65" s="171">
        <v>2.5</v>
      </c>
      <c r="E65" s="170"/>
      <c r="F65" s="170"/>
      <c r="G65" s="170"/>
      <c r="H65" s="170"/>
      <c r="I65" s="22">
        <f t="shared" si="4"/>
        <v>2.5</v>
      </c>
      <c r="J65" s="52"/>
    </row>
    <row r="66" spans="1:10" ht="12.75" customHeight="1" x14ac:dyDescent="0.2">
      <c r="A66" s="77"/>
      <c r="B66" s="157" t="s">
        <v>17</v>
      </c>
      <c r="C66" s="6"/>
      <c r="D66" s="171"/>
      <c r="E66" s="170"/>
      <c r="F66" s="170"/>
      <c r="G66" s="170"/>
      <c r="H66" s="170"/>
      <c r="I66" s="22">
        <f t="shared" si="4"/>
        <v>0</v>
      </c>
      <c r="J66" s="52"/>
    </row>
    <row r="67" spans="1:10" ht="12.75" customHeight="1" x14ac:dyDescent="0.2">
      <c r="A67" s="77"/>
      <c r="B67" s="157" t="s">
        <v>4</v>
      </c>
      <c r="C67" s="6"/>
      <c r="D67" s="171"/>
      <c r="E67" s="170"/>
      <c r="F67" s="170"/>
      <c r="G67" s="170"/>
      <c r="H67" s="170"/>
      <c r="I67" s="22">
        <f t="shared" si="4"/>
        <v>0</v>
      </c>
      <c r="J67" s="52"/>
    </row>
    <row r="68" spans="1:10" ht="12.75" customHeight="1" x14ac:dyDescent="0.2">
      <c r="A68" s="77"/>
      <c r="B68" s="157" t="s">
        <v>14</v>
      </c>
      <c r="C68" s="6"/>
      <c r="D68" s="171"/>
      <c r="E68" s="170"/>
      <c r="F68" s="170"/>
      <c r="G68" s="170"/>
      <c r="H68" s="170"/>
      <c r="I68" s="22">
        <f t="shared" si="4"/>
        <v>0</v>
      </c>
      <c r="J68" s="52"/>
    </row>
    <row r="69" spans="1:10" ht="12.75" customHeight="1" x14ac:dyDescent="0.2">
      <c r="A69" s="77"/>
      <c r="B69" s="157" t="s">
        <v>12</v>
      </c>
      <c r="C69" s="6"/>
      <c r="D69" s="171"/>
      <c r="E69" s="170"/>
      <c r="F69" s="170"/>
      <c r="G69" s="170"/>
      <c r="H69" s="170"/>
      <c r="I69" s="22">
        <f t="shared" si="4"/>
        <v>0</v>
      </c>
      <c r="J69" s="52"/>
    </row>
    <row r="70" spans="1:10" ht="12.75" customHeight="1" x14ac:dyDescent="0.2">
      <c r="A70" s="77"/>
      <c r="B70" s="157" t="s">
        <v>16</v>
      </c>
      <c r="C70" s="6"/>
      <c r="D70" s="171"/>
      <c r="E70" s="170"/>
      <c r="F70" s="170"/>
      <c r="G70" s="170"/>
      <c r="H70" s="170"/>
      <c r="I70" s="22">
        <f t="shared" si="4"/>
        <v>0</v>
      </c>
      <c r="J70" s="52"/>
    </row>
    <row r="71" spans="1:10" ht="12.75" customHeight="1" x14ac:dyDescent="0.2">
      <c r="A71" s="77"/>
      <c r="B71" s="157" t="s">
        <v>42</v>
      </c>
      <c r="C71" s="6"/>
      <c r="D71" s="171"/>
      <c r="E71" s="170"/>
      <c r="F71" s="170"/>
      <c r="G71" s="170"/>
      <c r="H71" s="170"/>
      <c r="I71" s="22">
        <f t="shared" si="4"/>
        <v>0</v>
      </c>
      <c r="J71" s="52"/>
    </row>
    <row r="72" spans="1:10" ht="12.75" customHeight="1" x14ac:dyDescent="0.2">
      <c r="A72" s="77"/>
      <c r="B72" s="157" t="s">
        <v>44</v>
      </c>
      <c r="C72" s="6"/>
      <c r="D72" s="171"/>
      <c r="E72" s="170"/>
      <c r="F72" s="170"/>
      <c r="G72" s="170"/>
      <c r="H72" s="170"/>
      <c r="I72" s="22">
        <f t="shared" si="4"/>
        <v>0</v>
      </c>
      <c r="J72" s="52"/>
    </row>
    <row r="73" spans="1:10" ht="12.75" customHeight="1" x14ac:dyDescent="0.2">
      <c r="A73" s="77"/>
      <c r="B73" s="157" t="s">
        <v>19</v>
      </c>
      <c r="C73" s="6"/>
      <c r="D73" s="171"/>
      <c r="E73" s="170"/>
      <c r="F73" s="170"/>
      <c r="G73" s="170"/>
      <c r="H73" s="170"/>
      <c r="I73" s="22">
        <f t="shared" si="4"/>
        <v>0</v>
      </c>
      <c r="J73" s="52"/>
    </row>
    <row r="74" spans="1:10" ht="12.75" customHeight="1" x14ac:dyDescent="0.2">
      <c r="A74" s="77"/>
      <c r="B74" s="158" t="s">
        <v>20</v>
      </c>
      <c r="C74" s="6"/>
      <c r="D74" s="171"/>
      <c r="E74" s="170"/>
      <c r="F74" s="170"/>
      <c r="G74" s="170"/>
      <c r="H74" s="170"/>
      <c r="I74" s="22">
        <f t="shared" si="4"/>
        <v>0</v>
      </c>
      <c r="J74" s="52"/>
    </row>
    <row r="75" spans="1:10" ht="12.75" customHeight="1" x14ac:dyDescent="0.2">
      <c r="A75" s="77"/>
      <c r="B75" s="157" t="s">
        <v>18</v>
      </c>
      <c r="C75" s="6"/>
      <c r="D75" s="171"/>
      <c r="E75" s="170"/>
      <c r="F75" s="170"/>
      <c r="G75" s="170"/>
      <c r="H75" s="170"/>
      <c r="I75" s="22">
        <f t="shared" si="4"/>
        <v>0</v>
      </c>
      <c r="J75" s="52"/>
    </row>
    <row r="76" spans="1:10" ht="12.75" customHeight="1" x14ac:dyDescent="0.2">
      <c r="A76" s="77"/>
      <c r="B76" s="158"/>
      <c r="C76" s="6"/>
      <c r="D76" s="171"/>
      <c r="E76" s="170"/>
      <c r="F76" s="170"/>
      <c r="G76" s="170"/>
      <c r="H76" s="170"/>
      <c r="I76" s="22"/>
      <c r="J76" s="52"/>
    </row>
    <row r="77" spans="1:10" ht="12.75" customHeight="1" x14ac:dyDescent="0.2">
      <c r="A77" s="77" t="s">
        <v>66</v>
      </c>
      <c r="B77" s="157" t="s">
        <v>1</v>
      </c>
      <c r="C77" s="6"/>
      <c r="D77" s="171"/>
      <c r="E77" s="170"/>
      <c r="F77" s="170"/>
      <c r="G77" s="170"/>
      <c r="H77" s="170"/>
      <c r="I77" s="22">
        <f t="shared" ref="I77:I90" si="5">D77+E77+F77+G77+H77</f>
        <v>0</v>
      </c>
      <c r="J77" s="52"/>
    </row>
    <row r="78" spans="1:10" ht="12.75" customHeight="1" x14ac:dyDescent="0.2">
      <c r="A78" s="77"/>
      <c r="B78" s="157" t="s">
        <v>2</v>
      </c>
      <c r="C78" s="6"/>
      <c r="D78" s="171">
        <f>5.15+15+5.15</f>
        <v>25.299999999999997</v>
      </c>
      <c r="E78" s="170"/>
      <c r="F78" s="170"/>
      <c r="G78" s="170"/>
      <c r="H78" s="170"/>
      <c r="I78" s="22">
        <f t="shared" si="5"/>
        <v>25.299999999999997</v>
      </c>
      <c r="J78" s="52"/>
    </row>
    <row r="79" spans="1:10" ht="12.75" customHeight="1" x14ac:dyDescent="0.2">
      <c r="A79" s="77"/>
      <c r="B79" s="157" t="s">
        <v>3</v>
      </c>
      <c r="C79" s="6"/>
      <c r="D79" s="171">
        <v>19.87</v>
      </c>
      <c r="E79" s="170"/>
      <c r="F79" s="170"/>
      <c r="G79" s="170"/>
      <c r="H79" s="170"/>
      <c r="I79" s="22">
        <f t="shared" si="5"/>
        <v>19.87</v>
      </c>
      <c r="J79" s="52"/>
    </row>
    <row r="80" spans="1:10" ht="12.75" customHeight="1" x14ac:dyDescent="0.2">
      <c r="A80" s="77"/>
      <c r="B80" s="157" t="s">
        <v>15</v>
      </c>
      <c r="C80" s="6"/>
      <c r="D80" s="171"/>
      <c r="E80" s="170"/>
      <c r="F80" s="170"/>
      <c r="G80" s="170"/>
      <c r="H80" s="170"/>
      <c r="I80" s="22">
        <f t="shared" si="5"/>
        <v>0</v>
      </c>
      <c r="J80" s="52"/>
    </row>
    <row r="81" spans="1:10" ht="12.75" customHeight="1" x14ac:dyDescent="0.2">
      <c r="A81" s="77"/>
      <c r="B81" s="157" t="s">
        <v>17</v>
      </c>
      <c r="C81" s="6"/>
      <c r="D81" s="171"/>
      <c r="E81" s="170"/>
      <c r="F81" s="170"/>
      <c r="G81" s="170"/>
      <c r="H81" s="170"/>
      <c r="I81" s="22">
        <f t="shared" si="5"/>
        <v>0</v>
      </c>
      <c r="J81" s="52"/>
    </row>
    <row r="82" spans="1:10" ht="12.75" customHeight="1" x14ac:dyDescent="0.2">
      <c r="A82" s="77"/>
      <c r="B82" s="157" t="s">
        <v>4</v>
      </c>
      <c r="C82" s="6"/>
      <c r="D82" s="171"/>
      <c r="E82" s="170"/>
      <c r="F82" s="170"/>
      <c r="G82" s="170"/>
      <c r="H82" s="170"/>
      <c r="I82" s="22">
        <f t="shared" si="5"/>
        <v>0</v>
      </c>
      <c r="J82" s="52"/>
    </row>
    <row r="83" spans="1:10" ht="12.75" customHeight="1" x14ac:dyDescent="0.2">
      <c r="A83" s="77"/>
      <c r="B83" s="157" t="s">
        <v>14</v>
      </c>
      <c r="C83" s="6"/>
      <c r="D83" s="171"/>
      <c r="E83" s="170"/>
      <c r="F83" s="170"/>
      <c r="G83" s="170"/>
      <c r="H83" s="170"/>
      <c r="I83" s="22">
        <f t="shared" si="5"/>
        <v>0</v>
      </c>
      <c r="J83" s="52"/>
    </row>
    <row r="84" spans="1:10" ht="12.75" customHeight="1" x14ac:dyDescent="0.2">
      <c r="A84" s="77"/>
      <c r="B84" s="157" t="s">
        <v>12</v>
      </c>
      <c r="C84" s="6"/>
      <c r="D84" s="171"/>
      <c r="E84" s="170"/>
      <c r="F84" s="170"/>
      <c r="G84" s="170"/>
      <c r="H84" s="170"/>
      <c r="I84" s="22">
        <f t="shared" si="5"/>
        <v>0</v>
      </c>
      <c r="J84" s="52"/>
    </row>
    <row r="85" spans="1:10" ht="12.75" customHeight="1" x14ac:dyDescent="0.2">
      <c r="A85" s="77"/>
      <c r="B85" s="157" t="s">
        <v>16</v>
      </c>
      <c r="C85" s="6"/>
      <c r="D85" s="171"/>
      <c r="E85" s="170"/>
      <c r="F85" s="170"/>
      <c r="G85" s="170"/>
      <c r="H85" s="170"/>
      <c r="I85" s="22">
        <f t="shared" si="5"/>
        <v>0</v>
      </c>
      <c r="J85" s="52"/>
    </row>
    <row r="86" spans="1:10" ht="12.75" customHeight="1" x14ac:dyDescent="0.2">
      <c r="A86" s="77"/>
      <c r="B86" s="157" t="s">
        <v>42</v>
      </c>
      <c r="C86" s="6"/>
      <c r="D86" s="171"/>
      <c r="E86" s="170"/>
      <c r="F86" s="170"/>
      <c r="G86" s="170"/>
      <c r="H86" s="170"/>
      <c r="I86" s="22">
        <f t="shared" si="5"/>
        <v>0</v>
      </c>
      <c r="J86" s="52"/>
    </row>
    <row r="87" spans="1:10" ht="12.75" customHeight="1" x14ac:dyDescent="0.2">
      <c r="A87" s="77"/>
      <c r="B87" s="157" t="s">
        <v>44</v>
      </c>
      <c r="C87" s="6"/>
      <c r="D87" s="171"/>
      <c r="E87" s="170"/>
      <c r="F87" s="170"/>
      <c r="G87" s="170"/>
      <c r="H87" s="170"/>
      <c r="I87" s="22">
        <f t="shared" si="5"/>
        <v>0</v>
      </c>
      <c r="J87" s="52"/>
    </row>
    <row r="88" spans="1:10" ht="12.75" customHeight="1" x14ac:dyDescent="0.2">
      <c r="A88" s="77"/>
      <c r="B88" s="157" t="s">
        <v>19</v>
      </c>
      <c r="C88" s="6"/>
      <c r="D88" s="171"/>
      <c r="E88" s="170"/>
      <c r="F88" s="170"/>
      <c r="G88" s="170"/>
      <c r="H88" s="170"/>
      <c r="I88" s="22">
        <f t="shared" si="5"/>
        <v>0</v>
      </c>
      <c r="J88" s="52"/>
    </row>
    <row r="89" spans="1:10" ht="12.75" customHeight="1" x14ac:dyDescent="0.2">
      <c r="A89" s="77"/>
      <c r="B89" s="158" t="s">
        <v>20</v>
      </c>
      <c r="C89" s="6"/>
      <c r="D89" s="171"/>
      <c r="E89" s="170"/>
      <c r="F89" s="170"/>
      <c r="G89" s="170"/>
      <c r="H89" s="170"/>
      <c r="I89" s="22">
        <f t="shared" si="5"/>
        <v>0</v>
      </c>
      <c r="J89" s="52"/>
    </row>
    <row r="90" spans="1:10" ht="12.75" customHeight="1" x14ac:dyDescent="0.2">
      <c r="A90" s="77"/>
      <c r="B90" s="158" t="s">
        <v>18</v>
      </c>
      <c r="C90" s="6"/>
      <c r="D90" s="171"/>
      <c r="E90" s="170"/>
      <c r="F90" s="170"/>
      <c r="G90" s="170"/>
      <c r="H90" s="170"/>
      <c r="I90" s="22">
        <f t="shared" si="5"/>
        <v>0</v>
      </c>
      <c r="J90" s="52"/>
    </row>
    <row r="91" spans="1:10" ht="12.75" customHeight="1" thickBot="1" x14ac:dyDescent="0.25">
      <c r="A91" s="78"/>
      <c r="B91" s="159"/>
      <c r="C91" s="8"/>
      <c r="D91" s="172"/>
      <c r="E91" s="173"/>
      <c r="F91" s="173"/>
      <c r="G91" s="173"/>
      <c r="H91" s="173"/>
      <c r="I91" s="23"/>
      <c r="J91" s="52"/>
    </row>
    <row r="92" spans="1:10" x14ac:dyDescent="0.2">
      <c r="A92" s="79"/>
      <c r="B92" s="160"/>
      <c r="C92" s="13"/>
      <c r="D92" s="174"/>
      <c r="E92" s="175"/>
      <c r="F92" s="175"/>
      <c r="G92" s="175"/>
      <c r="H92" s="175"/>
      <c r="I92" s="26">
        <f>SUM(I3:I22)</f>
        <v>0</v>
      </c>
      <c r="J92" s="26">
        <f>SUM(J16:J22)</f>
        <v>0</v>
      </c>
    </row>
    <row r="93" spans="1:10" x14ac:dyDescent="0.2">
      <c r="I93" s="21"/>
    </row>
    <row r="94" spans="1:10" x14ac:dyDescent="0.2">
      <c r="A94" s="50" t="s">
        <v>113</v>
      </c>
      <c r="B94" s="157" t="s">
        <v>1</v>
      </c>
      <c r="I94" s="21">
        <f t="shared" ref="I94:I105" si="6">D94+E94+F94+G94+H94</f>
        <v>0</v>
      </c>
    </row>
    <row r="95" spans="1:10" x14ac:dyDescent="0.2">
      <c r="B95" s="157" t="s">
        <v>2</v>
      </c>
      <c r="D95" s="166">
        <f>5.15+5.15+6.65+6.65+15</f>
        <v>38.6</v>
      </c>
      <c r="I95" s="21">
        <f t="shared" si="6"/>
        <v>38.6</v>
      </c>
    </row>
    <row r="96" spans="1:10" x14ac:dyDescent="0.2">
      <c r="B96" s="157" t="s">
        <v>3</v>
      </c>
      <c r="I96" s="21">
        <f t="shared" si="6"/>
        <v>0</v>
      </c>
    </row>
    <row r="97" spans="1:9" x14ac:dyDescent="0.2">
      <c r="B97" s="157" t="s">
        <v>15</v>
      </c>
      <c r="I97" s="21">
        <f t="shared" si="6"/>
        <v>0</v>
      </c>
    </row>
    <row r="98" spans="1:9" x14ac:dyDescent="0.2">
      <c r="B98" s="157" t="s">
        <v>17</v>
      </c>
      <c r="I98" s="21">
        <f t="shared" si="6"/>
        <v>0</v>
      </c>
    </row>
    <row r="99" spans="1:9" x14ac:dyDescent="0.2">
      <c r="B99" s="157" t="s">
        <v>4</v>
      </c>
      <c r="I99" s="21">
        <f t="shared" si="6"/>
        <v>0</v>
      </c>
    </row>
    <row r="100" spans="1:9" x14ac:dyDescent="0.2">
      <c r="B100" s="157" t="s">
        <v>14</v>
      </c>
      <c r="I100" s="21">
        <f t="shared" si="6"/>
        <v>0</v>
      </c>
    </row>
    <row r="101" spans="1:9" x14ac:dyDescent="0.2">
      <c r="B101" s="157" t="s">
        <v>12</v>
      </c>
      <c r="I101" s="21">
        <f t="shared" si="6"/>
        <v>0</v>
      </c>
    </row>
    <row r="102" spans="1:9" x14ac:dyDescent="0.2">
      <c r="B102" s="157" t="s">
        <v>16</v>
      </c>
      <c r="I102" s="21">
        <f t="shared" si="6"/>
        <v>0</v>
      </c>
    </row>
    <row r="103" spans="1:9" x14ac:dyDescent="0.2">
      <c r="B103" s="157" t="s">
        <v>42</v>
      </c>
      <c r="I103" s="21">
        <f t="shared" si="6"/>
        <v>0</v>
      </c>
    </row>
    <row r="104" spans="1:9" x14ac:dyDescent="0.2">
      <c r="B104" s="157" t="s">
        <v>44</v>
      </c>
      <c r="I104" s="21">
        <f t="shared" si="6"/>
        <v>0</v>
      </c>
    </row>
    <row r="105" spans="1:9" x14ac:dyDescent="0.2">
      <c r="B105" s="157" t="s">
        <v>19</v>
      </c>
      <c r="I105" s="21">
        <f t="shared" si="6"/>
        <v>0</v>
      </c>
    </row>
    <row r="106" spans="1:9" x14ac:dyDescent="0.2">
      <c r="B106" s="158" t="s">
        <v>18</v>
      </c>
      <c r="I106" s="21">
        <f>D106+E106+F106+G106+H106</f>
        <v>0</v>
      </c>
    </row>
    <row r="107" spans="1:9" x14ac:dyDescent="0.2">
      <c r="I107" s="21"/>
    </row>
    <row r="108" spans="1:9" x14ac:dyDescent="0.2">
      <c r="A108" s="50" t="s">
        <v>108</v>
      </c>
      <c r="B108" s="157" t="s">
        <v>1</v>
      </c>
      <c r="I108" s="21">
        <f t="shared" ref="I108:I120" si="7">D108+E108+F108+G108+H108</f>
        <v>0</v>
      </c>
    </row>
    <row r="109" spans="1:9" x14ac:dyDescent="0.2">
      <c r="B109" s="157" t="s">
        <v>2</v>
      </c>
      <c r="D109" s="166">
        <f>5.15+6.65+6.65+5.15+15+15</f>
        <v>53.6</v>
      </c>
      <c r="I109" s="21">
        <f t="shared" si="7"/>
        <v>53.6</v>
      </c>
    </row>
    <row r="110" spans="1:9" x14ac:dyDescent="0.2">
      <c r="B110" s="157" t="s">
        <v>3</v>
      </c>
      <c r="I110" s="21">
        <f t="shared" si="7"/>
        <v>0</v>
      </c>
    </row>
    <row r="111" spans="1:9" x14ac:dyDescent="0.2">
      <c r="B111" s="157" t="s">
        <v>15</v>
      </c>
      <c r="I111" s="21">
        <f t="shared" si="7"/>
        <v>0</v>
      </c>
    </row>
    <row r="112" spans="1:9" x14ac:dyDescent="0.2">
      <c r="B112" s="157" t="s">
        <v>17</v>
      </c>
      <c r="I112" s="21">
        <f t="shared" si="7"/>
        <v>0</v>
      </c>
    </row>
    <row r="113" spans="1:9" x14ac:dyDescent="0.2">
      <c r="B113" s="157" t="s">
        <v>4</v>
      </c>
      <c r="I113" s="21">
        <f t="shared" si="7"/>
        <v>0</v>
      </c>
    </row>
    <row r="114" spans="1:9" x14ac:dyDescent="0.2">
      <c r="B114" s="157" t="s">
        <v>14</v>
      </c>
      <c r="I114" s="21">
        <f t="shared" si="7"/>
        <v>0</v>
      </c>
    </row>
    <row r="115" spans="1:9" x14ac:dyDescent="0.2">
      <c r="B115" s="157" t="s">
        <v>12</v>
      </c>
      <c r="D115" s="166">
        <v>14.14</v>
      </c>
      <c r="I115" s="21">
        <f t="shared" si="7"/>
        <v>14.14</v>
      </c>
    </row>
    <row r="116" spans="1:9" x14ac:dyDescent="0.2">
      <c r="B116" s="157" t="s">
        <v>16</v>
      </c>
      <c r="I116" s="21">
        <f t="shared" si="7"/>
        <v>0</v>
      </c>
    </row>
    <row r="117" spans="1:9" x14ac:dyDescent="0.2">
      <c r="B117" s="157" t="s">
        <v>42</v>
      </c>
      <c r="I117" s="21">
        <f t="shared" si="7"/>
        <v>0</v>
      </c>
    </row>
    <row r="118" spans="1:9" x14ac:dyDescent="0.2">
      <c r="B118" s="157" t="s">
        <v>44</v>
      </c>
      <c r="I118" s="21">
        <f t="shared" si="7"/>
        <v>0</v>
      </c>
    </row>
    <row r="119" spans="1:9" x14ac:dyDescent="0.2">
      <c r="B119" s="157" t="s">
        <v>19</v>
      </c>
      <c r="I119" s="21">
        <f t="shared" si="7"/>
        <v>0</v>
      </c>
    </row>
    <row r="120" spans="1:9" x14ac:dyDescent="0.2">
      <c r="B120" s="158" t="s">
        <v>18</v>
      </c>
      <c r="I120" s="21">
        <f t="shared" si="7"/>
        <v>0</v>
      </c>
    </row>
    <row r="121" spans="1:9" x14ac:dyDescent="0.2">
      <c r="I121" s="21"/>
    </row>
    <row r="122" spans="1:9" x14ac:dyDescent="0.2">
      <c r="A122" s="50" t="s">
        <v>109</v>
      </c>
      <c r="B122" s="157" t="s">
        <v>1</v>
      </c>
      <c r="I122" s="21">
        <f t="shared" ref="I122:I134" si="8">D122+E122+F122+G122+H122</f>
        <v>0</v>
      </c>
    </row>
    <row r="123" spans="1:9" x14ac:dyDescent="0.2">
      <c r="B123" s="157" t="s">
        <v>2</v>
      </c>
      <c r="D123" s="166">
        <f>5.15+5.15+15</f>
        <v>25.3</v>
      </c>
      <c r="I123" s="21">
        <f t="shared" si="8"/>
        <v>25.3</v>
      </c>
    </row>
    <row r="124" spans="1:9" x14ac:dyDescent="0.2">
      <c r="B124" s="157" t="s">
        <v>3</v>
      </c>
      <c r="I124" s="21">
        <f t="shared" si="8"/>
        <v>0</v>
      </c>
    </row>
    <row r="125" spans="1:9" x14ac:dyDescent="0.2">
      <c r="B125" s="157" t="s">
        <v>15</v>
      </c>
      <c r="I125" s="21">
        <f t="shared" si="8"/>
        <v>0</v>
      </c>
    </row>
    <row r="126" spans="1:9" x14ac:dyDescent="0.2">
      <c r="B126" s="157" t="s">
        <v>17</v>
      </c>
      <c r="I126" s="21">
        <f t="shared" si="8"/>
        <v>0</v>
      </c>
    </row>
    <row r="127" spans="1:9" x14ac:dyDescent="0.2">
      <c r="B127" s="157" t="s">
        <v>4</v>
      </c>
      <c r="I127" s="21">
        <f t="shared" si="8"/>
        <v>0</v>
      </c>
    </row>
    <row r="128" spans="1:9" x14ac:dyDescent="0.2">
      <c r="B128" s="157" t="s">
        <v>14</v>
      </c>
      <c r="I128" s="21">
        <f t="shared" si="8"/>
        <v>0</v>
      </c>
    </row>
    <row r="129" spans="1:9" x14ac:dyDescent="0.2">
      <c r="B129" s="157" t="s">
        <v>12</v>
      </c>
      <c r="I129" s="21">
        <f t="shared" si="8"/>
        <v>0</v>
      </c>
    </row>
    <row r="130" spans="1:9" x14ac:dyDescent="0.2">
      <c r="B130" s="157" t="s">
        <v>16</v>
      </c>
      <c r="I130" s="21">
        <f t="shared" si="8"/>
        <v>0</v>
      </c>
    </row>
    <row r="131" spans="1:9" x14ac:dyDescent="0.2">
      <c r="B131" s="157" t="s">
        <v>42</v>
      </c>
      <c r="I131" s="21">
        <f t="shared" si="8"/>
        <v>0</v>
      </c>
    </row>
    <row r="132" spans="1:9" x14ac:dyDescent="0.2">
      <c r="B132" s="157" t="s">
        <v>44</v>
      </c>
      <c r="I132" s="21">
        <f t="shared" si="8"/>
        <v>0</v>
      </c>
    </row>
    <row r="133" spans="1:9" x14ac:dyDescent="0.2">
      <c r="B133" s="157" t="s">
        <v>19</v>
      </c>
      <c r="I133" s="21">
        <f t="shared" si="8"/>
        <v>0</v>
      </c>
    </row>
    <row r="134" spans="1:9" x14ac:dyDescent="0.2">
      <c r="B134" s="158" t="s">
        <v>18</v>
      </c>
      <c r="I134" s="21">
        <f t="shared" si="8"/>
        <v>0</v>
      </c>
    </row>
    <row r="135" spans="1:9" x14ac:dyDescent="0.2">
      <c r="I135" s="21"/>
    </row>
    <row r="136" spans="1:9" x14ac:dyDescent="0.2">
      <c r="A136" s="50" t="s">
        <v>67</v>
      </c>
      <c r="B136" s="157" t="s">
        <v>1</v>
      </c>
      <c r="I136" s="21">
        <f t="shared" ref="I136:I148" si="9">D136+E136+F136+G136+H136</f>
        <v>0</v>
      </c>
    </row>
    <row r="137" spans="1:9" x14ac:dyDescent="0.2">
      <c r="B137" s="157" t="s">
        <v>2</v>
      </c>
      <c r="D137" s="166">
        <f>5.15+6.65+6.65+5.15+15+15</f>
        <v>53.6</v>
      </c>
      <c r="I137" s="21">
        <f t="shared" si="9"/>
        <v>53.6</v>
      </c>
    </row>
    <row r="138" spans="1:9" x14ac:dyDescent="0.2">
      <c r="B138" s="157" t="s">
        <v>3</v>
      </c>
      <c r="I138" s="21">
        <f t="shared" si="9"/>
        <v>0</v>
      </c>
    </row>
    <row r="139" spans="1:9" x14ac:dyDescent="0.2">
      <c r="B139" s="157" t="s">
        <v>15</v>
      </c>
      <c r="I139" s="21">
        <f t="shared" si="9"/>
        <v>0</v>
      </c>
    </row>
    <row r="140" spans="1:9" x14ac:dyDescent="0.2">
      <c r="B140" s="157" t="s">
        <v>17</v>
      </c>
      <c r="I140" s="21">
        <f t="shared" si="9"/>
        <v>0</v>
      </c>
    </row>
    <row r="141" spans="1:9" x14ac:dyDescent="0.2">
      <c r="B141" s="157" t="s">
        <v>4</v>
      </c>
      <c r="I141" s="21">
        <f t="shared" si="9"/>
        <v>0</v>
      </c>
    </row>
    <row r="142" spans="1:9" x14ac:dyDescent="0.2">
      <c r="B142" s="157" t="s">
        <v>14</v>
      </c>
      <c r="I142" s="21">
        <f t="shared" si="9"/>
        <v>0</v>
      </c>
    </row>
    <row r="143" spans="1:9" x14ac:dyDescent="0.2">
      <c r="B143" s="157" t="s">
        <v>12</v>
      </c>
      <c r="I143" s="21">
        <f t="shared" si="9"/>
        <v>0</v>
      </c>
    </row>
    <row r="144" spans="1:9" x14ac:dyDescent="0.2">
      <c r="B144" s="157" t="s">
        <v>16</v>
      </c>
      <c r="I144" s="21">
        <f t="shared" si="9"/>
        <v>0</v>
      </c>
    </row>
    <row r="145" spans="1:10" x14ac:dyDescent="0.2">
      <c r="B145" s="157" t="s">
        <v>42</v>
      </c>
      <c r="I145" s="21">
        <f t="shared" si="9"/>
        <v>0</v>
      </c>
    </row>
    <row r="146" spans="1:10" x14ac:dyDescent="0.2">
      <c r="B146" s="157" t="s">
        <v>44</v>
      </c>
      <c r="I146" s="21">
        <f t="shared" si="9"/>
        <v>0</v>
      </c>
    </row>
    <row r="147" spans="1:10" x14ac:dyDescent="0.2">
      <c r="B147" s="157" t="s">
        <v>19</v>
      </c>
      <c r="I147" s="21">
        <f t="shared" si="9"/>
        <v>0</v>
      </c>
    </row>
    <row r="148" spans="1:10" x14ac:dyDescent="0.2">
      <c r="B148" s="158" t="s">
        <v>18</v>
      </c>
      <c r="I148" s="21">
        <f t="shared" si="9"/>
        <v>0</v>
      </c>
    </row>
    <row r="149" spans="1:10" ht="12.75" customHeight="1" x14ac:dyDescent="0.2">
      <c r="I149" s="21"/>
    </row>
    <row r="150" spans="1:10" x14ac:dyDescent="0.2">
      <c r="A150" s="50" t="s">
        <v>68</v>
      </c>
      <c r="B150" s="157" t="s">
        <v>1</v>
      </c>
      <c r="I150" s="21">
        <f t="shared" ref="I150:I162" si="10">D150+E150+F150+G150+H150</f>
        <v>0</v>
      </c>
    </row>
    <row r="151" spans="1:10" x14ac:dyDescent="0.2">
      <c r="B151" s="157" t="s">
        <v>2</v>
      </c>
      <c r="D151" s="166">
        <f>6.65+6.65+5.15+15+15</f>
        <v>48.45</v>
      </c>
      <c r="I151" s="21">
        <f t="shared" si="10"/>
        <v>48.45</v>
      </c>
    </row>
    <row r="152" spans="1:10" x14ac:dyDescent="0.2">
      <c r="B152" s="157" t="s">
        <v>3</v>
      </c>
      <c r="I152" s="165">
        <f t="shared" si="10"/>
        <v>0</v>
      </c>
    </row>
    <row r="153" spans="1:10" s="189" customFormat="1" x14ac:dyDescent="0.2">
      <c r="A153" s="188"/>
      <c r="B153" s="157" t="s">
        <v>15</v>
      </c>
      <c r="D153" s="190"/>
      <c r="E153" s="190"/>
      <c r="F153" s="190"/>
      <c r="G153" s="190"/>
      <c r="H153" s="190"/>
      <c r="I153" s="165">
        <f t="shared" si="10"/>
        <v>0</v>
      </c>
    </row>
    <row r="154" spans="1:10" s="189" customFormat="1" x14ac:dyDescent="0.2">
      <c r="A154" s="7"/>
      <c r="B154" s="157" t="s">
        <v>17</v>
      </c>
      <c r="C154" s="35"/>
      <c r="D154" s="191"/>
      <c r="E154" s="191"/>
      <c r="F154" s="191"/>
      <c r="G154" s="191"/>
      <c r="H154" s="191"/>
      <c r="I154" s="165">
        <f t="shared" si="10"/>
        <v>0</v>
      </c>
      <c r="J154" s="35"/>
    </row>
    <row r="155" spans="1:10" s="189" customFormat="1" x14ac:dyDescent="0.2">
      <c r="A155" s="7"/>
      <c r="B155" s="157" t="s">
        <v>4</v>
      </c>
      <c r="C155" s="35"/>
      <c r="D155" s="191"/>
      <c r="E155" s="191"/>
      <c r="F155" s="191"/>
      <c r="G155" s="191"/>
      <c r="H155" s="191"/>
      <c r="I155" s="165">
        <f t="shared" si="10"/>
        <v>0</v>
      </c>
    </row>
    <row r="156" spans="1:10" x14ac:dyDescent="0.2">
      <c r="A156" s="77"/>
      <c r="B156" s="157" t="s">
        <v>14</v>
      </c>
      <c r="C156" s="3"/>
      <c r="D156" s="171"/>
      <c r="E156" s="171"/>
      <c r="F156" s="171"/>
      <c r="G156" s="171"/>
      <c r="H156" s="171"/>
      <c r="I156" s="21">
        <f t="shared" si="10"/>
        <v>0</v>
      </c>
    </row>
    <row r="157" spans="1:10" x14ac:dyDescent="0.2">
      <c r="A157" s="77"/>
      <c r="B157" s="157" t="s">
        <v>12</v>
      </c>
      <c r="C157" s="3"/>
      <c r="D157" s="171"/>
      <c r="E157" s="171"/>
      <c r="F157" s="171"/>
      <c r="G157" s="171"/>
      <c r="H157" s="171"/>
      <c r="I157" s="21">
        <f t="shared" si="10"/>
        <v>0</v>
      </c>
    </row>
    <row r="158" spans="1:10" x14ac:dyDescent="0.2">
      <c r="A158" s="77"/>
      <c r="B158" s="157" t="s">
        <v>16</v>
      </c>
      <c r="C158" s="3"/>
      <c r="D158" s="171"/>
      <c r="E158" s="171"/>
      <c r="F158" s="171"/>
      <c r="G158" s="171"/>
      <c r="H158" s="171"/>
      <c r="I158" s="21">
        <f t="shared" si="10"/>
        <v>0</v>
      </c>
    </row>
    <row r="159" spans="1:10" x14ac:dyDescent="0.2">
      <c r="A159" s="77"/>
      <c r="B159" s="157" t="s">
        <v>42</v>
      </c>
      <c r="C159" s="3"/>
      <c r="D159" s="171"/>
      <c r="E159" s="171"/>
      <c r="F159" s="171"/>
      <c r="G159" s="171"/>
      <c r="H159" s="171"/>
      <c r="I159" s="21">
        <f t="shared" si="10"/>
        <v>0</v>
      </c>
    </row>
    <row r="160" spans="1:10" x14ac:dyDescent="0.2">
      <c r="A160" s="77"/>
      <c r="B160" s="157" t="s">
        <v>44</v>
      </c>
      <c r="C160" s="3"/>
      <c r="D160" s="171"/>
      <c r="E160" s="171"/>
      <c r="F160" s="171"/>
      <c r="G160" s="171"/>
      <c r="H160" s="171"/>
      <c r="I160" s="21">
        <f t="shared" si="10"/>
        <v>0</v>
      </c>
    </row>
    <row r="161" spans="1:10" x14ac:dyDescent="0.2">
      <c r="A161" s="77"/>
      <c r="B161" s="157" t="s">
        <v>19</v>
      </c>
      <c r="C161" s="3"/>
      <c r="D161" s="171"/>
      <c r="E161" s="171"/>
      <c r="F161" s="171"/>
      <c r="G161" s="171"/>
      <c r="H161" s="171"/>
      <c r="I161" s="21">
        <f t="shared" si="10"/>
        <v>0</v>
      </c>
    </row>
    <row r="162" spans="1:10" x14ac:dyDescent="0.2">
      <c r="A162" s="77"/>
      <c r="B162" s="157" t="s">
        <v>18</v>
      </c>
      <c r="C162" s="3"/>
      <c r="D162" s="171"/>
      <c r="E162" s="171"/>
      <c r="F162" s="171"/>
      <c r="G162" s="171"/>
      <c r="H162" s="171"/>
      <c r="I162" s="21">
        <f t="shared" si="10"/>
        <v>0</v>
      </c>
    </row>
    <row r="163" spans="1:10" x14ac:dyDescent="0.2">
      <c r="I163" s="21"/>
    </row>
    <row r="164" spans="1:10" x14ac:dyDescent="0.2">
      <c r="A164" s="50" t="s">
        <v>69</v>
      </c>
      <c r="B164" s="157" t="s">
        <v>1</v>
      </c>
      <c r="I164" s="21">
        <f t="shared" ref="I164:I177" si="11">D164+E164+F164+G164+H164</f>
        <v>0</v>
      </c>
      <c r="J164" s="3"/>
    </row>
    <row r="165" spans="1:10" x14ac:dyDescent="0.2">
      <c r="B165" s="157" t="s">
        <v>2</v>
      </c>
      <c r="D165" s="166">
        <f>5.15+5.15+15</f>
        <v>25.3</v>
      </c>
      <c r="E165" s="166">
        <f>6.65+6.65+15</f>
        <v>28.3</v>
      </c>
      <c r="I165" s="21">
        <f t="shared" si="11"/>
        <v>53.6</v>
      </c>
      <c r="J165" s="3"/>
    </row>
    <row r="166" spans="1:10" x14ac:dyDescent="0.2">
      <c r="B166" s="157" t="s">
        <v>3</v>
      </c>
      <c r="I166" s="21">
        <f t="shared" si="11"/>
        <v>0</v>
      </c>
    </row>
    <row r="167" spans="1:10" x14ac:dyDescent="0.2">
      <c r="B167" s="157" t="s">
        <v>15</v>
      </c>
      <c r="I167" s="21">
        <f t="shared" si="11"/>
        <v>0</v>
      </c>
    </row>
    <row r="168" spans="1:10" x14ac:dyDescent="0.2">
      <c r="A168" s="77"/>
      <c r="B168" s="157" t="s">
        <v>17</v>
      </c>
      <c r="C168" s="3"/>
      <c r="D168" s="171"/>
      <c r="E168" s="171"/>
      <c r="F168" s="171"/>
      <c r="G168" s="171"/>
      <c r="H168" s="171"/>
      <c r="I168" s="22">
        <f t="shared" si="11"/>
        <v>0</v>
      </c>
    </row>
    <row r="169" spans="1:10" x14ac:dyDescent="0.2">
      <c r="A169" s="77"/>
      <c r="B169" s="157" t="s">
        <v>4</v>
      </c>
      <c r="C169" s="3"/>
      <c r="D169" s="171"/>
      <c r="E169" s="171"/>
      <c r="F169" s="171"/>
      <c r="G169" s="171"/>
      <c r="H169" s="171"/>
      <c r="I169" s="22">
        <f t="shared" si="11"/>
        <v>0</v>
      </c>
    </row>
    <row r="170" spans="1:10" x14ac:dyDescent="0.2">
      <c r="A170" s="77"/>
      <c r="B170" s="157" t="s">
        <v>14</v>
      </c>
      <c r="C170" s="3"/>
      <c r="D170" s="171"/>
      <c r="E170" s="171"/>
      <c r="F170" s="171"/>
      <c r="G170" s="171"/>
      <c r="H170" s="171"/>
      <c r="I170" s="22">
        <f t="shared" si="11"/>
        <v>0</v>
      </c>
    </row>
    <row r="171" spans="1:10" x14ac:dyDescent="0.2">
      <c r="A171" s="77"/>
      <c r="B171" s="157" t="s">
        <v>12</v>
      </c>
      <c r="C171" s="3"/>
      <c r="D171" s="171"/>
      <c r="E171" s="171"/>
      <c r="F171" s="171"/>
      <c r="G171" s="171"/>
      <c r="H171" s="171"/>
      <c r="I171" s="22">
        <f t="shared" si="11"/>
        <v>0</v>
      </c>
    </row>
    <row r="172" spans="1:10" x14ac:dyDescent="0.2">
      <c r="A172" s="77"/>
      <c r="B172" s="157" t="s">
        <v>16</v>
      </c>
      <c r="C172" s="3"/>
      <c r="D172" s="171"/>
      <c r="E172" s="171"/>
      <c r="F172" s="171"/>
      <c r="G172" s="171"/>
      <c r="H172" s="171"/>
      <c r="I172" s="22">
        <f t="shared" si="11"/>
        <v>0</v>
      </c>
    </row>
    <row r="173" spans="1:10" x14ac:dyDescent="0.2">
      <c r="A173" s="77"/>
      <c r="B173" s="157" t="s">
        <v>42</v>
      </c>
      <c r="C173" s="3"/>
      <c r="D173" s="171"/>
      <c r="E173" s="171"/>
      <c r="F173" s="171"/>
      <c r="G173" s="171"/>
      <c r="H173" s="171"/>
      <c r="I173" s="22">
        <f t="shared" si="11"/>
        <v>0</v>
      </c>
    </row>
    <row r="174" spans="1:10" x14ac:dyDescent="0.2">
      <c r="A174" s="77"/>
      <c r="B174" s="157" t="s">
        <v>44</v>
      </c>
      <c r="C174" s="3"/>
      <c r="D174" s="171"/>
      <c r="E174" s="171"/>
      <c r="F174" s="171"/>
      <c r="G174" s="171"/>
      <c r="H174" s="171"/>
      <c r="I174" s="22">
        <f t="shared" si="11"/>
        <v>0</v>
      </c>
    </row>
    <row r="175" spans="1:10" x14ac:dyDescent="0.2">
      <c r="A175" s="77"/>
      <c r="B175" s="157" t="s">
        <v>19</v>
      </c>
      <c r="C175" s="3"/>
      <c r="D175" s="171"/>
      <c r="E175" s="171"/>
      <c r="F175" s="171"/>
      <c r="G175" s="171"/>
      <c r="H175" s="171"/>
      <c r="I175" s="22">
        <f t="shared" si="11"/>
        <v>0</v>
      </c>
    </row>
    <row r="176" spans="1:10" x14ac:dyDescent="0.2">
      <c r="A176" s="77"/>
      <c r="B176" s="158" t="s">
        <v>20</v>
      </c>
      <c r="C176" s="3"/>
      <c r="D176" s="171"/>
      <c r="E176" s="171"/>
      <c r="F176" s="171"/>
      <c r="G176" s="171"/>
      <c r="H176" s="171"/>
      <c r="I176" s="22">
        <f t="shared" si="11"/>
        <v>0</v>
      </c>
    </row>
    <row r="177" spans="1:9" x14ac:dyDescent="0.2">
      <c r="A177" s="77"/>
      <c r="B177" s="158" t="s">
        <v>18</v>
      </c>
      <c r="C177" s="3"/>
      <c r="D177" s="171"/>
      <c r="E177" s="171"/>
      <c r="F177" s="171"/>
      <c r="G177" s="171"/>
      <c r="H177" s="171"/>
      <c r="I177" s="22">
        <f t="shared" si="11"/>
        <v>0</v>
      </c>
    </row>
    <row r="178" spans="1:9" ht="13.5" thickBot="1" x14ac:dyDescent="0.25">
      <c r="A178" s="78"/>
      <c r="B178" s="159"/>
      <c r="C178" s="2"/>
      <c r="D178" s="172"/>
      <c r="E178" s="172"/>
      <c r="F178" s="172"/>
      <c r="G178" s="172"/>
      <c r="H178" s="172"/>
      <c r="I178" s="23"/>
    </row>
    <row r="179" spans="1:9" x14ac:dyDescent="0.2">
      <c r="A179" s="80"/>
      <c r="B179" s="161"/>
      <c r="C179" s="15"/>
      <c r="D179" s="176"/>
      <c r="E179" s="176"/>
      <c r="F179" s="176"/>
      <c r="G179" s="176"/>
      <c r="H179" s="176"/>
      <c r="I179" s="27">
        <f>SUM(I93:I169)</f>
        <v>287.29000000000002</v>
      </c>
    </row>
    <row r="180" spans="1:9" x14ac:dyDescent="0.2">
      <c r="I180" s="21"/>
    </row>
    <row r="181" spans="1:9" x14ac:dyDescent="0.2">
      <c r="A181" s="50" t="s">
        <v>114</v>
      </c>
      <c r="B181" s="157" t="s">
        <v>1</v>
      </c>
      <c r="I181" s="21">
        <f t="shared" ref="I181:I192" si="12">D181+E181+F181+G181+H181</f>
        <v>0</v>
      </c>
    </row>
    <row r="182" spans="1:9" x14ac:dyDescent="0.2">
      <c r="B182" s="157" t="s">
        <v>2</v>
      </c>
      <c r="D182" s="166">
        <f>6.65+5.15+15+15</f>
        <v>41.8</v>
      </c>
      <c r="I182" s="21">
        <f t="shared" si="12"/>
        <v>41.8</v>
      </c>
    </row>
    <row r="183" spans="1:9" x14ac:dyDescent="0.2">
      <c r="B183" s="157" t="s">
        <v>3</v>
      </c>
      <c r="I183" s="21">
        <f t="shared" si="12"/>
        <v>0</v>
      </c>
    </row>
    <row r="184" spans="1:9" x14ac:dyDescent="0.2">
      <c r="B184" s="157" t="s">
        <v>15</v>
      </c>
      <c r="D184" s="166">
        <f>3.5+3.5</f>
        <v>7</v>
      </c>
      <c r="E184" s="166">
        <v>3.5</v>
      </c>
      <c r="I184" s="21">
        <f t="shared" si="12"/>
        <v>10.5</v>
      </c>
    </row>
    <row r="185" spans="1:9" x14ac:dyDescent="0.2">
      <c r="B185" s="157" t="s">
        <v>17</v>
      </c>
      <c r="I185" s="21">
        <f t="shared" si="12"/>
        <v>0</v>
      </c>
    </row>
    <row r="186" spans="1:9" x14ac:dyDescent="0.2">
      <c r="B186" s="157" t="s">
        <v>4</v>
      </c>
      <c r="I186" s="21">
        <f t="shared" si="12"/>
        <v>0</v>
      </c>
    </row>
    <row r="187" spans="1:9" x14ac:dyDescent="0.2">
      <c r="B187" s="157" t="s">
        <v>14</v>
      </c>
      <c r="I187" s="21">
        <f t="shared" si="12"/>
        <v>0</v>
      </c>
    </row>
    <row r="188" spans="1:9" x14ac:dyDescent="0.2">
      <c r="B188" s="157" t="s">
        <v>12</v>
      </c>
      <c r="I188" s="21">
        <f t="shared" si="12"/>
        <v>0</v>
      </c>
    </row>
    <row r="189" spans="1:9" x14ac:dyDescent="0.2">
      <c r="B189" s="157" t="s">
        <v>16</v>
      </c>
      <c r="I189" s="21">
        <f t="shared" si="12"/>
        <v>0</v>
      </c>
    </row>
    <row r="190" spans="1:9" x14ac:dyDescent="0.2">
      <c r="B190" s="157" t="s">
        <v>42</v>
      </c>
      <c r="I190" s="21">
        <f t="shared" si="12"/>
        <v>0</v>
      </c>
    </row>
    <row r="191" spans="1:9" x14ac:dyDescent="0.2">
      <c r="B191" s="157" t="s">
        <v>44</v>
      </c>
      <c r="I191" s="21">
        <f t="shared" si="12"/>
        <v>0</v>
      </c>
    </row>
    <row r="192" spans="1:9" x14ac:dyDescent="0.2">
      <c r="B192" s="157" t="s">
        <v>19</v>
      </c>
      <c r="I192" s="21">
        <f t="shared" si="12"/>
        <v>0</v>
      </c>
    </row>
    <row r="193" spans="1:9" x14ac:dyDescent="0.2">
      <c r="B193" s="158" t="s">
        <v>18</v>
      </c>
      <c r="I193" s="21"/>
    </row>
    <row r="194" spans="1:9" x14ac:dyDescent="0.2">
      <c r="I194" s="21"/>
    </row>
    <row r="195" spans="1:9" x14ac:dyDescent="0.2">
      <c r="A195" s="50" t="s">
        <v>70</v>
      </c>
      <c r="B195" s="157" t="s">
        <v>1</v>
      </c>
      <c r="D195" s="166">
        <v>20</v>
      </c>
      <c r="I195" s="21">
        <f t="shared" ref="I195:I206" si="13">D195+E195+F195+G195+H195</f>
        <v>20</v>
      </c>
    </row>
    <row r="196" spans="1:9" x14ac:dyDescent="0.2">
      <c r="B196" s="157" t="s">
        <v>2</v>
      </c>
      <c r="D196" s="166">
        <f>5.15+6.65+15+15+5.15</f>
        <v>46.949999999999996</v>
      </c>
      <c r="I196" s="21">
        <f t="shared" si="13"/>
        <v>46.949999999999996</v>
      </c>
    </row>
    <row r="197" spans="1:9" x14ac:dyDescent="0.2">
      <c r="B197" s="157" t="s">
        <v>3</v>
      </c>
      <c r="I197" s="21">
        <f t="shared" si="13"/>
        <v>0</v>
      </c>
    </row>
    <row r="198" spans="1:9" x14ac:dyDescent="0.2">
      <c r="B198" s="157" t="s">
        <v>15</v>
      </c>
      <c r="I198" s="21">
        <f t="shared" si="13"/>
        <v>0</v>
      </c>
    </row>
    <row r="199" spans="1:9" x14ac:dyDescent="0.2">
      <c r="B199" s="157" t="s">
        <v>17</v>
      </c>
      <c r="I199" s="21">
        <f t="shared" si="13"/>
        <v>0</v>
      </c>
    </row>
    <row r="200" spans="1:9" x14ac:dyDescent="0.2">
      <c r="B200" s="157" t="s">
        <v>4</v>
      </c>
      <c r="I200" s="21">
        <f t="shared" si="13"/>
        <v>0</v>
      </c>
    </row>
    <row r="201" spans="1:9" x14ac:dyDescent="0.2">
      <c r="B201" s="157" t="s">
        <v>14</v>
      </c>
      <c r="I201" s="21">
        <f t="shared" si="13"/>
        <v>0</v>
      </c>
    </row>
    <row r="202" spans="1:9" x14ac:dyDescent="0.2">
      <c r="B202" s="157" t="s">
        <v>12</v>
      </c>
      <c r="I202" s="21">
        <f t="shared" si="13"/>
        <v>0</v>
      </c>
    </row>
    <row r="203" spans="1:9" x14ac:dyDescent="0.2">
      <c r="B203" s="157" t="s">
        <v>16</v>
      </c>
      <c r="I203" s="21">
        <f t="shared" si="13"/>
        <v>0</v>
      </c>
    </row>
    <row r="204" spans="1:9" x14ac:dyDescent="0.2">
      <c r="B204" s="157" t="s">
        <v>42</v>
      </c>
      <c r="I204" s="21">
        <f t="shared" si="13"/>
        <v>0</v>
      </c>
    </row>
    <row r="205" spans="1:9" x14ac:dyDescent="0.2">
      <c r="B205" s="157" t="s">
        <v>44</v>
      </c>
      <c r="I205" s="21">
        <f t="shared" si="13"/>
        <v>0</v>
      </c>
    </row>
    <row r="206" spans="1:9" x14ac:dyDescent="0.2">
      <c r="B206" s="157" t="s">
        <v>19</v>
      </c>
      <c r="I206" s="21">
        <f t="shared" si="13"/>
        <v>0</v>
      </c>
    </row>
    <row r="207" spans="1:9" x14ac:dyDescent="0.2">
      <c r="B207" s="158" t="s">
        <v>18</v>
      </c>
      <c r="I207" s="21"/>
    </row>
    <row r="208" spans="1:9" x14ac:dyDescent="0.2">
      <c r="I208" s="21">
        <f t="shared" ref="I208:I220" si="14">D208+E208+F208+G208+H208</f>
        <v>0</v>
      </c>
    </row>
    <row r="209" spans="1:9" x14ac:dyDescent="0.2">
      <c r="A209" s="50" t="s">
        <v>110</v>
      </c>
      <c r="B209" s="157" t="s">
        <v>1</v>
      </c>
      <c r="I209" s="21">
        <f t="shared" si="14"/>
        <v>0</v>
      </c>
    </row>
    <row r="210" spans="1:9" x14ac:dyDescent="0.2">
      <c r="B210" s="157" t="s">
        <v>2</v>
      </c>
      <c r="D210" s="166">
        <f>5.15+5.15+6.65+6.65+15+15</f>
        <v>53.6</v>
      </c>
      <c r="I210" s="21">
        <f t="shared" si="14"/>
        <v>53.6</v>
      </c>
    </row>
    <row r="211" spans="1:9" x14ac:dyDescent="0.2">
      <c r="B211" s="157" t="s">
        <v>3</v>
      </c>
      <c r="I211" s="21">
        <f t="shared" si="14"/>
        <v>0</v>
      </c>
    </row>
    <row r="212" spans="1:9" x14ac:dyDescent="0.2">
      <c r="B212" s="157" t="s">
        <v>15</v>
      </c>
      <c r="I212" s="21">
        <f t="shared" si="14"/>
        <v>0</v>
      </c>
    </row>
    <row r="213" spans="1:9" x14ac:dyDescent="0.2">
      <c r="B213" s="157" t="s">
        <v>17</v>
      </c>
      <c r="I213" s="21">
        <f t="shared" si="14"/>
        <v>0</v>
      </c>
    </row>
    <row r="214" spans="1:9" x14ac:dyDescent="0.2">
      <c r="B214" s="157" t="s">
        <v>4</v>
      </c>
      <c r="I214" s="21">
        <f t="shared" si="14"/>
        <v>0</v>
      </c>
    </row>
    <row r="215" spans="1:9" x14ac:dyDescent="0.2">
      <c r="B215" s="157" t="s">
        <v>14</v>
      </c>
      <c r="I215" s="21">
        <f t="shared" si="14"/>
        <v>0</v>
      </c>
    </row>
    <row r="216" spans="1:9" x14ac:dyDescent="0.2">
      <c r="B216" s="157" t="s">
        <v>12</v>
      </c>
      <c r="I216" s="21">
        <f t="shared" si="14"/>
        <v>0</v>
      </c>
    </row>
    <row r="217" spans="1:9" x14ac:dyDescent="0.2">
      <c r="B217" s="157" t="s">
        <v>16</v>
      </c>
      <c r="I217" s="21">
        <f t="shared" si="14"/>
        <v>0</v>
      </c>
    </row>
    <row r="218" spans="1:9" x14ac:dyDescent="0.2">
      <c r="B218" s="157" t="s">
        <v>42</v>
      </c>
      <c r="I218" s="21">
        <f t="shared" si="14"/>
        <v>0</v>
      </c>
    </row>
    <row r="219" spans="1:9" x14ac:dyDescent="0.2">
      <c r="B219" s="157" t="s">
        <v>44</v>
      </c>
      <c r="I219" s="21">
        <f t="shared" si="14"/>
        <v>0</v>
      </c>
    </row>
    <row r="220" spans="1:9" x14ac:dyDescent="0.2">
      <c r="B220" s="157" t="s">
        <v>19</v>
      </c>
      <c r="I220" s="21">
        <f t="shared" si="14"/>
        <v>0</v>
      </c>
    </row>
    <row r="221" spans="1:9" x14ac:dyDescent="0.2">
      <c r="B221" s="158" t="s">
        <v>18</v>
      </c>
      <c r="I221" s="21"/>
    </row>
    <row r="222" spans="1:9" x14ac:dyDescent="0.2">
      <c r="I222" s="21"/>
    </row>
    <row r="223" spans="1:9" x14ac:dyDescent="0.2">
      <c r="A223" s="50" t="s">
        <v>71</v>
      </c>
      <c r="B223" s="157" t="s">
        <v>1</v>
      </c>
      <c r="I223" s="21">
        <f t="shared" ref="I223:I234" si="15">D223+E223+F223+G223+H223</f>
        <v>0</v>
      </c>
    </row>
    <row r="224" spans="1:9" x14ac:dyDescent="0.2">
      <c r="B224" s="157" t="s">
        <v>2</v>
      </c>
      <c r="I224" s="21">
        <f t="shared" si="15"/>
        <v>0</v>
      </c>
    </row>
    <row r="225" spans="1:9" x14ac:dyDescent="0.2">
      <c r="B225" s="157" t="s">
        <v>3</v>
      </c>
      <c r="I225" s="21">
        <f t="shared" si="15"/>
        <v>0</v>
      </c>
    </row>
    <row r="226" spans="1:9" x14ac:dyDescent="0.2">
      <c r="B226" s="157" t="s">
        <v>15</v>
      </c>
      <c r="I226" s="21">
        <f t="shared" si="15"/>
        <v>0</v>
      </c>
    </row>
    <row r="227" spans="1:9" x14ac:dyDescent="0.2">
      <c r="B227" s="157" t="s">
        <v>17</v>
      </c>
      <c r="I227" s="21">
        <f t="shared" si="15"/>
        <v>0</v>
      </c>
    </row>
    <row r="228" spans="1:9" x14ac:dyDescent="0.2">
      <c r="B228" s="157" t="s">
        <v>4</v>
      </c>
      <c r="I228" s="21">
        <f t="shared" si="15"/>
        <v>0</v>
      </c>
    </row>
    <row r="229" spans="1:9" x14ac:dyDescent="0.2">
      <c r="B229" s="157" t="s">
        <v>14</v>
      </c>
      <c r="I229" s="21">
        <f t="shared" si="15"/>
        <v>0</v>
      </c>
    </row>
    <row r="230" spans="1:9" x14ac:dyDescent="0.2">
      <c r="B230" s="157" t="s">
        <v>12</v>
      </c>
      <c r="I230" s="21">
        <f t="shared" si="15"/>
        <v>0</v>
      </c>
    </row>
    <row r="231" spans="1:9" x14ac:dyDescent="0.2">
      <c r="B231" s="157" t="s">
        <v>16</v>
      </c>
      <c r="I231" s="21">
        <f t="shared" si="15"/>
        <v>0</v>
      </c>
    </row>
    <row r="232" spans="1:9" x14ac:dyDescent="0.2">
      <c r="B232" s="157" t="s">
        <v>42</v>
      </c>
      <c r="I232" s="21">
        <f t="shared" si="15"/>
        <v>0</v>
      </c>
    </row>
    <row r="233" spans="1:9" x14ac:dyDescent="0.2">
      <c r="B233" s="157" t="s">
        <v>44</v>
      </c>
      <c r="I233" s="21">
        <f t="shared" si="15"/>
        <v>0</v>
      </c>
    </row>
    <row r="234" spans="1:9" x14ac:dyDescent="0.2">
      <c r="B234" s="157" t="s">
        <v>19</v>
      </c>
      <c r="I234" s="21">
        <f t="shared" si="15"/>
        <v>0</v>
      </c>
    </row>
    <row r="235" spans="1:9" x14ac:dyDescent="0.2">
      <c r="B235" s="158" t="s">
        <v>18</v>
      </c>
      <c r="I235" s="21"/>
    </row>
    <row r="236" spans="1:9" x14ac:dyDescent="0.2">
      <c r="I236" s="21"/>
    </row>
    <row r="237" spans="1:9" x14ac:dyDescent="0.2">
      <c r="A237" s="50" t="s">
        <v>72</v>
      </c>
      <c r="B237" s="157" t="s">
        <v>1</v>
      </c>
      <c r="I237" s="21">
        <f t="shared" ref="I237:I248" si="16">D237+E237+F237+G237+H237</f>
        <v>0</v>
      </c>
    </row>
    <row r="238" spans="1:9" x14ac:dyDescent="0.2">
      <c r="B238" s="157" t="s">
        <v>2</v>
      </c>
      <c r="D238" s="166">
        <f>5.15+5.15+6.65+6.65+15+15</f>
        <v>53.6</v>
      </c>
      <c r="I238" s="21">
        <f t="shared" si="16"/>
        <v>53.6</v>
      </c>
    </row>
    <row r="239" spans="1:9" x14ac:dyDescent="0.2">
      <c r="B239" s="157" t="s">
        <v>3</v>
      </c>
      <c r="I239" s="21">
        <f t="shared" si="16"/>
        <v>0</v>
      </c>
    </row>
    <row r="240" spans="1:9" x14ac:dyDescent="0.2">
      <c r="B240" s="157" t="s">
        <v>15</v>
      </c>
      <c r="I240" s="21">
        <f t="shared" si="16"/>
        <v>0</v>
      </c>
    </row>
    <row r="241" spans="1:9" x14ac:dyDescent="0.2">
      <c r="B241" s="157" t="s">
        <v>17</v>
      </c>
      <c r="I241" s="21">
        <f t="shared" si="16"/>
        <v>0</v>
      </c>
    </row>
    <row r="242" spans="1:9" x14ac:dyDescent="0.2">
      <c r="B242" s="157" t="s">
        <v>4</v>
      </c>
      <c r="I242" s="21">
        <f t="shared" si="16"/>
        <v>0</v>
      </c>
    </row>
    <row r="243" spans="1:9" x14ac:dyDescent="0.2">
      <c r="B243" s="157" t="s">
        <v>14</v>
      </c>
      <c r="I243" s="21">
        <f t="shared" si="16"/>
        <v>0</v>
      </c>
    </row>
    <row r="244" spans="1:9" x14ac:dyDescent="0.2">
      <c r="B244" s="157" t="s">
        <v>12</v>
      </c>
      <c r="D244" s="166">
        <v>95.13</v>
      </c>
      <c r="I244" s="21">
        <f t="shared" si="16"/>
        <v>95.13</v>
      </c>
    </row>
    <row r="245" spans="1:9" x14ac:dyDescent="0.2">
      <c r="B245" s="157" t="s">
        <v>16</v>
      </c>
      <c r="I245" s="21">
        <f t="shared" si="16"/>
        <v>0</v>
      </c>
    </row>
    <row r="246" spans="1:9" x14ac:dyDescent="0.2">
      <c r="B246" s="157" t="s">
        <v>42</v>
      </c>
      <c r="I246" s="21">
        <f t="shared" si="16"/>
        <v>0</v>
      </c>
    </row>
    <row r="247" spans="1:9" x14ac:dyDescent="0.2">
      <c r="B247" s="157" t="s">
        <v>44</v>
      </c>
      <c r="I247" s="21">
        <f t="shared" si="16"/>
        <v>0</v>
      </c>
    </row>
    <row r="248" spans="1:9" x14ac:dyDescent="0.2">
      <c r="B248" s="157" t="s">
        <v>19</v>
      </c>
      <c r="I248" s="21">
        <f t="shared" si="16"/>
        <v>0</v>
      </c>
    </row>
    <row r="249" spans="1:9" x14ac:dyDescent="0.2">
      <c r="B249" s="158" t="s">
        <v>18</v>
      </c>
      <c r="I249" s="21"/>
    </row>
    <row r="250" spans="1:9" x14ac:dyDescent="0.2">
      <c r="I250" s="21"/>
    </row>
    <row r="251" spans="1:9" x14ac:dyDescent="0.2">
      <c r="A251" s="50" t="s">
        <v>73</v>
      </c>
      <c r="B251" s="157" t="s">
        <v>1</v>
      </c>
      <c r="I251" s="21">
        <f t="shared" ref="I251:I264" si="17">D251+E251+F251+G251+H251</f>
        <v>0</v>
      </c>
    </row>
    <row r="252" spans="1:9" x14ac:dyDescent="0.2">
      <c r="B252" s="157" t="s">
        <v>2</v>
      </c>
      <c r="D252" s="166">
        <f>5.15+6.65+6.65+15</f>
        <v>33.450000000000003</v>
      </c>
      <c r="I252" s="21">
        <f t="shared" si="17"/>
        <v>33.450000000000003</v>
      </c>
    </row>
    <row r="253" spans="1:9" x14ac:dyDescent="0.2">
      <c r="B253" s="157" t="s">
        <v>3</v>
      </c>
      <c r="I253" s="21">
        <f t="shared" si="17"/>
        <v>0</v>
      </c>
    </row>
    <row r="254" spans="1:9" x14ac:dyDescent="0.2">
      <c r="B254" s="157" t="s">
        <v>15</v>
      </c>
      <c r="I254" s="21">
        <f t="shared" si="17"/>
        <v>0</v>
      </c>
    </row>
    <row r="255" spans="1:9" x14ac:dyDescent="0.2">
      <c r="A255" s="77"/>
      <c r="B255" s="157" t="s">
        <v>17</v>
      </c>
      <c r="C255" s="3"/>
      <c r="D255" s="171"/>
      <c r="E255" s="171"/>
      <c r="F255" s="171"/>
      <c r="G255" s="171"/>
      <c r="H255" s="171"/>
      <c r="I255" s="22">
        <f t="shared" si="17"/>
        <v>0</v>
      </c>
    </row>
    <row r="256" spans="1:9" x14ac:dyDescent="0.2">
      <c r="A256" s="77"/>
      <c r="B256" s="157" t="s">
        <v>4</v>
      </c>
      <c r="C256" s="3"/>
      <c r="D256" s="171"/>
      <c r="E256" s="171"/>
      <c r="F256" s="171"/>
      <c r="G256" s="171"/>
      <c r="H256" s="171"/>
      <c r="I256" s="22">
        <f t="shared" si="17"/>
        <v>0</v>
      </c>
    </row>
    <row r="257" spans="1:9" x14ac:dyDescent="0.2">
      <c r="A257" s="77"/>
      <c r="B257" s="157" t="s">
        <v>14</v>
      </c>
      <c r="C257" s="3"/>
      <c r="D257" s="171"/>
      <c r="E257" s="171"/>
      <c r="F257" s="171"/>
      <c r="G257" s="171"/>
      <c r="H257" s="171"/>
      <c r="I257" s="22">
        <f t="shared" si="17"/>
        <v>0</v>
      </c>
    </row>
    <row r="258" spans="1:9" x14ac:dyDescent="0.2">
      <c r="A258" s="77"/>
      <c r="B258" s="157" t="s">
        <v>12</v>
      </c>
      <c r="C258" s="3"/>
      <c r="D258" s="171"/>
      <c r="E258" s="171"/>
      <c r="F258" s="171"/>
      <c r="G258" s="171"/>
      <c r="H258" s="171"/>
      <c r="I258" s="22">
        <f t="shared" si="17"/>
        <v>0</v>
      </c>
    </row>
    <row r="259" spans="1:9" x14ac:dyDescent="0.2">
      <c r="A259" s="77"/>
      <c r="B259" s="157" t="s">
        <v>16</v>
      </c>
      <c r="C259" s="3"/>
      <c r="D259" s="171"/>
      <c r="E259" s="171"/>
      <c r="F259" s="171"/>
      <c r="G259" s="171"/>
      <c r="H259" s="171"/>
      <c r="I259" s="22">
        <f t="shared" si="17"/>
        <v>0</v>
      </c>
    </row>
    <row r="260" spans="1:9" x14ac:dyDescent="0.2">
      <c r="A260" s="77"/>
      <c r="B260" s="157" t="s">
        <v>42</v>
      </c>
      <c r="C260" s="3"/>
      <c r="D260" s="171"/>
      <c r="E260" s="171"/>
      <c r="F260" s="171"/>
      <c r="G260" s="171"/>
      <c r="H260" s="171"/>
      <c r="I260" s="22">
        <f t="shared" si="17"/>
        <v>0</v>
      </c>
    </row>
    <row r="261" spans="1:9" x14ac:dyDescent="0.2">
      <c r="A261" s="77"/>
      <c r="B261" s="157" t="s">
        <v>44</v>
      </c>
      <c r="C261" s="3"/>
      <c r="D261" s="171"/>
      <c r="E261" s="171"/>
      <c r="F261" s="171"/>
      <c r="G261" s="171"/>
      <c r="H261" s="171"/>
      <c r="I261" s="22">
        <f t="shared" si="17"/>
        <v>0</v>
      </c>
    </row>
    <row r="262" spans="1:9" x14ac:dyDescent="0.2">
      <c r="A262" s="77"/>
      <c r="B262" s="157" t="s">
        <v>19</v>
      </c>
      <c r="C262" s="3"/>
      <c r="D262" s="171"/>
      <c r="E262" s="171"/>
      <c r="F262" s="171"/>
      <c r="G262" s="171"/>
      <c r="H262" s="171"/>
      <c r="I262" s="22">
        <f t="shared" si="17"/>
        <v>0</v>
      </c>
    </row>
    <row r="263" spans="1:9" x14ac:dyDescent="0.2">
      <c r="A263" s="77"/>
      <c r="B263" s="158" t="s">
        <v>20</v>
      </c>
      <c r="C263" s="3"/>
      <c r="D263" s="171"/>
      <c r="E263" s="171"/>
      <c r="F263" s="171"/>
      <c r="G263" s="171"/>
      <c r="H263" s="171"/>
      <c r="I263" s="22">
        <f t="shared" si="17"/>
        <v>0</v>
      </c>
    </row>
    <row r="264" spans="1:9" x14ac:dyDescent="0.2">
      <c r="A264" s="77"/>
      <c r="B264" s="158" t="s">
        <v>18</v>
      </c>
      <c r="C264" s="3"/>
      <c r="D264" s="171"/>
      <c r="E264" s="171"/>
      <c r="F264" s="171"/>
      <c r="G264" s="171"/>
      <c r="H264" s="171"/>
      <c r="I264" s="22">
        <f t="shared" si="17"/>
        <v>0</v>
      </c>
    </row>
    <row r="265" spans="1:9" ht="13.5" thickBot="1" x14ac:dyDescent="0.25">
      <c r="A265" s="78"/>
      <c r="B265" s="159"/>
      <c r="C265" s="2"/>
      <c r="D265" s="172"/>
      <c r="E265" s="172"/>
      <c r="F265" s="172"/>
      <c r="G265" s="172"/>
      <c r="H265" s="172"/>
      <c r="I265" s="23"/>
    </row>
    <row r="266" spans="1:9" x14ac:dyDescent="0.2">
      <c r="A266" s="80"/>
      <c r="B266" s="160"/>
      <c r="C266" s="15"/>
      <c r="D266" s="176"/>
      <c r="E266" s="176"/>
      <c r="F266" s="176"/>
      <c r="G266" s="176"/>
      <c r="H266" s="176"/>
      <c r="I266" s="27">
        <f>SUM(I180:I256)</f>
        <v>355.03</v>
      </c>
    </row>
    <row r="267" spans="1:9" x14ac:dyDescent="0.2">
      <c r="I267" s="21"/>
    </row>
    <row r="268" spans="1:9" x14ac:dyDescent="0.2">
      <c r="A268" s="50" t="s">
        <v>115</v>
      </c>
      <c r="B268" s="157" t="s">
        <v>1</v>
      </c>
      <c r="I268" s="21">
        <f t="shared" ref="I268:I279" si="18">D268+E268+F268+G268+H268</f>
        <v>0</v>
      </c>
    </row>
    <row r="269" spans="1:9" x14ac:dyDescent="0.2">
      <c r="B269" s="157" t="s">
        <v>2</v>
      </c>
      <c r="D269" s="166">
        <f>5.15+5.15+5.15+5.15+15</f>
        <v>35.6</v>
      </c>
      <c r="I269" s="21">
        <f t="shared" si="18"/>
        <v>35.6</v>
      </c>
    </row>
    <row r="270" spans="1:9" x14ac:dyDescent="0.2">
      <c r="B270" s="157" t="s">
        <v>3</v>
      </c>
      <c r="I270" s="21">
        <f t="shared" si="18"/>
        <v>0</v>
      </c>
    </row>
    <row r="271" spans="1:9" x14ac:dyDescent="0.2">
      <c r="B271" s="157" t="s">
        <v>15</v>
      </c>
      <c r="D271" s="166">
        <v>15</v>
      </c>
      <c r="I271" s="21">
        <f t="shared" si="18"/>
        <v>15</v>
      </c>
    </row>
    <row r="272" spans="1:9" x14ac:dyDescent="0.2">
      <c r="B272" s="157" t="s">
        <v>17</v>
      </c>
      <c r="I272" s="21">
        <f t="shared" si="18"/>
        <v>0</v>
      </c>
    </row>
    <row r="273" spans="1:9" x14ac:dyDescent="0.2">
      <c r="B273" s="157" t="s">
        <v>4</v>
      </c>
      <c r="I273" s="21">
        <f t="shared" si="18"/>
        <v>0</v>
      </c>
    </row>
    <row r="274" spans="1:9" x14ac:dyDescent="0.2">
      <c r="B274" s="157" t="s">
        <v>14</v>
      </c>
      <c r="I274" s="21">
        <f t="shared" si="18"/>
        <v>0</v>
      </c>
    </row>
    <row r="275" spans="1:9" x14ac:dyDescent="0.2">
      <c r="B275" s="157" t="s">
        <v>12</v>
      </c>
      <c r="I275" s="21">
        <f t="shared" si="18"/>
        <v>0</v>
      </c>
    </row>
    <row r="276" spans="1:9" x14ac:dyDescent="0.2">
      <c r="B276" s="157" t="s">
        <v>16</v>
      </c>
      <c r="I276" s="21">
        <f t="shared" si="18"/>
        <v>0</v>
      </c>
    </row>
    <row r="277" spans="1:9" x14ac:dyDescent="0.2">
      <c r="B277" s="157" t="s">
        <v>42</v>
      </c>
      <c r="I277" s="21">
        <f t="shared" si="18"/>
        <v>0</v>
      </c>
    </row>
    <row r="278" spans="1:9" x14ac:dyDescent="0.2">
      <c r="B278" s="157" t="s">
        <v>44</v>
      </c>
      <c r="I278" s="21">
        <f t="shared" si="18"/>
        <v>0</v>
      </c>
    </row>
    <row r="279" spans="1:9" ht="12" customHeight="1" x14ac:dyDescent="0.2">
      <c r="B279" s="157" t="s">
        <v>19</v>
      </c>
      <c r="I279" s="21">
        <f t="shared" si="18"/>
        <v>0</v>
      </c>
    </row>
    <row r="280" spans="1:9" ht="12" customHeight="1" x14ac:dyDescent="0.2">
      <c r="B280" s="158" t="s">
        <v>18</v>
      </c>
      <c r="I280" s="21"/>
    </row>
    <row r="281" spans="1:9" x14ac:dyDescent="0.2">
      <c r="I281" s="21"/>
    </row>
    <row r="282" spans="1:9" x14ac:dyDescent="0.2">
      <c r="A282" s="50" t="s">
        <v>74</v>
      </c>
      <c r="B282" s="157" t="s">
        <v>1</v>
      </c>
      <c r="I282" s="21">
        <f t="shared" ref="I282:I293" si="19">D282+E282+F282+G282+H282</f>
        <v>0</v>
      </c>
    </row>
    <row r="283" spans="1:9" x14ac:dyDescent="0.2">
      <c r="B283" s="157" t="s">
        <v>2</v>
      </c>
      <c r="D283" s="166">
        <f>2.9+4+5.15+5.15+15+15</f>
        <v>47.2</v>
      </c>
      <c r="I283" s="21">
        <f t="shared" si="19"/>
        <v>47.2</v>
      </c>
    </row>
    <row r="284" spans="1:9" x14ac:dyDescent="0.2">
      <c r="B284" s="157" t="s">
        <v>3</v>
      </c>
      <c r="I284" s="21">
        <f t="shared" si="19"/>
        <v>0</v>
      </c>
    </row>
    <row r="285" spans="1:9" x14ac:dyDescent="0.2">
      <c r="B285" s="157" t="s">
        <v>15</v>
      </c>
      <c r="D285" s="166">
        <v>15</v>
      </c>
      <c r="I285" s="21">
        <f t="shared" si="19"/>
        <v>15</v>
      </c>
    </row>
    <row r="286" spans="1:9" x14ac:dyDescent="0.2">
      <c r="B286" s="157" t="s">
        <v>17</v>
      </c>
      <c r="I286" s="21">
        <f t="shared" si="19"/>
        <v>0</v>
      </c>
    </row>
    <row r="287" spans="1:9" x14ac:dyDescent="0.2">
      <c r="B287" s="157" t="s">
        <v>4</v>
      </c>
      <c r="I287" s="21">
        <f t="shared" si="19"/>
        <v>0</v>
      </c>
    </row>
    <row r="288" spans="1:9" x14ac:dyDescent="0.2">
      <c r="B288" s="157" t="s">
        <v>14</v>
      </c>
      <c r="I288" s="21">
        <f t="shared" si="19"/>
        <v>0</v>
      </c>
    </row>
    <row r="289" spans="1:9" x14ac:dyDescent="0.2">
      <c r="B289" s="157" t="s">
        <v>12</v>
      </c>
      <c r="D289" s="166">
        <v>13.07</v>
      </c>
      <c r="I289" s="21">
        <f t="shared" si="19"/>
        <v>13.07</v>
      </c>
    </row>
    <row r="290" spans="1:9" x14ac:dyDescent="0.2">
      <c r="B290" s="157" t="s">
        <v>16</v>
      </c>
      <c r="I290" s="21">
        <f t="shared" si="19"/>
        <v>0</v>
      </c>
    </row>
    <row r="291" spans="1:9" x14ac:dyDescent="0.2">
      <c r="B291" s="157" t="s">
        <v>42</v>
      </c>
      <c r="I291" s="21">
        <f t="shared" si="19"/>
        <v>0</v>
      </c>
    </row>
    <row r="292" spans="1:9" x14ac:dyDescent="0.2">
      <c r="B292" s="157" t="s">
        <v>44</v>
      </c>
      <c r="I292" s="21">
        <f t="shared" si="19"/>
        <v>0</v>
      </c>
    </row>
    <row r="293" spans="1:9" x14ac:dyDescent="0.2">
      <c r="B293" s="157" t="s">
        <v>19</v>
      </c>
      <c r="I293" s="21">
        <f t="shared" si="19"/>
        <v>0</v>
      </c>
    </row>
    <row r="294" spans="1:9" x14ac:dyDescent="0.2">
      <c r="B294" s="158" t="s">
        <v>18</v>
      </c>
      <c r="I294" s="21"/>
    </row>
    <row r="295" spans="1:9" x14ac:dyDescent="0.2">
      <c r="I295" s="21"/>
    </row>
    <row r="296" spans="1:9" x14ac:dyDescent="0.2">
      <c r="A296" s="50" t="s">
        <v>111</v>
      </c>
      <c r="B296" s="157" t="s">
        <v>1</v>
      </c>
      <c r="I296" s="21">
        <f t="shared" ref="I296:I307" si="20">D296+E296+F296+G296+H296</f>
        <v>0</v>
      </c>
    </row>
    <row r="297" spans="1:9" x14ac:dyDescent="0.2">
      <c r="B297" s="157" t="s">
        <v>2</v>
      </c>
      <c r="D297" s="166">
        <f>5.15+5.15+1.5+6.65+5.15+15+15</f>
        <v>53.6</v>
      </c>
      <c r="I297" s="21">
        <f t="shared" si="20"/>
        <v>53.6</v>
      </c>
    </row>
    <row r="298" spans="1:9" x14ac:dyDescent="0.2">
      <c r="B298" s="157" t="s">
        <v>3</v>
      </c>
      <c r="I298" s="21">
        <f t="shared" si="20"/>
        <v>0</v>
      </c>
    </row>
    <row r="299" spans="1:9" x14ac:dyDescent="0.2">
      <c r="B299" s="157" t="s">
        <v>15</v>
      </c>
      <c r="D299" s="166">
        <v>15</v>
      </c>
      <c r="I299" s="21">
        <f t="shared" si="20"/>
        <v>15</v>
      </c>
    </row>
    <row r="300" spans="1:9" x14ac:dyDescent="0.2">
      <c r="B300" s="157" t="s">
        <v>17</v>
      </c>
      <c r="I300" s="21">
        <f t="shared" si="20"/>
        <v>0</v>
      </c>
    </row>
    <row r="301" spans="1:9" x14ac:dyDescent="0.2">
      <c r="B301" s="157" t="s">
        <v>4</v>
      </c>
      <c r="I301" s="21">
        <f t="shared" si="20"/>
        <v>0</v>
      </c>
    </row>
    <row r="302" spans="1:9" x14ac:dyDescent="0.2">
      <c r="B302" s="157" t="s">
        <v>14</v>
      </c>
      <c r="I302" s="21">
        <f t="shared" si="20"/>
        <v>0</v>
      </c>
    </row>
    <row r="303" spans="1:9" x14ac:dyDescent="0.2">
      <c r="B303" s="157" t="s">
        <v>12</v>
      </c>
      <c r="I303" s="21">
        <f t="shared" si="20"/>
        <v>0</v>
      </c>
    </row>
    <row r="304" spans="1:9" x14ac:dyDescent="0.2">
      <c r="B304" s="157" t="s">
        <v>16</v>
      </c>
      <c r="I304" s="21">
        <f t="shared" si="20"/>
        <v>0</v>
      </c>
    </row>
    <row r="305" spans="1:9" x14ac:dyDescent="0.2">
      <c r="B305" s="157" t="s">
        <v>42</v>
      </c>
      <c r="I305" s="21">
        <f t="shared" si="20"/>
        <v>0</v>
      </c>
    </row>
    <row r="306" spans="1:9" x14ac:dyDescent="0.2">
      <c r="B306" s="157" t="s">
        <v>44</v>
      </c>
      <c r="I306" s="21">
        <f t="shared" si="20"/>
        <v>0</v>
      </c>
    </row>
    <row r="307" spans="1:9" x14ac:dyDescent="0.2">
      <c r="B307" s="157" t="s">
        <v>19</v>
      </c>
      <c r="I307" s="21">
        <f t="shared" si="20"/>
        <v>0</v>
      </c>
    </row>
    <row r="308" spans="1:9" x14ac:dyDescent="0.2">
      <c r="B308" s="158" t="s">
        <v>18</v>
      </c>
      <c r="I308" s="21"/>
    </row>
    <row r="309" spans="1:9" x14ac:dyDescent="0.2">
      <c r="I309" s="21"/>
    </row>
    <row r="310" spans="1:9" x14ac:dyDescent="0.2">
      <c r="A310" s="50" t="s">
        <v>87</v>
      </c>
      <c r="B310" s="157" t="s">
        <v>1</v>
      </c>
      <c r="I310" s="21">
        <f t="shared" ref="I310:I321" si="21">D310+E310+F310+G310+H310</f>
        <v>0</v>
      </c>
    </row>
    <row r="311" spans="1:9" x14ac:dyDescent="0.2">
      <c r="B311" s="157" t="s">
        <v>2</v>
      </c>
      <c r="D311" s="166">
        <f>6.65+6.65+15</f>
        <v>28.3</v>
      </c>
      <c r="I311" s="21">
        <f t="shared" si="21"/>
        <v>28.3</v>
      </c>
    </row>
    <row r="312" spans="1:9" x14ac:dyDescent="0.2">
      <c r="B312" s="157" t="s">
        <v>3</v>
      </c>
      <c r="I312" s="21">
        <f t="shared" si="21"/>
        <v>0</v>
      </c>
    </row>
    <row r="313" spans="1:9" x14ac:dyDescent="0.2">
      <c r="B313" s="157" t="s">
        <v>15</v>
      </c>
      <c r="I313" s="21">
        <f t="shared" si="21"/>
        <v>0</v>
      </c>
    </row>
    <row r="314" spans="1:9" x14ac:dyDescent="0.2">
      <c r="B314" s="157" t="s">
        <v>17</v>
      </c>
      <c r="I314" s="21">
        <f t="shared" si="21"/>
        <v>0</v>
      </c>
    </row>
    <row r="315" spans="1:9" x14ac:dyDescent="0.2">
      <c r="B315" s="157" t="s">
        <v>4</v>
      </c>
      <c r="I315" s="21">
        <f t="shared" si="21"/>
        <v>0</v>
      </c>
    </row>
    <row r="316" spans="1:9" x14ac:dyDescent="0.2">
      <c r="B316" s="157" t="s">
        <v>14</v>
      </c>
      <c r="I316" s="21">
        <f t="shared" si="21"/>
        <v>0</v>
      </c>
    </row>
    <row r="317" spans="1:9" x14ac:dyDescent="0.2">
      <c r="B317" s="157" t="s">
        <v>12</v>
      </c>
      <c r="I317" s="21">
        <f t="shared" si="21"/>
        <v>0</v>
      </c>
    </row>
    <row r="318" spans="1:9" x14ac:dyDescent="0.2">
      <c r="B318" s="157" t="s">
        <v>16</v>
      </c>
      <c r="I318" s="21">
        <f t="shared" si="21"/>
        <v>0</v>
      </c>
    </row>
    <row r="319" spans="1:9" x14ac:dyDescent="0.2">
      <c r="B319" s="157" t="s">
        <v>42</v>
      </c>
      <c r="I319" s="21">
        <f t="shared" si="21"/>
        <v>0</v>
      </c>
    </row>
    <row r="320" spans="1:9" x14ac:dyDescent="0.2">
      <c r="B320" s="157" t="s">
        <v>44</v>
      </c>
      <c r="I320" s="21">
        <f t="shared" si="21"/>
        <v>0</v>
      </c>
    </row>
    <row r="321" spans="1:9" x14ac:dyDescent="0.2">
      <c r="B321" s="157" t="s">
        <v>19</v>
      </c>
      <c r="I321" s="21">
        <f t="shared" si="21"/>
        <v>0</v>
      </c>
    </row>
    <row r="322" spans="1:9" x14ac:dyDescent="0.2">
      <c r="B322" s="158" t="s">
        <v>18</v>
      </c>
      <c r="I322" s="21"/>
    </row>
    <row r="323" spans="1:9" x14ac:dyDescent="0.2">
      <c r="I323" s="21"/>
    </row>
    <row r="324" spans="1:9" x14ac:dyDescent="0.2">
      <c r="A324" s="50" t="s">
        <v>88</v>
      </c>
      <c r="B324" s="157" t="s">
        <v>1</v>
      </c>
      <c r="I324" s="21">
        <f t="shared" ref="I324:I335" si="22">D324+E324+F324+G324+H324</f>
        <v>0</v>
      </c>
    </row>
    <row r="325" spans="1:9" x14ac:dyDescent="0.2">
      <c r="B325" s="157" t="s">
        <v>2</v>
      </c>
      <c r="D325" s="166">
        <f>6.65+5.15+15</f>
        <v>26.8</v>
      </c>
      <c r="I325" s="21">
        <f t="shared" si="22"/>
        <v>26.8</v>
      </c>
    </row>
    <row r="326" spans="1:9" x14ac:dyDescent="0.2">
      <c r="B326" s="157" t="s">
        <v>3</v>
      </c>
      <c r="I326" s="21">
        <f t="shared" si="22"/>
        <v>0</v>
      </c>
    </row>
    <row r="327" spans="1:9" x14ac:dyDescent="0.2">
      <c r="B327" s="157" t="s">
        <v>15</v>
      </c>
      <c r="I327" s="21">
        <f t="shared" si="22"/>
        <v>0</v>
      </c>
    </row>
    <row r="328" spans="1:9" x14ac:dyDescent="0.2">
      <c r="B328" s="157" t="s">
        <v>17</v>
      </c>
      <c r="I328" s="21">
        <f t="shared" si="22"/>
        <v>0</v>
      </c>
    </row>
    <row r="329" spans="1:9" x14ac:dyDescent="0.2">
      <c r="B329" s="157" t="s">
        <v>4</v>
      </c>
      <c r="I329" s="21">
        <f t="shared" si="22"/>
        <v>0</v>
      </c>
    </row>
    <row r="330" spans="1:9" x14ac:dyDescent="0.2">
      <c r="B330" s="157" t="s">
        <v>14</v>
      </c>
      <c r="I330" s="21">
        <f t="shared" si="22"/>
        <v>0</v>
      </c>
    </row>
    <row r="331" spans="1:9" x14ac:dyDescent="0.2">
      <c r="B331" s="157" t="s">
        <v>12</v>
      </c>
      <c r="I331" s="21">
        <f t="shared" si="22"/>
        <v>0</v>
      </c>
    </row>
    <row r="332" spans="1:9" x14ac:dyDescent="0.2">
      <c r="B332" s="157" t="s">
        <v>16</v>
      </c>
      <c r="I332" s="21">
        <f t="shared" si="22"/>
        <v>0</v>
      </c>
    </row>
    <row r="333" spans="1:9" x14ac:dyDescent="0.2">
      <c r="B333" s="157" t="s">
        <v>42</v>
      </c>
      <c r="I333" s="21">
        <f t="shared" si="22"/>
        <v>0</v>
      </c>
    </row>
    <row r="334" spans="1:9" x14ac:dyDescent="0.2">
      <c r="B334" s="157" t="s">
        <v>44</v>
      </c>
      <c r="I334" s="21">
        <f t="shared" si="22"/>
        <v>0</v>
      </c>
    </row>
    <row r="335" spans="1:9" x14ac:dyDescent="0.2">
      <c r="B335" s="157" t="s">
        <v>19</v>
      </c>
      <c r="I335" s="21">
        <f t="shared" si="22"/>
        <v>0</v>
      </c>
    </row>
    <row r="336" spans="1:9" x14ac:dyDescent="0.2">
      <c r="B336" s="158" t="s">
        <v>18</v>
      </c>
      <c r="I336" s="21"/>
    </row>
    <row r="337" spans="1:9" x14ac:dyDescent="0.2">
      <c r="I337" s="21"/>
    </row>
    <row r="338" spans="1:9" x14ac:dyDescent="0.2">
      <c r="A338" s="50" t="s">
        <v>89</v>
      </c>
      <c r="B338" s="157" t="s">
        <v>1</v>
      </c>
      <c r="I338" s="21">
        <f t="shared" ref="I338:I351" si="23">D338+E338+F338+G338+H338</f>
        <v>0</v>
      </c>
    </row>
    <row r="339" spans="1:9" x14ac:dyDescent="0.2">
      <c r="B339" s="157" t="s">
        <v>2</v>
      </c>
      <c r="I339" s="21">
        <f t="shared" si="23"/>
        <v>0</v>
      </c>
    </row>
    <row r="340" spans="1:9" x14ac:dyDescent="0.2">
      <c r="A340" s="77"/>
      <c r="B340" s="157" t="s">
        <v>3</v>
      </c>
      <c r="C340" s="3"/>
      <c r="D340" s="171"/>
      <c r="E340" s="171"/>
      <c r="F340" s="171"/>
      <c r="G340" s="171"/>
      <c r="H340" s="171"/>
      <c r="I340" s="22">
        <f t="shared" si="23"/>
        <v>0</v>
      </c>
    </row>
    <row r="341" spans="1:9" x14ac:dyDescent="0.2">
      <c r="A341" s="77"/>
      <c r="B341" s="157" t="s">
        <v>15</v>
      </c>
      <c r="C341" s="3"/>
      <c r="D341" s="171"/>
      <c r="E341" s="171"/>
      <c r="F341" s="171"/>
      <c r="G341" s="171"/>
      <c r="H341" s="171"/>
      <c r="I341" s="22">
        <f t="shared" si="23"/>
        <v>0</v>
      </c>
    </row>
    <row r="342" spans="1:9" x14ac:dyDescent="0.2">
      <c r="A342" s="77"/>
      <c r="B342" s="157" t="s">
        <v>17</v>
      </c>
      <c r="C342" s="3"/>
      <c r="D342" s="171"/>
      <c r="E342" s="171"/>
      <c r="F342" s="171"/>
      <c r="G342" s="171"/>
      <c r="H342" s="171"/>
      <c r="I342" s="22">
        <f t="shared" si="23"/>
        <v>0</v>
      </c>
    </row>
    <row r="343" spans="1:9" x14ac:dyDescent="0.2">
      <c r="A343" s="77"/>
      <c r="B343" s="157" t="s">
        <v>4</v>
      </c>
      <c r="C343" s="3"/>
      <c r="D343" s="171"/>
      <c r="E343" s="171"/>
      <c r="F343" s="171"/>
      <c r="G343" s="171"/>
      <c r="H343" s="171"/>
      <c r="I343" s="22">
        <f t="shared" si="23"/>
        <v>0</v>
      </c>
    </row>
    <row r="344" spans="1:9" x14ac:dyDescent="0.2">
      <c r="A344" s="77"/>
      <c r="B344" s="157" t="s">
        <v>14</v>
      </c>
      <c r="C344" s="3"/>
      <c r="D344" s="171"/>
      <c r="E344" s="171"/>
      <c r="F344" s="171"/>
      <c r="G344" s="171"/>
      <c r="H344" s="171"/>
      <c r="I344" s="22">
        <f t="shared" si="23"/>
        <v>0</v>
      </c>
    </row>
    <row r="345" spans="1:9" x14ac:dyDescent="0.2">
      <c r="A345" s="77"/>
      <c r="B345" s="157" t="s">
        <v>12</v>
      </c>
      <c r="C345" s="3"/>
      <c r="D345" s="171"/>
      <c r="E345" s="171"/>
      <c r="F345" s="171"/>
      <c r="G345" s="171"/>
      <c r="H345" s="171"/>
      <c r="I345" s="22">
        <f t="shared" si="23"/>
        <v>0</v>
      </c>
    </row>
    <row r="346" spans="1:9" x14ac:dyDescent="0.2">
      <c r="A346" s="77"/>
      <c r="B346" s="157" t="s">
        <v>16</v>
      </c>
      <c r="C346" s="3"/>
      <c r="D346" s="171"/>
      <c r="E346" s="171"/>
      <c r="F346" s="171"/>
      <c r="G346" s="171"/>
      <c r="H346" s="171"/>
      <c r="I346" s="22">
        <f t="shared" si="23"/>
        <v>0</v>
      </c>
    </row>
    <row r="347" spans="1:9" x14ac:dyDescent="0.2">
      <c r="A347" s="77"/>
      <c r="B347" s="157" t="s">
        <v>42</v>
      </c>
      <c r="C347" s="3"/>
      <c r="D347" s="171"/>
      <c r="E347" s="171"/>
      <c r="F347" s="171"/>
      <c r="G347" s="171"/>
      <c r="H347" s="171"/>
      <c r="I347" s="22">
        <f t="shared" si="23"/>
        <v>0</v>
      </c>
    </row>
    <row r="348" spans="1:9" x14ac:dyDescent="0.2">
      <c r="A348" s="77"/>
      <c r="B348" s="157" t="s">
        <v>44</v>
      </c>
      <c r="C348" s="3"/>
      <c r="D348" s="171"/>
      <c r="E348" s="171"/>
      <c r="F348" s="171"/>
      <c r="G348" s="171"/>
      <c r="H348" s="171"/>
      <c r="I348" s="22">
        <f t="shared" si="23"/>
        <v>0</v>
      </c>
    </row>
    <row r="349" spans="1:9" x14ac:dyDescent="0.2">
      <c r="A349" s="77"/>
      <c r="B349" s="157" t="s">
        <v>19</v>
      </c>
      <c r="C349" s="3"/>
      <c r="D349" s="171"/>
      <c r="E349" s="171"/>
      <c r="F349" s="171"/>
      <c r="G349" s="171"/>
      <c r="H349" s="171"/>
      <c r="I349" s="22">
        <f t="shared" si="23"/>
        <v>0</v>
      </c>
    </row>
    <row r="350" spans="1:9" x14ac:dyDescent="0.2">
      <c r="A350" s="77"/>
      <c r="B350" s="158" t="s">
        <v>20</v>
      </c>
      <c r="C350" s="3"/>
      <c r="D350" s="171"/>
      <c r="E350" s="171"/>
      <c r="F350" s="171"/>
      <c r="G350" s="171"/>
      <c r="H350" s="171"/>
      <c r="I350" s="22">
        <f t="shared" si="23"/>
        <v>0</v>
      </c>
    </row>
    <row r="351" spans="1:9" x14ac:dyDescent="0.2">
      <c r="A351" s="77"/>
      <c r="B351" s="158" t="s">
        <v>18</v>
      </c>
      <c r="C351" s="3"/>
      <c r="D351" s="171"/>
      <c r="E351" s="171"/>
      <c r="F351" s="171"/>
      <c r="G351" s="171"/>
      <c r="H351" s="171"/>
      <c r="I351" s="22">
        <f t="shared" si="23"/>
        <v>0</v>
      </c>
    </row>
    <row r="352" spans="1:9" ht="13.5" thickBot="1" x14ac:dyDescent="0.25">
      <c r="A352" s="78"/>
      <c r="B352" s="159"/>
      <c r="C352" s="2"/>
      <c r="D352" s="172"/>
      <c r="E352" s="172"/>
      <c r="F352" s="172"/>
      <c r="G352" s="172"/>
      <c r="H352" s="172"/>
      <c r="I352" s="23"/>
    </row>
    <row r="353" spans="1:9" x14ac:dyDescent="0.2">
      <c r="A353" s="80"/>
      <c r="B353" s="160"/>
      <c r="C353" s="15"/>
      <c r="D353" s="176"/>
      <c r="E353" s="176"/>
      <c r="F353" s="176"/>
      <c r="G353" s="176"/>
      <c r="H353" s="176"/>
      <c r="I353" s="27">
        <f>SUM(I267:I341)</f>
        <v>249.57000000000002</v>
      </c>
    </row>
    <row r="354" spans="1:9" x14ac:dyDescent="0.2">
      <c r="I354" s="21"/>
    </row>
    <row r="355" spans="1:9" x14ac:dyDescent="0.2">
      <c r="A355" s="50" t="s">
        <v>116</v>
      </c>
      <c r="B355" s="157" t="s">
        <v>1</v>
      </c>
      <c r="I355" s="21">
        <f t="shared" ref="I355:I366" si="24">D355+E355+F355+G355+H355</f>
        <v>0</v>
      </c>
    </row>
    <row r="356" spans="1:9" x14ac:dyDescent="0.2">
      <c r="B356" s="157" t="s">
        <v>2</v>
      </c>
      <c r="D356" s="166">
        <f>5.15+5.15+15</f>
        <v>25.3</v>
      </c>
      <c r="I356" s="21">
        <f t="shared" si="24"/>
        <v>25.3</v>
      </c>
    </row>
    <row r="357" spans="1:9" x14ac:dyDescent="0.2">
      <c r="B357" s="157" t="s">
        <v>3</v>
      </c>
      <c r="I357" s="21">
        <f t="shared" si="24"/>
        <v>0</v>
      </c>
    </row>
    <row r="358" spans="1:9" x14ac:dyDescent="0.2">
      <c r="B358" s="157" t="s">
        <v>15</v>
      </c>
      <c r="I358" s="21">
        <f t="shared" si="24"/>
        <v>0</v>
      </c>
    </row>
    <row r="359" spans="1:9" x14ac:dyDescent="0.2">
      <c r="B359" s="157" t="s">
        <v>17</v>
      </c>
      <c r="I359" s="21">
        <f t="shared" si="24"/>
        <v>0</v>
      </c>
    </row>
    <row r="360" spans="1:9" x14ac:dyDescent="0.2">
      <c r="B360" s="157" t="s">
        <v>4</v>
      </c>
      <c r="I360" s="21">
        <f t="shared" si="24"/>
        <v>0</v>
      </c>
    </row>
    <row r="361" spans="1:9" x14ac:dyDescent="0.2">
      <c r="B361" s="157" t="s">
        <v>14</v>
      </c>
      <c r="I361" s="21">
        <f t="shared" si="24"/>
        <v>0</v>
      </c>
    </row>
    <row r="362" spans="1:9" x14ac:dyDescent="0.2">
      <c r="B362" s="157" t="s">
        <v>12</v>
      </c>
      <c r="I362" s="21">
        <f t="shared" si="24"/>
        <v>0</v>
      </c>
    </row>
    <row r="363" spans="1:9" x14ac:dyDescent="0.2">
      <c r="B363" s="157" t="s">
        <v>16</v>
      </c>
      <c r="I363" s="21">
        <f t="shared" si="24"/>
        <v>0</v>
      </c>
    </row>
    <row r="364" spans="1:9" x14ac:dyDescent="0.2">
      <c r="B364" s="157" t="s">
        <v>42</v>
      </c>
      <c r="I364" s="21">
        <f t="shared" si="24"/>
        <v>0</v>
      </c>
    </row>
    <row r="365" spans="1:9" x14ac:dyDescent="0.2">
      <c r="B365" s="157" t="s">
        <v>44</v>
      </c>
      <c r="I365" s="21">
        <f t="shared" si="24"/>
        <v>0</v>
      </c>
    </row>
    <row r="366" spans="1:9" x14ac:dyDescent="0.2">
      <c r="B366" s="157" t="s">
        <v>19</v>
      </c>
      <c r="I366" s="21">
        <f t="shared" si="24"/>
        <v>0</v>
      </c>
    </row>
    <row r="367" spans="1:9" x14ac:dyDescent="0.2">
      <c r="B367" s="158" t="s">
        <v>18</v>
      </c>
      <c r="I367" s="21"/>
    </row>
    <row r="368" spans="1:9" x14ac:dyDescent="0.2">
      <c r="I368" s="21"/>
    </row>
    <row r="369" spans="1:9" x14ac:dyDescent="0.2">
      <c r="A369" s="50" t="s">
        <v>90</v>
      </c>
      <c r="B369" s="157" t="s">
        <v>1</v>
      </c>
      <c r="I369" s="21">
        <f t="shared" ref="I369:I380" si="25">D369+E369+F369+G369+H369</f>
        <v>0</v>
      </c>
    </row>
    <row r="370" spans="1:9" x14ac:dyDescent="0.2">
      <c r="B370" s="157" t="s">
        <v>2</v>
      </c>
      <c r="D370" s="166">
        <f>15+15+5.15+5.15+5.15+5.15</f>
        <v>50.599999999999994</v>
      </c>
      <c r="I370" s="21">
        <f t="shared" si="25"/>
        <v>50.599999999999994</v>
      </c>
    </row>
    <row r="371" spans="1:9" x14ac:dyDescent="0.2">
      <c r="B371" s="157" t="s">
        <v>3</v>
      </c>
      <c r="I371" s="21">
        <f t="shared" si="25"/>
        <v>0</v>
      </c>
    </row>
    <row r="372" spans="1:9" x14ac:dyDescent="0.2">
      <c r="B372" s="157" t="s">
        <v>15</v>
      </c>
      <c r="D372" s="166">
        <f>3.5+4</f>
        <v>7.5</v>
      </c>
      <c r="I372" s="21">
        <f t="shared" si="25"/>
        <v>7.5</v>
      </c>
    </row>
    <row r="373" spans="1:9" x14ac:dyDescent="0.2">
      <c r="B373" s="157" t="s">
        <v>17</v>
      </c>
      <c r="I373" s="21">
        <f t="shared" si="25"/>
        <v>0</v>
      </c>
    </row>
    <row r="374" spans="1:9" x14ac:dyDescent="0.2">
      <c r="B374" s="157" t="s">
        <v>4</v>
      </c>
      <c r="I374" s="21">
        <f t="shared" si="25"/>
        <v>0</v>
      </c>
    </row>
    <row r="375" spans="1:9" x14ac:dyDescent="0.2">
      <c r="B375" s="157" t="s">
        <v>14</v>
      </c>
      <c r="I375" s="21">
        <f t="shared" si="25"/>
        <v>0</v>
      </c>
    </row>
    <row r="376" spans="1:9" x14ac:dyDescent="0.2">
      <c r="B376" s="157" t="s">
        <v>12</v>
      </c>
      <c r="I376" s="21">
        <f t="shared" si="25"/>
        <v>0</v>
      </c>
    </row>
    <row r="377" spans="1:9" x14ac:dyDescent="0.2">
      <c r="B377" s="157" t="s">
        <v>16</v>
      </c>
      <c r="I377" s="21">
        <f t="shared" si="25"/>
        <v>0</v>
      </c>
    </row>
    <row r="378" spans="1:9" x14ac:dyDescent="0.2">
      <c r="B378" s="157" t="s">
        <v>42</v>
      </c>
      <c r="I378" s="21">
        <f t="shared" si="25"/>
        <v>0</v>
      </c>
    </row>
    <row r="379" spans="1:9" x14ac:dyDescent="0.2">
      <c r="B379" s="157" t="s">
        <v>44</v>
      </c>
      <c r="I379" s="21">
        <f t="shared" si="25"/>
        <v>0</v>
      </c>
    </row>
    <row r="380" spans="1:9" x14ac:dyDescent="0.2">
      <c r="B380" s="157" t="s">
        <v>19</v>
      </c>
      <c r="I380" s="21">
        <f t="shared" si="25"/>
        <v>0</v>
      </c>
    </row>
    <row r="381" spans="1:9" x14ac:dyDescent="0.2">
      <c r="B381" s="158" t="s">
        <v>18</v>
      </c>
      <c r="I381" s="21"/>
    </row>
    <row r="382" spans="1:9" x14ac:dyDescent="0.2">
      <c r="I382" s="21"/>
    </row>
    <row r="383" spans="1:9" x14ac:dyDescent="0.2">
      <c r="A383" s="50" t="s">
        <v>112</v>
      </c>
      <c r="B383" s="157" t="s">
        <v>1</v>
      </c>
      <c r="I383" s="21">
        <f t="shared" ref="I383:I394" si="26">D383+E383+F383+G383+H383</f>
        <v>0</v>
      </c>
    </row>
    <row r="384" spans="1:9" x14ac:dyDescent="0.2">
      <c r="B384" s="157" t="s">
        <v>2</v>
      </c>
      <c r="D384" s="166">
        <f>6.65+6.65+5.15+5.15+15+15</f>
        <v>53.6</v>
      </c>
      <c r="I384" s="21">
        <f t="shared" si="26"/>
        <v>53.6</v>
      </c>
    </row>
    <row r="385" spans="1:9" x14ac:dyDescent="0.2">
      <c r="B385" s="157" t="s">
        <v>3</v>
      </c>
      <c r="I385" s="21">
        <f t="shared" si="26"/>
        <v>0</v>
      </c>
    </row>
    <row r="386" spans="1:9" x14ac:dyDescent="0.2">
      <c r="B386" s="157" t="s">
        <v>15</v>
      </c>
      <c r="I386" s="21">
        <f t="shared" si="26"/>
        <v>0</v>
      </c>
    </row>
    <row r="387" spans="1:9" x14ac:dyDescent="0.2">
      <c r="B387" s="157" t="s">
        <v>17</v>
      </c>
      <c r="I387" s="21">
        <f t="shared" si="26"/>
        <v>0</v>
      </c>
    </row>
    <row r="388" spans="1:9" x14ac:dyDescent="0.2">
      <c r="B388" s="157" t="s">
        <v>4</v>
      </c>
      <c r="I388" s="21">
        <f t="shared" si="26"/>
        <v>0</v>
      </c>
    </row>
    <row r="389" spans="1:9" x14ac:dyDescent="0.2">
      <c r="B389" s="157" t="s">
        <v>14</v>
      </c>
      <c r="I389" s="21">
        <f t="shared" si="26"/>
        <v>0</v>
      </c>
    </row>
    <row r="390" spans="1:9" x14ac:dyDescent="0.2">
      <c r="B390" s="157" t="s">
        <v>12</v>
      </c>
      <c r="I390" s="21">
        <f t="shared" si="26"/>
        <v>0</v>
      </c>
    </row>
    <row r="391" spans="1:9" x14ac:dyDescent="0.2">
      <c r="B391" s="157" t="s">
        <v>16</v>
      </c>
      <c r="I391" s="21">
        <f t="shared" si="26"/>
        <v>0</v>
      </c>
    </row>
    <row r="392" spans="1:9" x14ac:dyDescent="0.2">
      <c r="B392" s="157" t="s">
        <v>42</v>
      </c>
      <c r="I392" s="21">
        <f t="shared" si="26"/>
        <v>0</v>
      </c>
    </row>
    <row r="393" spans="1:9" x14ac:dyDescent="0.2">
      <c r="B393" s="157" t="s">
        <v>44</v>
      </c>
      <c r="I393" s="21">
        <f t="shared" si="26"/>
        <v>0</v>
      </c>
    </row>
    <row r="394" spans="1:9" x14ac:dyDescent="0.2">
      <c r="B394" s="157" t="s">
        <v>19</v>
      </c>
      <c r="I394" s="21">
        <f t="shared" si="26"/>
        <v>0</v>
      </c>
    </row>
    <row r="395" spans="1:9" x14ac:dyDescent="0.2">
      <c r="B395" s="158" t="s">
        <v>18</v>
      </c>
      <c r="I395" s="21"/>
    </row>
    <row r="396" spans="1:9" x14ac:dyDescent="0.2">
      <c r="I396" s="21"/>
    </row>
    <row r="397" spans="1:9" x14ac:dyDescent="0.2">
      <c r="A397" s="50" t="s">
        <v>91</v>
      </c>
      <c r="B397" s="157" t="s">
        <v>1</v>
      </c>
      <c r="I397" s="21">
        <f t="shared" ref="I397:I408" si="27">D397+E397+F397+G397+H397</f>
        <v>0</v>
      </c>
    </row>
    <row r="398" spans="1:9" x14ac:dyDescent="0.2">
      <c r="B398" s="157" t="s">
        <v>2</v>
      </c>
      <c r="D398" s="166">
        <f>5.15+5.15+15+15+6.65+6.65</f>
        <v>53.599999999999994</v>
      </c>
      <c r="I398" s="21">
        <f t="shared" si="27"/>
        <v>53.599999999999994</v>
      </c>
    </row>
    <row r="399" spans="1:9" x14ac:dyDescent="0.2">
      <c r="B399" s="157" t="s">
        <v>3</v>
      </c>
      <c r="I399" s="21">
        <f t="shared" si="27"/>
        <v>0</v>
      </c>
    </row>
    <row r="400" spans="1:9" x14ac:dyDescent="0.2">
      <c r="B400" s="157" t="s">
        <v>15</v>
      </c>
      <c r="I400" s="21">
        <f t="shared" si="27"/>
        <v>0</v>
      </c>
    </row>
    <row r="401" spans="2:9" x14ac:dyDescent="0.2">
      <c r="B401" s="157" t="s">
        <v>17</v>
      </c>
      <c r="I401" s="21">
        <f t="shared" si="27"/>
        <v>0</v>
      </c>
    </row>
    <row r="402" spans="2:9" x14ac:dyDescent="0.2">
      <c r="B402" s="157" t="s">
        <v>4</v>
      </c>
      <c r="I402" s="21">
        <f t="shared" si="27"/>
        <v>0</v>
      </c>
    </row>
    <row r="403" spans="2:9" x14ac:dyDescent="0.2">
      <c r="B403" s="157" t="s">
        <v>14</v>
      </c>
      <c r="I403" s="21">
        <f t="shared" si="27"/>
        <v>0</v>
      </c>
    </row>
    <row r="404" spans="2:9" x14ac:dyDescent="0.2">
      <c r="B404" s="157" t="s">
        <v>12</v>
      </c>
      <c r="I404" s="21">
        <f t="shared" si="27"/>
        <v>0</v>
      </c>
    </row>
    <row r="405" spans="2:9" x14ac:dyDescent="0.2">
      <c r="B405" s="157" t="s">
        <v>16</v>
      </c>
      <c r="I405" s="21">
        <f t="shared" si="27"/>
        <v>0</v>
      </c>
    </row>
    <row r="406" spans="2:9" x14ac:dyDescent="0.2">
      <c r="B406" s="157" t="s">
        <v>42</v>
      </c>
      <c r="I406" s="21">
        <f t="shared" si="27"/>
        <v>0</v>
      </c>
    </row>
    <row r="407" spans="2:9" x14ac:dyDescent="0.2">
      <c r="B407" s="157" t="s">
        <v>44</v>
      </c>
      <c r="I407" s="21">
        <f t="shared" si="27"/>
        <v>0</v>
      </c>
    </row>
    <row r="408" spans="2:9" x14ac:dyDescent="0.2">
      <c r="B408" s="157" t="s">
        <v>19</v>
      </c>
      <c r="I408" s="21">
        <f t="shared" si="27"/>
        <v>0</v>
      </c>
    </row>
    <row r="409" spans="2:9" x14ac:dyDescent="0.2">
      <c r="B409" s="158" t="s">
        <v>18</v>
      </c>
      <c r="I409" s="21"/>
    </row>
    <row r="410" spans="2:9" x14ac:dyDescent="0.2">
      <c r="I410" s="21"/>
    </row>
    <row r="411" spans="2:9" x14ac:dyDescent="0.2">
      <c r="B411" s="157" t="s">
        <v>1</v>
      </c>
      <c r="I411" s="21">
        <f t="shared" ref="I411:I422" si="28">D411+E411+F411+G411+H411</f>
        <v>0</v>
      </c>
    </row>
    <row r="412" spans="2:9" x14ac:dyDescent="0.2">
      <c r="B412" s="157" t="s">
        <v>2</v>
      </c>
      <c r="I412" s="21">
        <f t="shared" si="28"/>
        <v>0</v>
      </c>
    </row>
    <row r="413" spans="2:9" x14ac:dyDescent="0.2">
      <c r="B413" s="157" t="s">
        <v>3</v>
      </c>
      <c r="I413" s="21">
        <f t="shared" si="28"/>
        <v>0</v>
      </c>
    </row>
    <row r="414" spans="2:9" x14ac:dyDescent="0.2">
      <c r="B414" s="157" t="s">
        <v>15</v>
      </c>
      <c r="I414" s="21">
        <f t="shared" si="28"/>
        <v>0</v>
      </c>
    </row>
    <row r="415" spans="2:9" x14ac:dyDescent="0.2">
      <c r="B415" s="157" t="s">
        <v>17</v>
      </c>
      <c r="I415" s="21">
        <f t="shared" si="28"/>
        <v>0</v>
      </c>
    </row>
    <row r="416" spans="2:9" x14ac:dyDescent="0.2">
      <c r="B416" s="157" t="s">
        <v>4</v>
      </c>
      <c r="I416" s="21">
        <f t="shared" si="28"/>
        <v>0</v>
      </c>
    </row>
    <row r="417" spans="1:9" x14ac:dyDescent="0.2">
      <c r="B417" s="157" t="s">
        <v>14</v>
      </c>
      <c r="I417" s="21">
        <f t="shared" si="28"/>
        <v>0</v>
      </c>
    </row>
    <row r="418" spans="1:9" x14ac:dyDescent="0.2">
      <c r="B418" s="157" t="s">
        <v>12</v>
      </c>
      <c r="I418" s="21">
        <f t="shared" si="28"/>
        <v>0</v>
      </c>
    </row>
    <row r="419" spans="1:9" x14ac:dyDescent="0.2">
      <c r="B419" s="157" t="s">
        <v>16</v>
      </c>
      <c r="I419" s="21">
        <f t="shared" si="28"/>
        <v>0</v>
      </c>
    </row>
    <row r="420" spans="1:9" x14ac:dyDescent="0.2">
      <c r="B420" s="157" t="s">
        <v>42</v>
      </c>
      <c r="I420" s="21">
        <f t="shared" si="28"/>
        <v>0</v>
      </c>
    </row>
    <row r="421" spans="1:9" x14ac:dyDescent="0.2">
      <c r="B421" s="157" t="s">
        <v>44</v>
      </c>
      <c r="I421" s="21">
        <f t="shared" si="28"/>
        <v>0</v>
      </c>
    </row>
    <row r="422" spans="1:9" x14ac:dyDescent="0.2">
      <c r="B422" s="157" t="s">
        <v>19</v>
      </c>
      <c r="I422" s="21">
        <f t="shared" si="28"/>
        <v>0</v>
      </c>
    </row>
    <row r="423" spans="1:9" x14ac:dyDescent="0.2">
      <c r="B423" s="158" t="s">
        <v>18</v>
      </c>
      <c r="I423" s="21"/>
    </row>
    <row r="424" spans="1:9" x14ac:dyDescent="0.2">
      <c r="I424" s="21"/>
    </row>
    <row r="425" spans="1:9" x14ac:dyDescent="0.2">
      <c r="B425" s="157" t="s">
        <v>1</v>
      </c>
      <c r="I425" s="21">
        <f t="shared" ref="I425:I438" si="29">D425+E425+F425+G425+H425</f>
        <v>0</v>
      </c>
    </row>
    <row r="426" spans="1:9" x14ac:dyDescent="0.2">
      <c r="B426" s="157" t="s">
        <v>2</v>
      </c>
      <c r="I426" s="21">
        <f t="shared" si="29"/>
        <v>0</v>
      </c>
    </row>
    <row r="427" spans="1:9" x14ac:dyDescent="0.2">
      <c r="B427" s="157" t="s">
        <v>3</v>
      </c>
      <c r="I427" s="21">
        <f t="shared" si="29"/>
        <v>0</v>
      </c>
    </row>
    <row r="428" spans="1:9" x14ac:dyDescent="0.2">
      <c r="B428" s="157" t="s">
        <v>15</v>
      </c>
      <c r="I428" s="21">
        <f t="shared" si="29"/>
        <v>0</v>
      </c>
    </row>
    <row r="429" spans="1:9" x14ac:dyDescent="0.2">
      <c r="A429" s="77"/>
      <c r="B429" s="157" t="s">
        <v>17</v>
      </c>
      <c r="C429" s="3"/>
      <c r="D429" s="171"/>
      <c r="E429" s="171"/>
      <c r="F429" s="171"/>
      <c r="G429" s="171"/>
      <c r="H429" s="171"/>
      <c r="I429" s="22">
        <f t="shared" si="29"/>
        <v>0</v>
      </c>
    </row>
    <row r="430" spans="1:9" x14ac:dyDescent="0.2">
      <c r="A430" s="77"/>
      <c r="B430" s="157" t="s">
        <v>4</v>
      </c>
      <c r="C430" s="3"/>
      <c r="D430" s="171"/>
      <c r="E430" s="171"/>
      <c r="F430" s="171"/>
      <c r="G430" s="171"/>
      <c r="H430" s="171"/>
      <c r="I430" s="22">
        <f t="shared" si="29"/>
        <v>0</v>
      </c>
    </row>
    <row r="431" spans="1:9" x14ac:dyDescent="0.2">
      <c r="A431" s="77"/>
      <c r="B431" s="157" t="s">
        <v>14</v>
      </c>
      <c r="C431" s="3"/>
      <c r="D431" s="171"/>
      <c r="E431" s="171"/>
      <c r="F431" s="171"/>
      <c r="G431" s="171"/>
      <c r="H431" s="171"/>
      <c r="I431" s="22">
        <f t="shared" si="29"/>
        <v>0</v>
      </c>
    </row>
    <row r="432" spans="1:9" x14ac:dyDescent="0.2">
      <c r="A432" s="77"/>
      <c r="B432" s="157" t="s">
        <v>12</v>
      </c>
      <c r="C432" s="3"/>
      <c r="D432" s="171"/>
      <c r="E432" s="171"/>
      <c r="F432" s="171"/>
      <c r="G432" s="171"/>
      <c r="H432" s="171"/>
      <c r="I432" s="22">
        <f t="shared" si="29"/>
        <v>0</v>
      </c>
    </row>
    <row r="433" spans="1:9" x14ac:dyDescent="0.2">
      <c r="A433" s="77"/>
      <c r="B433" s="157" t="s">
        <v>16</v>
      </c>
      <c r="C433" s="3"/>
      <c r="D433" s="171"/>
      <c r="E433" s="171"/>
      <c r="F433" s="171"/>
      <c r="G433" s="171"/>
      <c r="H433" s="171"/>
      <c r="I433" s="22">
        <f t="shared" si="29"/>
        <v>0</v>
      </c>
    </row>
    <row r="434" spans="1:9" x14ac:dyDescent="0.2">
      <c r="A434" s="77"/>
      <c r="B434" s="157" t="s">
        <v>42</v>
      </c>
      <c r="C434" s="3"/>
      <c r="D434" s="171"/>
      <c r="E434" s="171"/>
      <c r="F434" s="171"/>
      <c r="G434" s="171"/>
      <c r="H434" s="171"/>
      <c r="I434" s="22">
        <f t="shared" si="29"/>
        <v>0</v>
      </c>
    </row>
    <row r="435" spans="1:9" x14ac:dyDescent="0.2">
      <c r="A435" s="77"/>
      <c r="B435" s="157" t="s">
        <v>44</v>
      </c>
      <c r="C435" s="3"/>
      <c r="D435" s="171"/>
      <c r="E435" s="171"/>
      <c r="F435" s="171"/>
      <c r="G435" s="171"/>
      <c r="H435" s="171"/>
      <c r="I435" s="22">
        <f t="shared" si="29"/>
        <v>0</v>
      </c>
    </row>
    <row r="436" spans="1:9" x14ac:dyDescent="0.2">
      <c r="A436" s="77"/>
      <c r="B436" s="157" t="s">
        <v>19</v>
      </c>
      <c r="C436" s="3"/>
      <c r="D436" s="171"/>
      <c r="E436" s="171"/>
      <c r="F436" s="171"/>
      <c r="G436" s="171"/>
      <c r="H436" s="171"/>
      <c r="I436" s="22">
        <f t="shared" si="29"/>
        <v>0</v>
      </c>
    </row>
    <row r="437" spans="1:9" x14ac:dyDescent="0.2">
      <c r="A437" s="77"/>
      <c r="B437" s="157" t="s">
        <v>20</v>
      </c>
      <c r="C437" s="3"/>
      <c r="D437" s="171"/>
      <c r="E437" s="171"/>
      <c r="F437" s="171"/>
      <c r="G437" s="171"/>
      <c r="H437" s="171"/>
      <c r="I437" s="22">
        <f t="shared" si="29"/>
        <v>0</v>
      </c>
    </row>
    <row r="438" spans="1:9" x14ac:dyDescent="0.2">
      <c r="A438" s="77"/>
      <c r="B438" s="158" t="s">
        <v>18</v>
      </c>
      <c r="C438" s="3"/>
      <c r="D438" s="171"/>
      <c r="E438" s="171"/>
      <c r="F438" s="171"/>
      <c r="G438" s="171"/>
      <c r="H438" s="171"/>
      <c r="I438" s="22">
        <f t="shared" si="29"/>
        <v>0</v>
      </c>
    </row>
    <row r="439" spans="1:9" ht="13.5" thickBot="1" x14ac:dyDescent="0.25">
      <c r="A439" s="78"/>
      <c r="B439" s="159"/>
      <c r="C439" s="2"/>
      <c r="D439" s="172"/>
      <c r="E439" s="172"/>
      <c r="F439" s="172"/>
      <c r="G439" s="172"/>
      <c r="H439" s="172"/>
      <c r="I439" s="23"/>
    </row>
    <row r="440" spans="1:9" x14ac:dyDescent="0.2">
      <c r="A440" s="81"/>
      <c r="B440" s="160"/>
      <c r="C440" s="15"/>
      <c r="D440" s="176"/>
      <c r="E440" s="176"/>
      <c r="F440" s="176"/>
      <c r="G440" s="176"/>
      <c r="H440" s="176"/>
      <c r="I440" s="27">
        <f>SUM(I354:I430)</f>
        <v>190.6</v>
      </c>
    </row>
    <row r="444" spans="1:9" ht="13.5" thickBot="1" x14ac:dyDescent="0.25"/>
    <row r="445" spans="1:9" ht="13.5" thickBot="1" x14ac:dyDescent="0.25">
      <c r="B445" s="162" t="s">
        <v>46</v>
      </c>
      <c r="C445" s="134"/>
      <c r="D445" s="195" t="s">
        <v>30</v>
      </c>
      <c r="E445" s="195" t="s">
        <v>31</v>
      </c>
      <c r="F445" s="177" t="s">
        <v>43</v>
      </c>
      <c r="G445" s="178"/>
      <c r="H445" s="178"/>
      <c r="I445" s="135"/>
    </row>
    <row r="446" spans="1:9" x14ac:dyDescent="0.2">
      <c r="B446" s="163" t="s">
        <v>1</v>
      </c>
      <c r="C446" s="3"/>
      <c r="D446" s="171">
        <f>'DEBIT-BANK'!B48</f>
        <v>1302.53</v>
      </c>
      <c r="E446" s="171">
        <f>'CASH-BANK'!B49</f>
        <v>20</v>
      </c>
      <c r="F446" s="171"/>
      <c r="G446" s="171"/>
      <c r="H446" s="171"/>
      <c r="I446" s="136">
        <f t="shared" ref="I446:I457" si="30">D446+E446+F446</f>
        <v>1322.53</v>
      </c>
    </row>
    <row r="447" spans="1:9" x14ac:dyDescent="0.2">
      <c r="B447" s="163" t="s">
        <v>2</v>
      </c>
      <c r="C447" s="3"/>
      <c r="D447" s="171">
        <f>'DEBIT-BANK'!C48</f>
        <v>0</v>
      </c>
      <c r="E447" s="171">
        <f>'CASH-BANK'!C49</f>
        <v>1055.0999999999999</v>
      </c>
      <c r="F447" s="171"/>
      <c r="G447" s="171"/>
      <c r="H447" s="171"/>
      <c r="I447" s="136">
        <f t="shared" si="30"/>
        <v>1055.0999999999999</v>
      </c>
    </row>
    <row r="448" spans="1:9" x14ac:dyDescent="0.2">
      <c r="B448" s="163" t="s">
        <v>3</v>
      </c>
      <c r="C448" s="3"/>
      <c r="D448" s="171">
        <f>'DEBIT-BANK'!D48</f>
        <v>5572.2600000000011</v>
      </c>
      <c r="E448" s="171">
        <f>'CASH-BANK'!D49</f>
        <v>19.87</v>
      </c>
      <c r="F448" s="171"/>
      <c r="G448" s="171"/>
      <c r="H448" s="171"/>
      <c r="I448" s="136">
        <f t="shared" si="30"/>
        <v>5592.130000000001</v>
      </c>
    </row>
    <row r="449" spans="2:9" x14ac:dyDescent="0.2">
      <c r="B449" s="163" t="s">
        <v>15</v>
      </c>
      <c r="C449" s="3"/>
      <c r="D449" s="171">
        <f>'DEBIT-BANK'!E48</f>
        <v>0</v>
      </c>
      <c r="E449" s="171">
        <f>'CASH-BANK'!E49</f>
        <v>65.5</v>
      </c>
      <c r="F449" s="171"/>
      <c r="G449" s="171"/>
      <c r="H449" s="171"/>
      <c r="I449" s="136">
        <f t="shared" si="30"/>
        <v>65.5</v>
      </c>
    </row>
    <row r="450" spans="2:9" x14ac:dyDescent="0.2">
      <c r="B450" s="163" t="s">
        <v>17</v>
      </c>
      <c r="C450" s="3"/>
      <c r="D450" s="171">
        <f>'DEBIT-BANK'!F48</f>
        <v>0</v>
      </c>
      <c r="E450" s="171">
        <f>'CASH-BANK'!F49</f>
        <v>0</v>
      </c>
      <c r="F450" s="171"/>
      <c r="G450" s="171"/>
      <c r="H450" s="171"/>
      <c r="I450" s="136">
        <f t="shared" si="30"/>
        <v>0</v>
      </c>
    </row>
    <row r="451" spans="2:9" x14ac:dyDescent="0.2">
      <c r="B451" s="163" t="s">
        <v>4</v>
      </c>
      <c r="C451" s="3"/>
      <c r="D451" s="171">
        <f>'DEBIT-BANK'!G48</f>
        <v>1643.31</v>
      </c>
      <c r="E451" s="171">
        <f>'CASH-BANK'!G49</f>
        <v>0</v>
      </c>
      <c r="F451" s="171"/>
      <c r="G451" s="171"/>
      <c r="H451" s="171"/>
      <c r="I451" s="136">
        <f t="shared" si="30"/>
        <v>1643.31</v>
      </c>
    </row>
    <row r="452" spans="2:9" x14ac:dyDescent="0.2">
      <c r="B452" s="163" t="s">
        <v>32</v>
      </c>
      <c r="C452" s="3"/>
      <c r="D452" s="171">
        <f>'DEBIT-BANK'!H48</f>
        <v>0</v>
      </c>
      <c r="E452" s="171">
        <f>'CASH-BANK'!H49</f>
        <v>0</v>
      </c>
      <c r="F452" s="171"/>
      <c r="G452" s="171"/>
      <c r="H452" s="171"/>
      <c r="I452" s="136">
        <f t="shared" si="30"/>
        <v>0</v>
      </c>
    </row>
    <row r="453" spans="2:9" x14ac:dyDescent="0.2">
      <c r="B453" s="163" t="s">
        <v>12</v>
      </c>
      <c r="C453" s="3"/>
      <c r="D453" s="171">
        <f>'DEBIT-BANK'!I48</f>
        <v>86.759999999999991</v>
      </c>
      <c r="E453" s="171">
        <f>'CASH-BANK'!I49</f>
        <v>122.34</v>
      </c>
      <c r="F453" s="171"/>
      <c r="G453" s="171"/>
      <c r="H453" s="171"/>
      <c r="I453" s="136">
        <f t="shared" si="30"/>
        <v>209.1</v>
      </c>
    </row>
    <row r="454" spans="2:9" x14ac:dyDescent="0.2">
      <c r="B454" s="157" t="s">
        <v>127</v>
      </c>
      <c r="C454" s="3"/>
      <c r="D454" s="171">
        <f>'DEBIT-BANK'!K48</f>
        <v>388.05</v>
      </c>
      <c r="E454" s="171">
        <f>'CASH-BANK'!K49</f>
        <v>0</v>
      </c>
      <c r="F454" s="171"/>
      <c r="G454" s="171"/>
      <c r="H454" s="171"/>
      <c r="I454" s="136">
        <f t="shared" si="30"/>
        <v>388.05</v>
      </c>
    </row>
    <row r="455" spans="2:9" x14ac:dyDescent="0.2">
      <c r="B455" s="163" t="s">
        <v>33</v>
      </c>
      <c r="C455" s="3"/>
      <c r="D455" s="171"/>
      <c r="E455" s="171"/>
      <c r="F455" s="171"/>
      <c r="G455" s="171"/>
      <c r="H455" s="171"/>
      <c r="I455" s="136">
        <f t="shared" si="30"/>
        <v>0</v>
      </c>
    </row>
    <row r="456" spans="2:9" x14ac:dyDescent="0.2">
      <c r="B456" s="163" t="s">
        <v>34</v>
      </c>
      <c r="C456" s="3"/>
      <c r="D456" s="171"/>
      <c r="E456" s="171"/>
      <c r="F456" s="171"/>
      <c r="G456" s="171"/>
      <c r="H456" s="171"/>
      <c r="I456" s="136">
        <f t="shared" si="30"/>
        <v>0</v>
      </c>
    </row>
    <row r="457" spans="2:9" ht="13.5" thickBot="1" x14ac:dyDescent="0.25">
      <c r="B457" s="164" t="s">
        <v>35</v>
      </c>
      <c r="C457" s="2"/>
      <c r="D457" s="172">
        <f>'DEBIT-BANK'!N48</f>
        <v>34169</v>
      </c>
      <c r="E457" s="172">
        <f>'CASH-BANK'!N49</f>
        <v>0</v>
      </c>
      <c r="F457" s="172"/>
      <c r="G457" s="172"/>
      <c r="H457" s="172"/>
      <c r="I457" s="137">
        <f t="shared" si="30"/>
        <v>34169</v>
      </c>
    </row>
    <row r="458" spans="2:9" ht="13.5" thickBot="1" x14ac:dyDescent="0.25">
      <c r="B458" s="158"/>
      <c r="C458" s="3"/>
      <c r="D458" s="179">
        <f>SUM(D446:D457)</f>
        <v>43161.91</v>
      </c>
      <c r="E458" s="179">
        <f>SUM(E446:E457)</f>
        <v>1282.8099999999997</v>
      </c>
      <c r="F458" s="171"/>
      <c r="G458" s="171"/>
      <c r="H458" s="171"/>
      <c r="I458" s="91">
        <f>SUM(I446:I457)</f>
        <v>44444.72</v>
      </c>
    </row>
    <row r="459" spans="2:9" ht="13.5" thickTop="1" x14ac:dyDescent="0.2"/>
    <row r="462" spans="2:9" x14ac:dyDescent="0.2">
      <c r="B462" s="157" t="s">
        <v>26</v>
      </c>
    </row>
    <row r="463" spans="2:9" x14ac:dyDescent="0.2">
      <c r="B463" s="157" t="s">
        <v>27</v>
      </c>
      <c r="D463" s="180">
        <f>'NOV AR'!C17</f>
        <v>45852</v>
      </c>
    </row>
    <row r="464" spans="2:9" x14ac:dyDescent="0.2">
      <c r="B464" s="157" t="s">
        <v>28</v>
      </c>
      <c r="D464" s="181">
        <f>I458</f>
        <v>44444.72</v>
      </c>
    </row>
    <row r="465" spans="2:4" ht="13.5" thickBot="1" x14ac:dyDescent="0.25">
      <c r="B465" s="157" t="s">
        <v>29</v>
      </c>
      <c r="D465" s="182">
        <f>D463-D464</f>
        <v>1407.2799999999988</v>
      </c>
    </row>
    <row r="466" spans="2:4" ht="13.5" thickTop="1" x14ac:dyDescent="0.2"/>
  </sheetData>
  <customSheetViews>
    <customSheetView guid="{97FF768E-DA46-4D0F-BA3C-7ACBE2CC230E}" showPageBreaks="1" hiddenColumns="1" topLeftCell="A372">
      <selection activeCell="G446" sqref="G446"/>
      <pageMargins left="0.75" right="0.75" top="1" bottom="1" header="0.5" footer="0.5"/>
      <pageSetup orientation="landscape" horizontalDpi="4294967293" verticalDpi="4294967293" r:id="rId1"/>
      <headerFooter alignWithMargins="0"/>
    </customSheetView>
  </customSheetViews>
  <phoneticPr fontId="2" type="noConversion"/>
  <pageMargins left="0.75" right="0.75" top="1" bottom="1" header="0.5" footer="0.5"/>
  <pageSetup orientation="landscape" horizontalDpi="4294967293" verticalDpi="4294967293" r:id="rId2"/>
  <headerFooter alignWithMargins="0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1"/>
  <sheetViews>
    <sheetView zoomScaleNormal="100" workbookViewId="0">
      <selection activeCell="J14" sqref="J14"/>
    </sheetView>
  </sheetViews>
  <sheetFormatPr defaultRowHeight="12.75" x14ac:dyDescent="0.2"/>
  <cols>
    <col min="1" max="1" width="11.7109375" style="105" customWidth="1"/>
    <col min="2" max="2" width="31.5703125" customWidth="1"/>
    <col min="3" max="3" width="16.140625" style="18" customWidth="1"/>
    <col min="4" max="4" width="15.42578125" style="1" customWidth="1"/>
    <col min="5" max="5" width="41.28515625" style="106" customWidth="1"/>
  </cols>
  <sheetData>
    <row r="1" spans="1:5" s="100" customFormat="1" ht="21.95" customHeight="1" x14ac:dyDescent="0.25">
      <c r="A1" s="107" t="s">
        <v>36</v>
      </c>
      <c r="B1" s="102" t="s">
        <v>37</v>
      </c>
      <c r="C1" s="103" t="s">
        <v>38</v>
      </c>
      <c r="D1" s="102" t="s">
        <v>39</v>
      </c>
      <c r="E1" s="108" t="s">
        <v>40</v>
      </c>
    </row>
    <row r="2" spans="1:5" ht="18" customHeight="1" x14ac:dyDescent="0.2">
      <c r="A2" s="114" t="s">
        <v>130</v>
      </c>
      <c r="B2" s="109" t="s">
        <v>128</v>
      </c>
      <c r="C2" s="110">
        <v>3820</v>
      </c>
      <c r="D2" s="111">
        <v>1801</v>
      </c>
      <c r="E2" s="115"/>
    </row>
    <row r="3" spans="1:5" ht="18" customHeight="1" x14ac:dyDescent="0.2">
      <c r="A3" s="114" t="s">
        <v>129</v>
      </c>
      <c r="B3" s="109" t="s">
        <v>131</v>
      </c>
      <c r="C3" s="110">
        <v>9400</v>
      </c>
      <c r="D3" s="111">
        <v>54716</v>
      </c>
      <c r="E3" s="115" t="s">
        <v>132</v>
      </c>
    </row>
    <row r="4" spans="1:5" ht="18" customHeight="1" x14ac:dyDescent="0.2">
      <c r="A4" s="114" t="s">
        <v>133</v>
      </c>
      <c r="B4" s="109" t="s">
        <v>134</v>
      </c>
      <c r="C4" s="110">
        <v>6290</v>
      </c>
      <c r="D4" s="111">
        <v>4696</v>
      </c>
      <c r="E4" s="116"/>
    </row>
    <row r="5" spans="1:5" ht="18" customHeight="1" x14ac:dyDescent="0.2">
      <c r="A5" s="114" t="s">
        <v>135</v>
      </c>
      <c r="B5" s="112" t="s">
        <v>131</v>
      </c>
      <c r="C5" s="110">
        <v>5160</v>
      </c>
      <c r="D5" s="111">
        <v>54741</v>
      </c>
      <c r="E5" s="116"/>
    </row>
    <row r="6" spans="1:5" ht="18" customHeight="1" x14ac:dyDescent="0.2">
      <c r="A6" s="114" t="s">
        <v>136</v>
      </c>
      <c r="B6" s="112" t="s">
        <v>137</v>
      </c>
      <c r="C6" s="110">
        <v>4082</v>
      </c>
      <c r="D6" s="111">
        <v>2300</v>
      </c>
      <c r="E6" s="116"/>
    </row>
    <row r="7" spans="1:5" ht="18" customHeight="1" x14ac:dyDescent="0.2">
      <c r="A7" s="114" t="s">
        <v>138</v>
      </c>
      <c r="B7" s="112" t="s">
        <v>131</v>
      </c>
      <c r="C7" s="110">
        <v>15000</v>
      </c>
      <c r="D7" s="111">
        <v>54755</v>
      </c>
      <c r="E7" s="116"/>
    </row>
    <row r="8" spans="1:5" ht="18" customHeight="1" x14ac:dyDescent="0.2">
      <c r="A8" s="114" t="s">
        <v>139</v>
      </c>
      <c r="B8" s="112" t="s">
        <v>128</v>
      </c>
      <c r="C8" s="110">
        <v>2100</v>
      </c>
      <c r="D8" s="111">
        <v>1804</v>
      </c>
      <c r="E8" s="116"/>
    </row>
    <row r="9" spans="1:5" ht="18" customHeight="1" x14ac:dyDescent="0.2">
      <c r="A9" s="114"/>
      <c r="B9" s="112"/>
      <c r="C9" s="110"/>
      <c r="D9" s="111"/>
      <c r="E9" s="116"/>
    </row>
    <row r="10" spans="1:5" ht="18" customHeight="1" x14ac:dyDescent="0.2">
      <c r="A10" s="114"/>
      <c r="B10" s="112"/>
      <c r="C10" s="110"/>
      <c r="D10" s="111"/>
      <c r="E10" s="115"/>
    </row>
    <row r="11" spans="1:5" ht="18" customHeight="1" x14ac:dyDescent="0.2">
      <c r="A11" s="114"/>
      <c r="B11" s="112"/>
      <c r="C11" s="110"/>
      <c r="D11" s="111"/>
      <c r="E11" s="115"/>
    </row>
    <row r="12" spans="1:5" ht="18" customHeight="1" x14ac:dyDescent="0.2">
      <c r="A12" s="114"/>
      <c r="B12" s="112"/>
      <c r="C12" s="110"/>
      <c r="D12" s="111"/>
      <c r="E12" s="116"/>
    </row>
    <row r="13" spans="1:5" ht="18" customHeight="1" x14ac:dyDescent="0.2">
      <c r="A13" s="114"/>
      <c r="B13" s="112"/>
      <c r="C13" s="110"/>
      <c r="D13" s="111"/>
      <c r="E13" s="116"/>
    </row>
    <row r="14" spans="1:5" ht="18" customHeight="1" x14ac:dyDescent="0.2">
      <c r="A14" s="114"/>
      <c r="B14" s="112"/>
      <c r="C14" s="110"/>
      <c r="D14" s="111"/>
      <c r="E14" s="115"/>
    </row>
    <row r="15" spans="1:5" ht="18" customHeight="1" x14ac:dyDescent="0.2">
      <c r="A15" s="114"/>
      <c r="B15" s="112"/>
      <c r="C15" s="110"/>
      <c r="D15" s="111"/>
      <c r="E15" s="140"/>
    </row>
    <row r="16" spans="1:5" ht="18" customHeight="1" thickBot="1" x14ac:dyDescent="0.25">
      <c r="A16" s="119"/>
      <c r="B16" s="120"/>
      <c r="C16" s="121"/>
      <c r="D16" s="122"/>
      <c r="E16" s="123"/>
    </row>
    <row r="17" spans="1:5" s="99" customFormat="1" ht="21.95" customHeight="1" thickBot="1" x14ac:dyDescent="0.3">
      <c r="A17" s="124"/>
      <c r="B17" s="125" t="s">
        <v>45</v>
      </c>
      <c r="C17" s="126">
        <f>SUM(C2:C16)</f>
        <v>45852</v>
      </c>
      <c r="D17" s="127"/>
      <c r="E17" s="128"/>
    </row>
    <row r="18" spans="1:5" ht="18" customHeight="1" thickTop="1" x14ac:dyDescent="0.2">
      <c r="A18" s="117"/>
      <c r="B18" s="113"/>
      <c r="C18" s="118"/>
      <c r="D18" s="111"/>
      <c r="E18" s="116"/>
    </row>
    <row r="19" spans="1:5" ht="18" customHeight="1" x14ac:dyDescent="0.2">
      <c r="A19" s="117"/>
      <c r="B19" s="113"/>
      <c r="C19" s="110"/>
      <c r="D19" s="111"/>
      <c r="E19" s="116"/>
    </row>
    <row r="20" spans="1:5" ht="18" customHeight="1" x14ac:dyDescent="0.2">
      <c r="A20" s="117"/>
      <c r="B20" s="113"/>
      <c r="C20" s="110"/>
      <c r="D20" s="111"/>
      <c r="E20" s="116"/>
    </row>
    <row r="21" spans="1:5" ht="18" customHeight="1" x14ac:dyDescent="0.2">
      <c r="A21" s="117"/>
      <c r="B21" s="113"/>
      <c r="C21" s="110"/>
      <c r="D21" s="111"/>
      <c r="E21" s="116"/>
    </row>
    <row r="22" spans="1:5" ht="18" customHeight="1" x14ac:dyDescent="0.2">
      <c r="A22" s="117"/>
      <c r="B22" s="113"/>
      <c r="C22" s="110"/>
      <c r="D22" s="111"/>
      <c r="E22" s="116"/>
    </row>
    <row r="23" spans="1:5" ht="18" customHeight="1" x14ac:dyDescent="0.2">
      <c r="A23" s="117"/>
      <c r="B23" s="113"/>
      <c r="C23" s="110"/>
      <c r="D23" s="111"/>
      <c r="E23" s="116"/>
    </row>
    <row r="24" spans="1:5" ht="18" customHeight="1" x14ac:dyDescent="0.2">
      <c r="A24" s="117"/>
      <c r="B24" s="113"/>
      <c r="C24" s="110"/>
      <c r="D24" s="111"/>
      <c r="E24" s="116"/>
    </row>
    <row r="25" spans="1:5" ht="18" customHeight="1" thickBot="1" x14ac:dyDescent="0.25">
      <c r="A25" s="129"/>
      <c r="B25" s="130"/>
      <c r="C25" s="121"/>
      <c r="D25" s="131"/>
      <c r="E25" s="123"/>
    </row>
    <row r="26" spans="1:5" ht="18" customHeight="1" x14ac:dyDescent="0.2">
      <c r="A26" s="132"/>
      <c r="B26" s="3"/>
      <c r="C26" s="104"/>
      <c r="D26" s="49"/>
      <c r="E26" s="133"/>
    </row>
    <row r="27" spans="1:5" s="3" customFormat="1" ht="18" customHeight="1" x14ac:dyDescent="0.2">
      <c r="A27" s="132"/>
      <c r="C27" s="104"/>
      <c r="D27" s="49"/>
      <c r="E27" s="133"/>
    </row>
    <row r="28" spans="1:5" s="3" customFormat="1" ht="18" customHeight="1" x14ac:dyDescent="0.2">
      <c r="A28" s="132"/>
      <c r="C28" s="104"/>
      <c r="D28" s="49"/>
      <c r="E28" s="133"/>
    </row>
    <row r="29" spans="1:5" s="3" customFormat="1" ht="18" customHeight="1" x14ac:dyDescent="0.2">
      <c r="A29" s="132"/>
      <c r="C29" s="104"/>
      <c r="D29" s="49"/>
      <c r="E29" s="133"/>
    </row>
    <row r="30" spans="1:5" s="3" customFormat="1" ht="18" customHeight="1" x14ac:dyDescent="0.2">
      <c r="A30" s="132"/>
      <c r="C30" s="104"/>
      <c r="D30" s="49"/>
      <c r="E30" s="133"/>
    </row>
    <row r="31" spans="1:5" s="3" customFormat="1" ht="18" customHeight="1" x14ac:dyDescent="0.2">
      <c r="A31" s="132"/>
      <c r="C31" s="104"/>
      <c r="D31" s="49"/>
      <c r="E31" s="133"/>
    </row>
    <row r="32" spans="1:5" s="3" customFormat="1" ht="18" customHeight="1" x14ac:dyDescent="0.2">
      <c r="A32" s="132"/>
      <c r="C32" s="104"/>
      <c r="D32" s="49"/>
      <c r="E32" s="133"/>
    </row>
    <row r="33" spans="1:5" s="3" customFormat="1" ht="18" customHeight="1" x14ac:dyDescent="0.2">
      <c r="A33" s="132"/>
      <c r="C33" s="104"/>
      <c r="D33" s="49"/>
      <c r="E33" s="133"/>
    </row>
    <row r="34" spans="1:5" s="3" customFormat="1" ht="18" customHeight="1" x14ac:dyDescent="0.2">
      <c r="A34" s="132"/>
      <c r="C34" s="104"/>
      <c r="D34" s="49"/>
      <c r="E34" s="133"/>
    </row>
    <row r="35" spans="1:5" s="3" customFormat="1" ht="18" customHeight="1" x14ac:dyDescent="0.2">
      <c r="A35" s="132"/>
      <c r="C35" s="104"/>
      <c r="D35" s="49"/>
      <c r="E35" s="133"/>
    </row>
    <row r="36" spans="1:5" s="3" customFormat="1" ht="18" customHeight="1" x14ac:dyDescent="0.2">
      <c r="A36" s="132"/>
      <c r="C36" s="104"/>
      <c r="D36" s="49"/>
      <c r="E36" s="133"/>
    </row>
    <row r="37" spans="1:5" s="3" customFormat="1" ht="18" customHeight="1" x14ac:dyDescent="0.2">
      <c r="A37" s="132"/>
      <c r="C37" s="104"/>
      <c r="D37" s="49"/>
      <c r="E37" s="133"/>
    </row>
    <row r="38" spans="1:5" s="3" customFormat="1" ht="18" customHeight="1" x14ac:dyDescent="0.2">
      <c r="A38" s="132"/>
      <c r="C38" s="104"/>
      <c r="D38" s="49"/>
      <c r="E38" s="133"/>
    </row>
    <row r="39" spans="1:5" s="3" customFormat="1" ht="18" customHeight="1" x14ac:dyDescent="0.2">
      <c r="A39" s="132"/>
      <c r="C39" s="104"/>
      <c r="D39" s="49"/>
      <c r="E39" s="133"/>
    </row>
    <row r="40" spans="1:5" s="3" customFormat="1" ht="18" customHeight="1" x14ac:dyDescent="0.2">
      <c r="A40" s="132"/>
      <c r="C40" s="104"/>
      <c r="D40" s="49"/>
      <c r="E40" s="133"/>
    </row>
    <row r="41" spans="1:5" ht="18" customHeight="1" x14ac:dyDescent="0.2"/>
    <row r="42" spans="1:5" ht="18" customHeight="1" x14ac:dyDescent="0.2"/>
    <row r="43" spans="1:5" ht="18" customHeight="1" x14ac:dyDescent="0.2"/>
    <row r="44" spans="1:5" ht="18" customHeight="1" x14ac:dyDescent="0.2"/>
    <row r="45" spans="1:5" ht="18" customHeight="1" x14ac:dyDescent="0.2"/>
    <row r="46" spans="1:5" ht="18" customHeight="1" x14ac:dyDescent="0.2"/>
    <row r="47" spans="1:5" ht="18" customHeight="1" x14ac:dyDescent="0.2"/>
    <row r="48" spans="1:5" ht="18" customHeight="1" x14ac:dyDescent="0.2"/>
    <row r="49" ht="18" customHeight="1" x14ac:dyDescent="0.2"/>
    <row r="50" ht="18" customHeight="1" x14ac:dyDescent="0.2"/>
    <row r="51" ht="18" customHeight="1" x14ac:dyDescent="0.2"/>
  </sheetData>
  <customSheetViews>
    <customSheetView guid="{97FF768E-DA46-4D0F-BA3C-7ACBE2CC230E}" showPageBreaks="1">
      <selection activeCell="B4" sqref="B4"/>
      <pageMargins left="0.75" right="0.75" top="1" bottom="1" header="0.5" footer="0.5"/>
      <pageSetup orientation="landscape" r:id="rId1"/>
      <headerFooter alignWithMargins="0"/>
    </customSheetView>
  </customSheetViews>
  <phoneticPr fontId="2" type="noConversion"/>
  <pageMargins left="0.75" right="0.75" top="1" bottom="1" header="0.5" footer="0.5"/>
  <pageSetup orientation="landscape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DEBIT-BANK</vt:lpstr>
      <vt:lpstr>CASH-BANK</vt:lpstr>
      <vt:lpstr>Debit Daily</vt:lpstr>
      <vt:lpstr>Cash Daily</vt:lpstr>
      <vt:lpstr>NOV AR</vt:lpstr>
      <vt:lpstr>'CASH-BANK'!Print_Area</vt:lpstr>
      <vt:lpstr>'DEBIT-BANK'!Print_Area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Renato Alves</cp:lastModifiedBy>
  <cp:lastPrinted>2018-03-26T17:58:24Z</cp:lastPrinted>
  <dcterms:created xsi:type="dcterms:W3CDTF">2015-04-17T19:15:54Z</dcterms:created>
  <dcterms:modified xsi:type="dcterms:W3CDTF">2018-03-27T20:52:46Z</dcterms:modified>
</cp:coreProperties>
</file>