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ztera\"/>
    </mc:Choice>
  </mc:AlternateContent>
  <bookViews>
    <workbookView xWindow="0" yWindow="0" windowWidth="23040" windowHeight="9375" tabRatio="777"/>
  </bookViews>
  <sheets>
    <sheet name="GTC-331-200ER Instrument List" sheetId="1" r:id="rId1"/>
    <sheet name="Light Medium  Heavy Eng Repair" sheetId="14" r:id="rId2"/>
    <sheet name="Cell Concept" sheetId="2" r:id="rId3"/>
    <sheet name="Cell Interconnects" sheetId="6" r:id="rId4"/>
    <sheet name="Rack Design" sheetId="7" r:id="rId5"/>
    <sheet name="ATS Parts List" sheetId="3" r:id="rId6"/>
    <sheet name="MAXEGT Schedules FIG 112" sheetId="5" r:id="rId7"/>
    <sheet name="DP MODE BLEED Fig 113" sheetId="8" r:id="rId8"/>
    <sheet name="MAX EGT FIG 116" sheetId="11" r:id="rId9"/>
    <sheet name="Sheet1" sheetId="18" r:id="rId10"/>
    <sheet name="Sheet2" sheetId="19" r:id="rId11"/>
    <sheet name="Matrix of OP Limits" sheetId="12" r:id="rId12"/>
    <sheet name="Software Menu Driven Concept" sheetId="4" r:id="rId13"/>
    <sheet name="Manual Filename Archit" sheetId="10" r:id="rId14"/>
    <sheet name="Interactive Filename Archit" sheetId="9" r:id="rId15"/>
    <sheet name="Shutdown FPGA" sheetId="13" r:id="rId16"/>
    <sheet name="Data Sheets 3" sheetId="15" r:id="rId17"/>
    <sheet name="Data Sheet 2" sheetId="16" r:id="rId18"/>
    <sheet name=" Data Sheet 1" sheetId="17" r:id="rId19"/>
  </sheets>
  <calcPr calcId="152511"/>
</workbook>
</file>

<file path=xl/calcChain.xml><?xml version="1.0" encoding="utf-8"?>
<calcChain xmlns="http://schemas.openxmlformats.org/spreadsheetml/2006/main">
  <c r="A78" i="1" l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77" i="1"/>
  <c r="A76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  <c r="M158" i="1" l="1"/>
  <c r="M157" i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F31" i="3" l="1"/>
  <c r="Q19" i="13" l="1"/>
  <c r="Q20" i="13"/>
  <c r="I22" i="6"/>
  <c r="L48" i="1" l="1"/>
  <c r="D68" i="12"/>
  <c r="D66" i="12"/>
  <c r="D70" i="12" s="1"/>
  <c r="D72" i="12" s="1"/>
  <c r="C5" i="12" l="1"/>
  <c r="C7" i="12" s="1"/>
  <c r="C8" i="12" s="1"/>
  <c r="J9" i="12" s="1"/>
  <c r="C20" i="12"/>
  <c r="C21" i="12" s="1"/>
  <c r="C15" i="12"/>
  <c r="C16" i="12" s="1"/>
  <c r="H15" i="12" s="1"/>
  <c r="N26" i="11"/>
  <c r="N25" i="11"/>
  <c r="K22" i="11"/>
  <c r="K23" i="11" s="1"/>
  <c r="H22" i="11"/>
  <c r="H23" i="11" s="1"/>
  <c r="E22" i="11"/>
  <c r="K17" i="11" l="1"/>
  <c r="K25" i="11" s="1"/>
  <c r="K26" i="11" s="1"/>
  <c r="N19" i="11"/>
  <c r="I15" i="12"/>
  <c r="G21" i="12"/>
  <c r="J21" i="12"/>
  <c r="I21" i="12"/>
  <c r="G8" i="12"/>
  <c r="G9" i="12"/>
  <c r="G5" i="12"/>
  <c r="G6" i="12"/>
  <c r="I6" i="12"/>
  <c r="L5" i="12"/>
  <c r="M5" i="12"/>
  <c r="I8" i="12"/>
  <c r="J8" i="12"/>
  <c r="L8" i="12"/>
  <c r="J6" i="12"/>
  <c r="M8" i="12"/>
  <c r="I5" i="12"/>
  <c r="I9" i="12"/>
  <c r="J5" i="12"/>
  <c r="N15" i="11"/>
  <c r="N17" i="11"/>
  <c r="N16" i="11"/>
  <c r="F23" i="3"/>
  <c r="F24" i="3"/>
  <c r="F25" i="3"/>
  <c r="F26" i="3"/>
  <c r="F27" i="3"/>
  <c r="F28" i="3"/>
  <c r="F29" i="3"/>
  <c r="F22" i="3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151" i="1"/>
  <c r="B152" i="1" s="1"/>
  <c r="B153" i="1" s="1"/>
  <c r="N26" i="3"/>
  <c r="N27" i="3"/>
  <c r="N28" i="3"/>
  <c r="N29" i="3"/>
  <c r="N30" i="3"/>
  <c r="N31" i="3"/>
  <c r="N32" i="3"/>
  <c r="N33" i="3"/>
  <c r="K18" i="11" l="1"/>
  <c r="N42" i="3"/>
  <c r="N41" i="3"/>
  <c r="N40" i="3"/>
  <c r="N39" i="3"/>
  <c r="M23" i="1" l="1"/>
  <c r="M24" i="1"/>
  <c r="D17" i="8" l="1"/>
  <c r="B133" i="1"/>
  <c r="B134" i="1" s="1"/>
  <c r="B135" i="1" s="1"/>
  <c r="B145" i="1"/>
  <c r="B146" i="1" s="1"/>
  <c r="B147" i="1" s="1"/>
  <c r="B139" i="1"/>
  <c r="B140" i="1" s="1"/>
  <c r="B141" i="1" s="1"/>
  <c r="N20" i="3"/>
  <c r="D18" i="8" l="1"/>
  <c r="D14" i="8" s="1"/>
  <c r="N19" i="3"/>
  <c r="N21" i="3"/>
  <c r="N24" i="3"/>
  <c r="N25" i="3"/>
  <c r="N36" i="3"/>
  <c r="N37" i="3"/>
  <c r="N38" i="3"/>
  <c r="N18" i="3"/>
  <c r="N17" i="3"/>
  <c r="N16" i="3"/>
  <c r="N15" i="3"/>
  <c r="N6" i="3"/>
  <c r="N5" i="3"/>
  <c r="N12" i="3"/>
  <c r="N7" i="3"/>
  <c r="N8" i="3"/>
  <c r="N9" i="3"/>
  <c r="N13" i="3"/>
  <c r="F38" i="3"/>
  <c r="F39" i="3"/>
  <c r="F41" i="3"/>
  <c r="F42" i="3"/>
  <c r="F43" i="3"/>
  <c r="F44" i="3"/>
  <c r="F45" i="3"/>
  <c r="F46" i="3"/>
  <c r="N4" i="3"/>
  <c r="N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3" i="3"/>
  <c r="N44" i="3" l="1"/>
  <c r="N10" i="3"/>
  <c r="F10" i="3"/>
  <c r="N34" i="3"/>
  <c r="N22" i="3"/>
  <c r="D7" i="8"/>
  <c r="D12" i="8"/>
  <c r="D13" i="8"/>
  <c r="D15" i="8"/>
  <c r="D8" i="8"/>
  <c r="D6" i="8"/>
  <c r="D9" i="8"/>
  <c r="D10" i="8"/>
  <c r="D11" i="8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59" i="1" l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94" i="1" l="1"/>
  <c r="B95" i="1" s="1"/>
  <c r="B96" i="1" s="1"/>
  <c r="B97" i="1" s="1"/>
  <c r="B107" i="1" l="1"/>
  <c r="B108" i="1" s="1"/>
  <c r="B109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101" i="1" s="1"/>
  <c r="B102" i="1" s="1"/>
  <c r="B103" i="1" s="1"/>
  <c r="B113" i="1" s="1"/>
  <c r="B114" i="1" s="1"/>
  <c r="B115" i="1" s="1"/>
  <c r="L184" i="1"/>
  <c r="L183" i="1"/>
  <c r="L18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40" i="1" s="1"/>
  <c r="B123" i="1" l="1"/>
  <c r="B124" i="1" s="1"/>
  <c r="B125" i="1" s="1"/>
  <c r="B126" i="1" s="1"/>
  <c r="B127" i="1" s="1"/>
  <c r="B128" i="1" s="1"/>
  <c r="B12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8" i="1" s="1"/>
  <c r="B199" i="1" s="1"/>
  <c r="B200" i="1" s="1"/>
  <c r="B201" i="1" s="1"/>
  <c r="B202" i="1" s="1"/>
  <c r="B203" i="1" s="1"/>
  <c r="B204" i="1" s="1"/>
  <c r="B207" i="1" s="1"/>
  <c r="B208" i="1" s="1"/>
  <c r="B116" i="1"/>
  <c r="B117" i="1" s="1"/>
  <c r="B118" i="1" s="1"/>
  <c r="B119" i="1" s="1"/>
  <c r="L185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213" i="1" l="1"/>
  <c r="B218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09" i="1"/>
  <c r="C94" i="1"/>
  <c r="C95" i="1" s="1"/>
  <c r="C96" i="1" s="1"/>
  <c r="C97" i="1" s="1"/>
  <c r="C100" i="1" s="1"/>
  <c r="C101" i="1" s="1"/>
  <c r="C102" i="1" s="1"/>
  <c r="C103" i="1" s="1"/>
  <c r="B212" i="1" l="1"/>
  <c r="B214" i="1"/>
  <c r="C106" i="1"/>
  <c r="C107" i="1" s="1"/>
  <c r="C108" i="1" s="1"/>
  <c r="C109" i="1" s="1"/>
  <c r="C122" i="1" l="1"/>
  <c r="C123" i="1" s="1"/>
  <c r="C124" i="1" s="1"/>
  <c r="C125" i="1" s="1"/>
  <c r="C126" i="1" s="1"/>
  <c r="C127" i="1" s="1"/>
  <c r="C128" i="1" s="1"/>
  <c r="C129" i="1" s="1"/>
  <c r="C132" i="1" s="1"/>
  <c r="C133" i="1" s="1"/>
  <c r="C134" i="1" s="1"/>
  <c r="C135" i="1" s="1"/>
  <c r="C138" i="1" s="1"/>
  <c r="C112" i="1"/>
  <c r="C113" i="1" s="1"/>
  <c r="C114" i="1" s="1"/>
  <c r="C115" i="1" s="1"/>
  <c r="C116" i="1" s="1"/>
  <c r="C117" i="1" s="1"/>
  <c r="C118" i="1" s="1"/>
  <c r="C119" i="1" s="1"/>
  <c r="C139" i="1" l="1"/>
  <c r="C140" i="1" s="1"/>
  <c r="C141" i="1" s="1"/>
  <c r="C144" i="1" s="1"/>
  <c r="C145" i="1" s="1"/>
  <c r="C146" i="1" s="1"/>
  <c r="C147" i="1" s="1"/>
  <c r="C150" i="1" l="1"/>
  <c r="C151" i="1" s="1"/>
  <c r="C152" i="1" s="1"/>
  <c r="C153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N22" i="11"/>
  <c r="N23" i="11" l="1"/>
  <c r="N8" i="11" s="1"/>
  <c r="N13" i="11" l="1"/>
  <c r="N9" i="11"/>
  <c r="N12" i="11"/>
  <c r="N10" i="11"/>
  <c r="N11" i="11"/>
  <c r="C192" i="1"/>
  <c r="C193" i="1" s="1"/>
  <c r="C198" i="1" s="1"/>
  <c r="C199" i="1" s="1"/>
  <c r="C200" i="1" s="1"/>
  <c r="C201" i="1" s="1"/>
  <c r="C202" i="1" s="1"/>
  <c r="C203" i="1" s="1"/>
  <c r="C204" i="1" s="1"/>
  <c r="C207" i="1" s="1"/>
  <c r="C208" i="1" s="1"/>
  <c r="C209" i="1" l="1"/>
  <c r="C213" i="1"/>
  <c r="C218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43" i="1" l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33" i="1"/>
  <c r="C234" i="1" s="1"/>
  <c r="C235" i="1" s="1"/>
  <c r="C236" i="1" s="1"/>
  <c r="C237" i="1" s="1"/>
  <c r="C238" i="1" s="1"/>
  <c r="C239" i="1" s="1"/>
  <c r="C240" i="1" s="1"/>
  <c r="C212" i="1"/>
  <c r="C214" i="1"/>
  <c r="F30" i="3"/>
  <c r="F32" i="3"/>
</calcChain>
</file>

<file path=xl/sharedStrings.xml><?xml version="1.0" encoding="utf-8"?>
<sst xmlns="http://schemas.openxmlformats.org/spreadsheetml/2006/main" count="2058" uniqueCount="1185">
  <si>
    <t xml:space="preserve"> </t>
  </si>
  <si>
    <t>AI</t>
  </si>
  <si>
    <t>Parameter</t>
  </si>
  <si>
    <t>Range</t>
  </si>
  <si>
    <t>units</t>
  </si>
  <si>
    <t>Min Accuracy Required</t>
  </si>
  <si>
    <t>Honeywell</t>
  </si>
  <si>
    <t>Viatran</t>
  </si>
  <si>
    <t>Stellar</t>
  </si>
  <si>
    <t>Conditioner Type</t>
  </si>
  <si>
    <t>CH</t>
  </si>
  <si>
    <t>Bleed Air Discharge</t>
  </si>
  <si>
    <t>0-100</t>
  </si>
  <si>
    <t>inHgG</t>
  </si>
  <si>
    <t>(+/- ) 0.5% UOS</t>
  </si>
  <si>
    <t>0-600</t>
  </si>
  <si>
    <t>PSIG</t>
  </si>
  <si>
    <t>Fuel Pump Inlet</t>
  </si>
  <si>
    <t>Oil Pump Discharge</t>
  </si>
  <si>
    <t>0-200</t>
  </si>
  <si>
    <t>0-31</t>
  </si>
  <si>
    <t>inHgA</t>
  </si>
  <si>
    <t>(+/- ) 0.25% UOS</t>
  </si>
  <si>
    <r>
      <t>inH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</si>
  <si>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0-50</t>
  </si>
  <si>
    <t>Accessory Gearbox</t>
  </si>
  <si>
    <t>-50-150</t>
  </si>
  <si>
    <t>Turbine Bearing Cavity</t>
  </si>
  <si>
    <t>-30 - +15</t>
  </si>
  <si>
    <t>Exhaust Static</t>
  </si>
  <si>
    <t>0-20</t>
  </si>
  <si>
    <t>Open</t>
  </si>
  <si>
    <t>SG</t>
  </si>
  <si>
    <t>TBD</t>
  </si>
  <si>
    <t>Fuel Flow</t>
  </si>
  <si>
    <t>0 - 600</t>
  </si>
  <si>
    <t>lbm/hr</t>
  </si>
  <si>
    <t xml:space="preserve">(+/-) 2% </t>
  </si>
  <si>
    <t>Turbine Meter, 0-5V,4-20ma : Customer requests using existing Flow Technology Trubine with Conditioner</t>
  </si>
  <si>
    <t>Type K  - T/C's</t>
  </si>
  <si>
    <t>OMEGA</t>
  </si>
  <si>
    <t>0-2000</t>
  </si>
  <si>
    <t>F</t>
  </si>
  <si>
    <t xml:space="preserve">(+/-) 8 F </t>
  </si>
  <si>
    <t>0-150</t>
  </si>
  <si>
    <t xml:space="preserve">(+/-) 2 F </t>
  </si>
  <si>
    <t>0 -300</t>
  </si>
  <si>
    <t>0 -600</t>
  </si>
  <si>
    <t xml:space="preserve">(+/-) 3 F </t>
  </si>
  <si>
    <t>0 - 2000</t>
  </si>
  <si>
    <t>0 - 150</t>
  </si>
  <si>
    <t>Load Compressor Inlet</t>
  </si>
  <si>
    <t>0 - 750</t>
  </si>
  <si>
    <t xml:space="preserve">(+/-)2 F </t>
  </si>
  <si>
    <t xml:space="preserve">(+/-) x F </t>
  </si>
  <si>
    <t>Stater Motor Voltage</t>
  </si>
  <si>
    <t>0 - 30</t>
  </si>
  <si>
    <t>V</t>
  </si>
  <si>
    <t>Starter Motor Current</t>
  </si>
  <si>
    <t>0 - 1000</t>
  </si>
  <si>
    <t>AO</t>
  </si>
  <si>
    <t>Ma</t>
  </si>
  <si>
    <t>Bleed Load Control Course T/M Current</t>
  </si>
  <si>
    <t>4 -20</t>
  </si>
  <si>
    <t>This is Cell Aux 1 Valve</t>
  </si>
  <si>
    <t>Bleed Load Control Fine T/M Current</t>
  </si>
  <si>
    <t>This is Cell Aux 2 Valve</t>
  </si>
  <si>
    <t xml:space="preserve">0 - 1.5 </t>
  </si>
  <si>
    <t>mil</t>
  </si>
  <si>
    <t>Fuel Level</t>
  </si>
  <si>
    <t>Pump Inlet Pressure</t>
  </si>
  <si>
    <t>psig</t>
  </si>
  <si>
    <t>Fuel Temperature Tank</t>
  </si>
  <si>
    <t>0 -200</t>
  </si>
  <si>
    <t>Fuel Temperature Cell</t>
  </si>
  <si>
    <t>0 - 200</t>
  </si>
  <si>
    <t>C</t>
  </si>
  <si>
    <t>Calculated Parameters</t>
  </si>
  <si>
    <t>lbm/min</t>
  </si>
  <si>
    <r>
      <t>P</t>
    </r>
    <r>
      <rPr>
        <vertAlign val="subscript"/>
        <sz val="11"/>
        <color theme="1"/>
        <rFont val="Calibri"/>
        <family val="2"/>
        <scheme val="minor"/>
      </rPr>
      <t>OI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OD</t>
    </r>
    <r>
      <rPr>
        <sz val="11"/>
        <color theme="1"/>
        <rFont val="Calibri"/>
        <family val="2"/>
        <scheme val="minor"/>
      </rPr>
      <t>, T</t>
    </r>
    <r>
      <rPr>
        <vertAlign val="subscript"/>
        <sz val="11"/>
        <color theme="1"/>
        <rFont val="Calibri"/>
        <family val="2"/>
        <scheme val="minor"/>
      </rPr>
      <t>BAD</t>
    </r>
  </si>
  <si>
    <t>Shaft Load   (Torque)</t>
  </si>
  <si>
    <t>hp</t>
  </si>
  <si>
    <t>Calcuated from Electrical Load Bank parameters (V , I )</t>
  </si>
  <si>
    <t>Type II Fuel SG from NACA3276</t>
  </si>
  <si>
    <t>SGII</t>
  </si>
  <si>
    <t>0.8-0.7</t>
  </si>
  <si>
    <t>Calc</t>
  </si>
  <si>
    <t>Ambient Temp</t>
  </si>
  <si>
    <t>Formula in cell G3</t>
  </si>
  <si>
    <t>=h76*(1+(0.003688+-0.006518*h76+0.003194*h76^2)*(60-k76))</t>
  </si>
  <si>
    <t>Density of JET A (JP-8)</t>
  </si>
  <si>
    <t>53-48</t>
  </si>
  <si>
    <t>lbm/ft3</t>
  </si>
  <si>
    <t>Formula in cell G4</t>
  </si>
  <si>
    <t>=-0.0249876*k76 + 52.2080853</t>
  </si>
  <si>
    <r>
      <t>Density of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</si>
  <si>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65-60</t>
  </si>
  <si>
    <t>Note I will need to verify this formula doesn't look right</t>
  </si>
  <si>
    <t>Formula in cell G5</t>
  </si>
  <si>
    <t>=0.000000162*k76^3 - 0.000127783*k76^2 + 0.008195247*k76 + 62.294045686</t>
  </si>
  <si>
    <t>Calculated Fuel SG</t>
  </si>
  <si>
    <t>Ratio of Fuel to water density</t>
  </si>
  <si>
    <t>Formula in cell G6</t>
  </si>
  <si>
    <t>=G77/G78</t>
  </si>
  <si>
    <t>0 - 1.5</t>
  </si>
  <si>
    <t>in - sec</t>
  </si>
  <si>
    <t>Velocity 4</t>
  </si>
  <si>
    <t>0 - 10</t>
  </si>
  <si>
    <t>VDC</t>
  </si>
  <si>
    <t>ADP</t>
  </si>
  <si>
    <t>GND or OPN</t>
  </si>
  <si>
    <t>WOW</t>
  </si>
  <si>
    <t>BAV</t>
  </si>
  <si>
    <t>OPN or +28V</t>
  </si>
  <si>
    <t>ECS</t>
  </si>
  <si>
    <t>MES CMD</t>
  </si>
  <si>
    <t>This is Electric Start Switch</t>
  </si>
  <si>
    <t>RF</t>
  </si>
  <si>
    <t>Signature</t>
  </si>
  <si>
    <t>galls</t>
  </si>
  <si>
    <t>tbd</t>
  </si>
  <si>
    <t>0 - TBD</t>
  </si>
  <si>
    <t>Amp Changed to Volts Via Probe</t>
  </si>
  <si>
    <t>Signal Req'd</t>
  </si>
  <si>
    <t>MES</t>
  </si>
  <si>
    <t>SIG</t>
  </si>
  <si>
    <t>This is Pneumatic Main Engine Start Switch</t>
  </si>
  <si>
    <t>ADP (Air Driven Pump)</t>
  </si>
  <si>
    <t xml:space="preserve">ECS DEMAND </t>
  </si>
  <si>
    <t xml:space="preserve">Inlet Door </t>
  </si>
  <si>
    <t>Overspeed Shutdown</t>
  </si>
  <si>
    <t xml:space="preserve">Generator Load Relay </t>
  </si>
  <si>
    <t>GEN</t>
  </si>
  <si>
    <t>FSO</t>
  </si>
  <si>
    <t xml:space="preserve">Bleed Air Valve </t>
  </si>
  <si>
    <t>The Honeywell system has a mechanical relay, we should have SSR I am leaving this for an option</t>
  </si>
  <si>
    <t>ECS  (Simulated Demand)</t>
  </si>
  <si>
    <t>331-200 ER  TEST CELL SIGNAL CONDITIONERS AND CHANNEL: TAG NAMES AND PARAMETR NAMES</t>
  </si>
  <si>
    <t>Mod</t>
  </si>
  <si>
    <t>#</t>
  </si>
  <si>
    <t xml:space="preserve">AIR/GND </t>
  </si>
  <si>
    <t>Plenum Inlet #1</t>
  </si>
  <si>
    <t>0- 250</t>
  </si>
  <si>
    <t>Plenum Inlet #2</t>
  </si>
  <si>
    <t>Plenum Inlet #3</t>
  </si>
  <si>
    <t>Plenum Inlet #4</t>
  </si>
  <si>
    <t>Plenum Inlet #5</t>
  </si>
  <si>
    <t>Plenum Inlet #6</t>
  </si>
  <si>
    <t>Plenum Inlet #7</t>
  </si>
  <si>
    <t>Plenum Inlet #8</t>
  </si>
  <si>
    <t>Plenum Intlet Averge Temp</t>
  </si>
  <si>
    <t>0-250</t>
  </si>
  <si>
    <t>NAMAC</t>
  </si>
  <si>
    <t>Druck</t>
  </si>
  <si>
    <t>Plenum Inlet #9</t>
  </si>
  <si>
    <t>Plenum Inlet #10</t>
  </si>
  <si>
    <t>Plenum Inlet #11</t>
  </si>
  <si>
    <t>Plenum Inlet #12</t>
  </si>
  <si>
    <t>Plenum Inlet #13</t>
  </si>
  <si>
    <t>Plenum Inlet #14</t>
  </si>
  <si>
    <t>Plenum Inlet #15</t>
  </si>
  <si>
    <t>Plenum Inlet #16</t>
  </si>
  <si>
    <t>Plenum Outlet #1</t>
  </si>
  <si>
    <t>Plenum Outlet #2</t>
  </si>
  <si>
    <t>Plenum Outlet #3</t>
  </si>
  <si>
    <t>Plenum Outlet #4</t>
  </si>
  <si>
    <t>Plenum Outlet #5</t>
  </si>
  <si>
    <t>Plenum Outlet #6</t>
  </si>
  <si>
    <t>Plenum Outlet #7</t>
  </si>
  <si>
    <t>Plenum Outlet #8</t>
  </si>
  <si>
    <t>0- 1900</t>
  </si>
  <si>
    <t>Plenum Outlet Averge Temp</t>
  </si>
  <si>
    <t>422AAGTUYA</t>
  </si>
  <si>
    <t>422ABGTUYA</t>
  </si>
  <si>
    <t>FPS</t>
  </si>
  <si>
    <t>Fuel Pressure Regulator</t>
  </si>
  <si>
    <t>Static Inlet Pressure</t>
  </si>
  <si>
    <t>Dynamic Inlet Pressure</t>
  </si>
  <si>
    <r>
      <t>Average of all P</t>
    </r>
    <r>
      <rPr>
        <vertAlign val="subscript"/>
        <sz val="11"/>
        <color theme="1"/>
        <rFont val="Calibri"/>
        <family val="2"/>
        <scheme val="minor"/>
      </rPr>
      <t>S1-4</t>
    </r>
  </si>
  <si>
    <r>
      <t>Average of all P</t>
    </r>
    <r>
      <rPr>
        <vertAlign val="subscript"/>
        <sz val="11"/>
        <color theme="1"/>
        <rFont val="Calibri"/>
        <family val="2"/>
        <scheme val="minor"/>
      </rPr>
      <t>D1-4</t>
    </r>
  </si>
  <si>
    <t>Inlet Air Density</t>
  </si>
  <si>
    <r>
      <t>lbm/ft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</si>
  <si>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r</t>
    </r>
    <r>
      <rPr>
        <vertAlign val="subscript"/>
        <sz val="11"/>
        <color theme="1"/>
        <rFont val="Arial Narrow"/>
        <family val="2"/>
      </rPr>
      <t xml:space="preserve"> air </t>
    </r>
    <r>
      <rPr>
        <sz val="11"/>
        <color theme="1"/>
        <rFont val="Arial Narrow"/>
        <family val="2"/>
      </rPr>
      <t>= (P</t>
    </r>
    <r>
      <rPr>
        <vertAlign val="subscript"/>
        <sz val="11"/>
        <color theme="1"/>
        <rFont val="Arial Narrow"/>
        <family val="2"/>
      </rPr>
      <t>SAVG</t>
    </r>
    <r>
      <rPr>
        <sz val="11"/>
        <color theme="1"/>
        <rFont val="Arial Narrow"/>
        <family val="2"/>
      </rPr>
      <t xml:space="preserve"> *144)/ (T</t>
    </r>
    <r>
      <rPr>
        <vertAlign val="subscript"/>
        <sz val="11"/>
        <color theme="1"/>
        <rFont val="Arial Narrow"/>
        <family val="2"/>
      </rPr>
      <t xml:space="preserve">PIAVG </t>
    </r>
    <r>
      <rPr>
        <sz val="11"/>
        <color theme="1"/>
        <rFont val="Arial Narrow"/>
        <family val="2"/>
      </rPr>
      <t>+ 459.67)</t>
    </r>
  </si>
  <si>
    <t>Inlet Air Velocity</t>
  </si>
  <si>
    <t>ft/sec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</si>
  <si>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</si>
  <si>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USER INPUT</t>
  </si>
  <si>
    <t>Calculated Mass Flow</t>
  </si>
  <si>
    <t>lbm/s</t>
  </si>
  <si>
    <r>
      <t>MDOT =</t>
    </r>
    <r>
      <rPr>
        <sz val="11"/>
        <color theme="1"/>
        <rFont val="Symbol"/>
        <family val="1"/>
        <charset val="2"/>
      </rPr>
      <t xml:space="preserve"> r </t>
    </r>
    <r>
      <rPr>
        <sz val="11"/>
        <color theme="1"/>
        <rFont val="Calibri"/>
        <family val="2"/>
        <scheme val="minor"/>
      </rPr>
      <t>air * A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IN</t>
    </r>
  </si>
  <si>
    <t>Reserved Channel NOTE: The inlet Pressure will be TBD, no provision on the 200ER</t>
  </si>
  <si>
    <t>Reserved Calculation NOTE: The inlet Pressure will be TBD, no provision on the 200ER, the number of pressure channels is up for grabs make program flexible</t>
  </si>
  <si>
    <t>Cross Section Area of Engine Inlet</t>
  </si>
  <si>
    <t xml:space="preserve">or </t>
  </si>
  <si>
    <t>Pitot Tube Dynamic Pressure</t>
  </si>
  <si>
    <t>Pitot Tube Static Pressure</t>
  </si>
  <si>
    <r>
      <t>r</t>
    </r>
    <r>
      <rPr>
        <vertAlign val="subscript"/>
        <sz val="11"/>
        <color theme="1"/>
        <rFont val="Arial Narrow"/>
        <family val="2"/>
      </rPr>
      <t xml:space="preserve"> air </t>
    </r>
    <r>
      <rPr>
        <sz val="11"/>
        <color theme="1"/>
        <rFont val="Arial Narrow"/>
        <family val="2"/>
      </rPr>
      <t>= (P</t>
    </r>
    <r>
      <rPr>
        <vertAlign val="subscript"/>
        <sz val="11"/>
        <color theme="1"/>
        <rFont val="Arial Narrow"/>
        <family val="2"/>
      </rPr>
      <t>PTD</t>
    </r>
    <r>
      <rPr>
        <sz val="11"/>
        <color theme="1"/>
        <rFont val="Arial Narrow"/>
        <family val="2"/>
      </rPr>
      <t xml:space="preserve"> *144)/ (T</t>
    </r>
    <r>
      <rPr>
        <vertAlign val="subscript"/>
        <sz val="11"/>
        <color theme="1"/>
        <rFont val="Arial Narrow"/>
        <family val="2"/>
      </rPr>
      <t xml:space="preserve">PT </t>
    </r>
    <r>
      <rPr>
        <sz val="11"/>
        <color theme="1"/>
        <rFont val="Arial Narrow"/>
        <family val="2"/>
      </rPr>
      <t>+ 459.67)</t>
    </r>
  </si>
  <si>
    <t>This will Be inlet Probe Dependent and APU inlet dependent</t>
  </si>
  <si>
    <t>PMP50A8-TB-A1-CB-HO-PV</t>
  </si>
  <si>
    <t>422AHGDHYA</t>
  </si>
  <si>
    <t>422AMGYA</t>
  </si>
  <si>
    <t>422APGYA</t>
  </si>
  <si>
    <t>422ACADHYA</t>
  </si>
  <si>
    <t>422AAGDHYA</t>
  </si>
  <si>
    <t>422FYGDHYA</t>
  </si>
  <si>
    <t>376CEDYA</t>
  </si>
  <si>
    <t>FP2000 FPG2UP,1Y,2E,5C,6A</t>
  </si>
  <si>
    <t>FP2000 FPG2CS,1Y,2E,5C,6A</t>
  </si>
  <si>
    <t>FP2000 FPG2BR,1Y,2E,5C,6A</t>
  </si>
  <si>
    <t>FP2000 FPG2CL,1Y,2E,5C,6A</t>
  </si>
  <si>
    <t>FP2000 FPA2UG,1Y,2E,5C,6A</t>
  </si>
  <si>
    <t>FP2000 FPG2WI, 1AJ,2D, 5C, 6A</t>
  </si>
  <si>
    <t>FP2000 FPG2WG, 1AJ,2D, 5C, 6A</t>
  </si>
  <si>
    <t>FP2000 PPG2WP,1Y,2E,5C,6A,9X</t>
  </si>
  <si>
    <t>FP2000 PPG2UI,1Y,2E,5C,6A</t>
  </si>
  <si>
    <t>FP2000 FPG2BR,1Y, 2E,5C,6A</t>
  </si>
  <si>
    <t>FP2000 FPG2WC, 1Y,2E,5C, 6A</t>
  </si>
  <si>
    <t>Mouser</t>
  </si>
  <si>
    <t>8.75 flat rack panels</t>
  </si>
  <si>
    <t>Shelves</t>
  </si>
  <si>
    <t>5.25 inch panels</t>
  </si>
  <si>
    <t>1.75 inch panels</t>
  </si>
  <si>
    <t>Fan Trays</t>
  </si>
  <si>
    <t>19 in rack 24 x24 x77</t>
  </si>
  <si>
    <t>Omega</t>
  </si>
  <si>
    <t>Swagelok</t>
  </si>
  <si>
    <t>SS-400-1-4ST</t>
  </si>
  <si>
    <t>Probes</t>
  </si>
  <si>
    <t>ISSYS</t>
  </si>
  <si>
    <t>PT Calibrator</t>
  </si>
  <si>
    <t>Micro - LDS</t>
  </si>
  <si>
    <t>PAD-T-12-K-KL</t>
  </si>
  <si>
    <t>United Sensors</t>
  </si>
  <si>
    <t>For Mass Flow Calcs</t>
  </si>
  <si>
    <t>For Holding Electronic Equipment</t>
  </si>
  <si>
    <t>Meggit (Endevco)</t>
  </si>
  <si>
    <t>2771C-1</t>
  </si>
  <si>
    <t>Remote Charge Converter</t>
  </si>
  <si>
    <t>Accel</t>
  </si>
  <si>
    <t xml:space="preserve">Quote </t>
  </si>
  <si>
    <t>with John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</si>
  <si>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= (2/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air</t>
    </r>
    <r>
      <rPr>
        <sz val="11"/>
        <color theme="1"/>
        <rFont val="Calibri"/>
        <family val="2"/>
        <scheme val="minor"/>
      </rPr>
      <t>)(P</t>
    </r>
    <r>
      <rPr>
        <vertAlign val="subscript"/>
        <sz val="11"/>
        <color theme="1"/>
        <rFont val="Calibri"/>
        <family val="2"/>
        <scheme val="minor"/>
      </rPr>
      <t>PTD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PTS</t>
    </r>
    <r>
      <rPr>
        <sz val="11"/>
        <color theme="1"/>
        <rFont val="Calibri"/>
        <family val="2"/>
        <scheme val="minor"/>
      </rPr>
      <t xml:space="preserve">)^ </t>
    </r>
    <r>
      <rPr>
        <vertAlign val="superscript"/>
        <sz val="11"/>
        <color theme="1"/>
        <rFont val="Calibri"/>
        <family val="2"/>
        <scheme val="minor"/>
      </rPr>
      <t>1/2</t>
    </r>
  </si>
  <si>
    <t>Out for Quote Via Email</t>
  </si>
  <si>
    <t>7703A-50</t>
  </si>
  <si>
    <t>7704A-50</t>
  </si>
  <si>
    <t>3090C-300</t>
  </si>
  <si>
    <t>cable 25 ft</t>
  </si>
  <si>
    <t>2988-12</t>
  </si>
  <si>
    <t>Mounting Pad flat face to 10-32 stud</t>
  </si>
  <si>
    <t>Mounting Pad double 10-32 stud</t>
  </si>
  <si>
    <t>QTY</t>
  </si>
  <si>
    <t>Pitot Tube with temp probe</t>
  </si>
  <si>
    <t>For Calibration</t>
  </si>
  <si>
    <t>Thermocouple Hot Point</t>
  </si>
  <si>
    <t>GTCP331-200A, AC, ER</t>
  </si>
  <si>
    <t>Automatic</t>
  </si>
  <si>
    <t>GTCP331-9B</t>
  </si>
  <si>
    <t>Interactive</t>
  </si>
  <si>
    <t>GTCP331-xxx</t>
  </si>
  <si>
    <t>Manual</t>
  </si>
  <si>
    <t>RUN-IN/BREAK IN</t>
  </si>
  <si>
    <t>GTCP331-XXX</t>
  </si>
  <si>
    <t>Surge System Check</t>
  </si>
  <si>
    <t>Calibration</t>
  </si>
  <si>
    <t>Maintence</t>
  </si>
  <si>
    <t>X</t>
  </si>
  <si>
    <t>Hardware Type Menu (HTM)</t>
  </si>
  <si>
    <t>Operator Select Menu (OSM)</t>
  </si>
  <si>
    <t>Test Selection Menu (TSM)</t>
  </si>
  <si>
    <t>Surge Valve TM Current</t>
  </si>
  <si>
    <t>mA</t>
  </si>
  <si>
    <t xml:space="preserve">   </t>
  </si>
  <si>
    <t>RPM</t>
  </si>
  <si>
    <t xml:space="preserve">0-150 </t>
  </si>
  <si>
    <t xml:space="preserve">DP Seal Level Corrected </t>
  </si>
  <si>
    <t xml:space="preserve">N </t>
  </si>
  <si>
    <t>%</t>
  </si>
  <si>
    <t>EGT</t>
  </si>
  <si>
    <t>T5 Trim</t>
  </si>
  <si>
    <t>O/T No. 1</t>
  </si>
  <si>
    <t>O/T No.2</t>
  </si>
  <si>
    <t>Figure 112 Maximum Limits for EGT During Accel Schedules</t>
  </si>
  <si>
    <t>NOTE: During ACCEL Testing Some Input will be received to determine which schedule should be used,</t>
  </si>
  <si>
    <t xml:space="preserve"> EGT Display will Flash Red and Stay Flashing Until Operator Acknowledges</t>
  </si>
  <si>
    <t>Tin</t>
  </si>
  <si>
    <t>PBAD</t>
  </si>
  <si>
    <t>m =</t>
  </si>
  <si>
    <t>b  =</t>
  </si>
  <si>
    <t>Figure 113 DP MODE BLEED MINIMUM REQUIREMENTS</t>
  </si>
  <si>
    <t>NOTE: During DP MODE Testing this schedule should be used to set the DP Warning</t>
  </si>
  <si>
    <t>If the DP Pressure is below this value during the testing the DP Pressure Indicator Shall Flash RED and Stay Red till the Operator Acknowledges</t>
  </si>
  <si>
    <t>4-20</t>
  </si>
  <si>
    <t>Reverse Flow Signature</t>
  </si>
  <si>
    <t>PS1</t>
  </si>
  <si>
    <r>
      <t>PS2</t>
    </r>
    <r>
      <rPr>
        <sz val="11"/>
        <color theme="1"/>
        <rFont val="Calibri"/>
        <family val="2"/>
        <scheme val="minor"/>
      </rPr>
      <t/>
    </r>
  </si>
  <si>
    <r>
      <t>PS3</t>
    </r>
    <r>
      <rPr>
        <sz val="11"/>
        <color theme="1"/>
        <rFont val="Calibri"/>
        <family val="2"/>
        <scheme val="minor"/>
      </rPr>
      <t/>
    </r>
  </si>
  <si>
    <r>
      <t>PS4</t>
    </r>
    <r>
      <rPr>
        <sz val="11"/>
        <color theme="1"/>
        <rFont val="Calibri"/>
        <family val="2"/>
        <scheme val="minor"/>
      </rPr>
      <t/>
    </r>
  </si>
  <si>
    <t>PD1</t>
  </si>
  <si>
    <r>
      <t>PD2</t>
    </r>
    <r>
      <rPr>
        <sz val="11"/>
        <color theme="1"/>
        <rFont val="Calibri"/>
        <family val="2"/>
        <scheme val="minor"/>
      </rPr>
      <t/>
    </r>
  </si>
  <si>
    <r>
      <t>PD3</t>
    </r>
    <r>
      <rPr>
        <sz val="11"/>
        <color theme="1"/>
        <rFont val="Calibri"/>
        <family val="2"/>
        <scheme val="minor"/>
      </rPr>
      <t/>
    </r>
  </si>
  <si>
    <r>
      <t>PD4</t>
    </r>
    <r>
      <rPr>
        <sz val="11"/>
        <color theme="1"/>
        <rFont val="Calibri"/>
        <family val="2"/>
        <scheme val="minor"/>
      </rPr>
      <t/>
    </r>
  </si>
  <si>
    <t>PPTD</t>
  </si>
  <si>
    <t>PPTS</t>
  </si>
  <si>
    <t>J1B F3 to G3</t>
  </si>
  <si>
    <t>J1B GND to D10</t>
  </si>
  <si>
    <t>0-40400</t>
  </si>
  <si>
    <t>Bleed Discharge Corrected Airflow</t>
  </si>
  <si>
    <t>DCF</t>
  </si>
  <si>
    <t>psia</t>
  </si>
  <si>
    <t>Job#</t>
  </si>
  <si>
    <t>APU Type</t>
  </si>
  <si>
    <t>Test</t>
  </si>
  <si>
    <t>DRY MOTOR</t>
  </si>
  <si>
    <t>RUN_IN_START</t>
  </si>
  <si>
    <t>RUN_IN</t>
  </si>
  <si>
    <t>RUN_IN_ROLLDOWN</t>
  </si>
  <si>
    <t>RUN IN</t>
  </si>
  <si>
    <t>xxxx-xx</t>
  </si>
  <si>
    <t>GTCP331-200ER</t>
  </si>
  <si>
    <t>File Architecture</t>
  </si>
  <si>
    <t>RUN_IN_FINAL</t>
  </si>
  <si>
    <t>Explanations</t>
  </si>
  <si>
    <t xml:space="preserve">Main Folder </t>
  </si>
  <si>
    <t>Test File</t>
  </si>
  <si>
    <t>If Everything works Perfect</t>
  </si>
  <si>
    <t>RUN_IN_START_II</t>
  </si>
  <si>
    <t>RUN_IN_II</t>
  </si>
  <si>
    <t>RUN_IN_ROLLDOWN_II</t>
  </si>
  <si>
    <t>If you have to repeat Tests</t>
  </si>
  <si>
    <t>-------&gt;</t>
  </si>
  <si>
    <t>This will be Report which will include cherry picked data from each test run.</t>
  </si>
  <si>
    <t>Post Processed Ouput Report (uses highest run # ie II or III)</t>
  </si>
  <si>
    <t>Post Processed Output Report</t>
  </si>
  <si>
    <t>Angular Position Test Cell Bleed Valve Course</t>
  </si>
  <si>
    <t>Angular Position Test Cell Bleed Valve Fine</t>
  </si>
  <si>
    <t>0-90</t>
  </si>
  <si>
    <t>0 - 90</t>
  </si>
  <si>
    <t>deg</t>
  </si>
  <si>
    <t>(+/-) .1%/,15%/-.001%</t>
  </si>
  <si>
    <t>Pressures and Flow (0-5V)   NI- 9205</t>
  </si>
  <si>
    <t>Monitor #</t>
  </si>
  <si>
    <t>Temperatures         NI-9213</t>
  </si>
  <si>
    <t>Vibration System IEPE CARD       NI-9234</t>
  </si>
  <si>
    <t>Discrete Signals   +/- 60 VDC SSR   NI-9485</t>
  </si>
  <si>
    <t>CMD Signals   Current Driver Card    NI-9265</t>
  </si>
  <si>
    <t>Freq to DC Card    NI-9402</t>
  </si>
  <si>
    <t>Universial Measurement Card    NI-9219</t>
  </si>
  <si>
    <t>Current    Card                       NI-9227</t>
  </si>
  <si>
    <t>01.00.9213.00</t>
  </si>
  <si>
    <t>01.00.9213.01</t>
  </si>
  <si>
    <t>01.00.9213.02</t>
  </si>
  <si>
    <t>01.00.9213.03</t>
  </si>
  <si>
    <t>01.00.9213.04</t>
  </si>
  <si>
    <t>01.00.9213.05</t>
  </si>
  <si>
    <t>01.00.9213.06</t>
  </si>
  <si>
    <t>01.00.9213.07</t>
  </si>
  <si>
    <t>01.00.9213.08</t>
  </si>
  <si>
    <t>01.00.9213.09</t>
  </si>
  <si>
    <t>01.00.9213.10</t>
  </si>
  <si>
    <t>01.00.9213.11</t>
  </si>
  <si>
    <t>01.00.9213.12</t>
  </si>
  <si>
    <t>01.00.9213.13</t>
  </si>
  <si>
    <t>01.00.9213.14</t>
  </si>
  <si>
    <t>01.00.9213.15</t>
  </si>
  <si>
    <t>01.01.9213.00</t>
  </si>
  <si>
    <t>01.01.9213.01</t>
  </si>
  <si>
    <t>01.01.9213.02</t>
  </si>
  <si>
    <t>01.01.9213.03</t>
  </si>
  <si>
    <t>01.01.9213.04</t>
  </si>
  <si>
    <t>01.01.9213.05</t>
  </si>
  <si>
    <t>01.01.9213.06</t>
  </si>
  <si>
    <t>01.01.9213.07</t>
  </si>
  <si>
    <t>01.01.9213.08</t>
  </si>
  <si>
    <t>01.01.9213.09</t>
  </si>
  <si>
    <t>01.01.9213.10</t>
  </si>
  <si>
    <t>01.01.9213.11</t>
  </si>
  <si>
    <t>01.01.9213.12</t>
  </si>
  <si>
    <t>01.01.9213.13</t>
  </si>
  <si>
    <t>01.01.9213.14</t>
  </si>
  <si>
    <t>01.01.9213.15</t>
  </si>
  <si>
    <t>01.02.9213.00</t>
  </si>
  <si>
    <t>01.02.9213.01</t>
  </si>
  <si>
    <t>01.02.9213.02</t>
  </si>
  <si>
    <t>01.02.9213.03</t>
  </si>
  <si>
    <t>01.02.9213.04</t>
  </si>
  <si>
    <t>01.02.9213.05</t>
  </si>
  <si>
    <t>01.02.9213.06</t>
  </si>
  <si>
    <t>01.02.9213.07</t>
  </si>
  <si>
    <t>01.02.9213.08</t>
  </si>
  <si>
    <t>01.02.9213.09</t>
  </si>
  <si>
    <t>01.02.9213.10</t>
  </si>
  <si>
    <t>01.02.9213.11</t>
  </si>
  <si>
    <t>01.02.9213.12</t>
  </si>
  <si>
    <t>01.02.9213.13</t>
  </si>
  <si>
    <t>01.02.9213.14</t>
  </si>
  <si>
    <t>01.02.9213.15</t>
  </si>
  <si>
    <t>00.02.9234.00</t>
  </si>
  <si>
    <t>00.02.9234.01</t>
  </si>
  <si>
    <t>00.02.9234.02</t>
  </si>
  <si>
    <t>00.02.9234.03</t>
  </si>
  <si>
    <t>00.04.9265.00</t>
  </si>
  <si>
    <t>00.04.9265.01</t>
  </si>
  <si>
    <t>00.04.9265.02</t>
  </si>
  <si>
    <t>00.04.9265.03</t>
  </si>
  <si>
    <t>02.00.9485.00</t>
  </si>
  <si>
    <t>02.00.9485.01</t>
  </si>
  <si>
    <t>02.00.9485.02</t>
  </si>
  <si>
    <t>02.00.9485.03</t>
  </si>
  <si>
    <t>02.00.9485.04</t>
  </si>
  <si>
    <t>02.00.9485.05</t>
  </si>
  <si>
    <t>02.00.9485.06</t>
  </si>
  <si>
    <t>02.00.9485.07</t>
  </si>
  <si>
    <t>02.01.9485.00</t>
  </si>
  <si>
    <t>02.01.9485.01</t>
  </si>
  <si>
    <t>02.01.9485.02</t>
  </si>
  <si>
    <t>02.01.9485.03</t>
  </si>
  <si>
    <t>02.01.9485.04</t>
  </si>
  <si>
    <t>02.01.9485.05</t>
  </si>
  <si>
    <t>02.01.9485.06</t>
  </si>
  <si>
    <t>02.01.9485.07</t>
  </si>
  <si>
    <t>B &amp; K</t>
  </si>
  <si>
    <t>Kistler</t>
  </si>
  <si>
    <t>OPEN</t>
  </si>
  <si>
    <t>(Chassis#.Mod#XX.Type.Ch#XX)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</si>
  <si>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OI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</si>
  <si>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OD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</si>
  <si>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APR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</si>
  <si>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AG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</si>
  <si>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TBC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</si>
  <si>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FC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</si>
  <si>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ES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</si>
  <si>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</si>
  <si>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SM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</si>
  <si>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SM</t>
    </r>
  </si>
  <si>
    <r>
      <t>FL</t>
    </r>
    <r>
      <rPr>
        <b/>
        <vertAlign val="subscript"/>
        <sz val="11"/>
        <color theme="1"/>
        <rFont val="Calibri"/>
        <family val="2"/>
        <scheme val="minor"/>
      </rPr>
      <t>Tank</t>
    </r>
  </si>
  <si>
    <r>
      <t>FP</t>
    </r>
    <r>
      <rPr>
        <b/>
        <vertAlign val="subscript"/>
        <sz val="11"/>
        <color theme="1"/>
        <rFont val="Calibri"/>
        <family val="2"/>
        <scheme val="minor"/>
      </rPr>
      <t>IP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</si>
  <si>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BLDC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</si>
  <si>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BLDF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</si>
  <si>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UEG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</si>
  <si>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CD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</si>
  <si>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FPI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</si>
  <si>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LCI</t>
    </r>
  </si>
  <si>
    <r>
      <t>TF</t>
    </r>
    <r>
      <rPr>
        <b/>
        <vertAlign val="subscript"/>
        <sz val="11"/>
        <color theme="1"/>
        <rFont val="Calibri"/>
        <family val="2"/>
        <scheme val="minor"/>
      </rPr>
      <t>FT</t>
    </r>
  </si>
  <si>
    <r>
      <t>TF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</si>
  <si>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</si>
  <si>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</si>
  <si>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</si>
  <si>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</si>
  <si>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</si>
  <si>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</si>
  <si>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</si>
  <si>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</si>
  <si>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</si>
  <si>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</si>
  <si>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</si>
  <si>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</si>
  <si>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</si>
  <si>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</si>
  <si>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</si>
  <si>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PI16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</si>
  <si>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</si>
  <si>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</si>
  <si>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</si>
  <si>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</si>
  <si>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</si>
  <si>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</si>
  <si>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</si>
  <si>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</si>
  <si>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GBX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</si>
  <si>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PS</t>
    </r>
  </si>
  <si>
    <r>
      <t>BLC</t>
    </r>
    <r>
      <rPr>
        <b/>
        <vertAlign val="subscript"/>
        <sz val="11"/>
        <color theme="1"/>
        <rFont val="Calibri"/>
        <family val="2"/>
        <scheme val="minor"/>
      </rPr>
      <t>CMD</t>
    </r>
  </si>
  <si>
    <r>
      <t>BLF</t>
    </r>
    <r>
      <rPr>
        <b/>
        <vertAlign val="subscript"/>
        <sz val="11"/>
        <color theme="1"/>
        <rFont val="Calibri"/>
        <family val="2"/>
        <scheme val="minor"/>
      </rPr>
      <t>CMD</t>
    </r>
  </si>
  <si>
    <r>
      <t>FPR</t>
    </r>
    <r>
      <rPr>
        <b/>
        <vertAlign val="subscript"/>
        <sz val="11"/>
        <color theme="1"/>
        <rFont val="Calibri"/>
        <family val="2"/>
        <scheme val="minor"/>
      </rPr>
      <t>CMD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</si>
  <si>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CMD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</si>
  <si>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ECS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</si>
  <si>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inlet</t>
    </r>
  </si>
  <si>
    <t>2647-A</t>
  </si>
  <si>
    <t>Cable 25 ft</t>
  </si>
  <si>
    <t>4382-CAF</t>
  </si>
  <si>
    <t>4383-CAF</t>
  </si>
  <si>
    <t>4384-CAF</t>
  </si>
  <si>
    <t>AO-0038-D-080</t>
  </si>
  <si>
    <t>DB-0796</t>
  </si>
  <si>
    <t>UA-2064</t>
  </si>
  <si>
    <t>SS-8-TA-1-4</t>
  </si>
  <si>
    <t>Union Tee</t>
  </si>
  <si>
    <t>SS-400-3</t>
  </si>
  <si>
    <t>Union Cross</t>
  </si>
  <si>
    <t>SS-400-4</t>
  </si>
  <si>
    <t>SS-4-TA-1-4-ST</t>
  </si>
  <si>
    <t>SAE Tube Adapter</t>
  </si>
  <si>
    <t>Port Connector</t>
  </si>
  <si>
    <t>SS-401-PC-2</t>
  </si>
  <si>
    <t>1/4" SAE Straight Fitting</t>
  </si>
  <si>
    <t>1/4 inch 0.035 wall tube SS</t>
  </si>
  <si>
    <t>SS-810-1-4</t>
  </si>
  <si>
    <t>1/2NPT to 1/4 Tube Union</t>
  </si>
  <si>
    <t xml:space="preserve">1/2 " NPT to 1/4" tube </t>
  </si>
  <si>
    <t>Current    Card                       NI-9871</t>
  </si>
  <si>
    <t>3 Phase Voltage/Current/ both L-L, L-N, Freq</t>
  </si>
  <si>
    <t>Serial Port Parameters -From RS485 Module 9871</t>
  </si>
  <si>
    <t>L1V</t>
  </si>
  <si>
    <t>L2V</t>
  </si>
  <si>
    <t>L3V</t>
  </si>
  <si>
    <t>Line One Voltage</t>
  </si>
  <si>
    <t>Line Two Voltage</t>
  </si>
  <si>
    <t>Line Three Voltage</t>
  </si>
  <si>
    <t>L2L1V</t>
  </si>
  <si>
    <t>L3L2V</t>
  </si>
  <si>
    <t>L1L3V</t>
  </si>
  <si>
    <t>L1NV</t>
  </si>
  <si>
    <t>L2NV</t>
  </si>
  <si>
    <t>L3NV</t>
  </si>
  <si>
    <t>L1A</t>
  </si>
  <si>
    <t>L2A</t>
  </si>
  <si>
    <t>L3A</t>
  </si>
  <si>
    <t>TkVA</t>
  </si>
  <si>
    <t>Freq</t>
  </si>
  <si>
    <t>Power</t>
  </si>
  <si>
    <t>Line Two Line One Voltage</t>
  </si>
  <si>
    <t>Line Three Line Two Voltage</t>
  </si>
  <si>
    <t>Line One to Line Three Voltage</t>
  </si>
  <si>
    <t>Line One to Neutral Voltage</t>
  </si>
  <si>
    <t>Line Two to Neutral Voltage</t>
  </si>
  <si>
    <t>Line Three to Neutral Voltage</t>
  </si>
  <si>
    <t>Line One Amperage</t>
  </si>
  <si>
    <t>Line Two Amperage</t>
  </si>
  <si>
    <t>Line Three Amperage</t>
  </si>
  <si>
    <t>Total Kilovolt-Amperage</t>
  </si>
  <si>
    <t>Frequency</t>
  </si>
  <si>
    <t>Derived Horsepower</t>
  </si>
  <si>
    <t>HP</t>
  </si>
  <si>
    <t>KW</t>
  </si>
  <si>
    <t>Hz</t>
  </si>
  <si>
    <t>V-A</t>
  </si>
  <si>
    <t>VAC</t>
  </si>
  <si>
    <t>AMP</t>
  </si>
  <si>
    <t>0 - 480</t>
  </si>
  <si>
    <t>PLACED</t>
  </si>
  <si>
    <t>SS-T4-S-035-1FT</t>
  </si>
  <si>
    <t>IN HOUSE</t>
  </si>
  <si>
    <t>Due Fri</t>
  </si>
  <si>
    <t>Still not sure low priority item</t>
  </si>
  <si>
    <t>Note See Below: This will include 15 parameters, L1V,L2V,L3V,L2L1V,L3L2V,L1L3V,L1NV,L2NV,L3NV,L1A,L2A,L3A,TkVA,Freq,Power</t>
  </si>
  <si>
    <t>IN-Flight</t>
  </si>
  <si>
    <t>All Others</t>
  </si>
  <si>
    <t>b =</t>
  </si>
  <si>
    <t>Ambient</t>
  </si>
  <si>
    <t>EGT MAX</t>
  </si>
  <si>
    <t>MES S3 E</t>
  </si>
  <si>
    <t>f</t>
  </si>
  <si>
    <t>Generator Installed</t>
  </si>
  <si>
    <t>OIL PRESSURE
Allowable Fluctuation</t>
  </si>
  <si>
    <t>PT ELEVATION CORRECTION</t>
  </si>
  <si>
    <r>
      <t xml:space="preserve">Specific Weight of the Fluid
( </t>
    </r>
    <r>
      <rPr>
        <sz val="11"/>
        <color theme="1"/>
        <rFont val="Symbol"/>
        <family val="1"/>
        <charset val="2"/>
      </rPr>
      <t>g )</t>
    </r>
  </si>
  <si>
    <t>FT</t>
  </si>
  <si>
    <t>( + )</t>
  </si>
  <si>
    <t>( - )</t>
  </si>
  <si>
    <t>+/-</t>
  </si>
  <si>
    <t>PSIG Corr Limits</t>
  </si>
  <si>
    <t xml:space="preserve">OIL PRESSURE
 Published Limits </t>
  </si>
  <si>
    <t>OIL PRESSURE
Published Nominal</t>
  </si>
  <si>
    <t>Test Cell Corrected</t>
  </si>
  <si>
    <t xml:space="preserve">APU PARAMETER </t>
  </si>
  <si>
    <t>TEST Parameter</t>
  </si>
  <si>
    <t>Current Fuel Temp
and Sensor Altitude</t>
  </si>
  <si>
    <t>Generator PAD Cover Installed</t>
  </si>
  <si>
    <t>Normal Operating Condition</t>
  </si>
  <si>
    <t>Gearbox Pressurization Condition</t>
  </si>
  <si>
    <t>PSIG corr</t>
  </si>
  <si>
    <t>Air</t>
  </si>
  <si>
    <r>
      <t>inH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</si>
  <si>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t>Gearbox Pressure  Condition</t>
  </si>
  <si>
    <r>
      <t>inH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</si>
  <si>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t>GEARBOX PRESSURE
Published High Limit</t>
  </si>
  <si>
    <t>GEARBOX PRESSURE
Published Low Limit</t>
  </si>
  <si>
    <t>Jet A</t>
  </si>
  <si>
    <t>Water</t>
  </si>
  <si>
    <t>Mil-L-7808</t>
  </si>
  <si>
    <t>Continuous Operation</t>
  </si>
  <si>
    <t>Rotor Speed: ECS ON</t>
  </si>
  <si>
    <t>Rotor Speed: MES ON</t>
  </si>
  <si>
    <t>OVERSPEED</t>
  </si>
  <si>
    <t>Rotor Speed 
Published High Limit</t>
  </si>
  <si>
    <t>Rotor Speed 
Published Low Limit</t>
  </si>
  <si>
    <t>Absolute Limit</t>
  </si>
  <si>
    <t>SHUTDOWN (ECU CMD)</t>
  </si>
  <si>
    <t>SHUTDOWN (E-STOP CMD)</t>
  </si>
  <si>
    <t>RMS</t>
  </si>
  <si>
    <t>Peak</t>
  </si>
  <si>
    <t>Operation All Conditions</t>
  </si>
  <si>
    <t xml:space="preserve">Turbine Accelerometer </t>
  </si>
  <si>
    <t>1.0 ips</t>
  </si>
  <si>
    <t xml:space="preserve">Gearbox Accelerometer </t>
  </si>
  <si>
    <t>Gearbox Accelerometer 
Absolute Limit</t>
  </si>
  <si>
    <t>Turbine Accelerometer
Absolute Limit</t>
  </si>
  <si>
    <t>Cooling Fan Accelerometer</t>
  </si>
  <si>
    <t>0.6 ips</t>
  </si>
  <si>
    <t>at Fan Frequency</t>
  </si>
  <si>
    <t xml:space="preserve">EGT MAX GAS TEMP </t>
  </si>
  <si>
    <t xml:space="preserve">OIL MAX TEMP  </t>
  </si>
  <si>
    <t>ECU will Derate IGV's No Test Cell intervention</t>
  </si>
  <si>
    <t>Trip to idle</t>
  </si>
  <si>
    <t>ECU will Shutdown 15 seconds after speed &gt;95%</t>
  </si>
  <si>
    <t xml:space="preserve"> Max Temp
Absolute Limit</t>
  </si>
  <si>
    <t>INLET AIR TEMP</t>
  </si>
  <si>
    <t>When any exhaust rake T/C exceeds 1000</t>
  </si>
  <si>
    <t>EGT HEAVY REPAIR</t>
  </si>
  <si>
    <t>EGT LIGHT/MEDIUM REPAIR</t>
  </si>
  <si>
    <t>Maximum Temperature Split
Exit T/C's</t>
  </si>
  <si>
    <t>MAIN ENGINE START Condition</t>
  </si>
  <si>
    <t>Mid Bearing Vent Tube (290B)</t>
  </si>
  <si>
    <t>Forward Load Compressure Vent Tube (660A)</t>
  </si>
  <si>
    <t>Mid Bearing Vent Tube (300B)</t>
  </si>
  <si>
    <t>Buffered Air Pressure
Published Low Limit</t>
  </si>
  <si>
    <t>Buffered Air Pressure
Published High Limit</t>
  </si>
  <si>
    <t>Fuel Inet Pressure</t>
  </si>
  <si>
    <t>Correction Not Required Except for Calibration</t>
  </si>
  <si>
    <t>AIR</t>
  </si>
  <si>
    <t>Fuel Pump Inlet Press</t>
  </si>
  <si>
    <t>FUEL PRESSURE
Published Nominal</t>
  </si>
  <si>
    <t xml:space="preserve">FUEL PRESSURE
 Published Limits </t>
  </si>
  <si>
    <t>Fuel Pump Discharge Press</t>
  </si>
  <si>
    <t>FS</t>
  </si>
  <si>
    <t>Apply Correction Factor</t>
  </si>
  <si>
    <t>All Conditions</t>
  </si>
  <si>
    <t>Oil Pump Discharge Pressure</t>
  </si>
  <si>
    <t>Determined at Final Cell Build</t>
  </si>
  <si>
    <t>Buffered Air Forwar Load Compressor</t>
  </si>
  <si>
    <t>Buffered Air Forward Load Compressor</t>
  </si>
  <si>
    <r>
      <t>BA</t>
    </r>
    <r>
      <rPr>
        <b/>
        <vertAlign val="subscript"/>
        <sz val="11"/>
        <rFont val="Calibri"/>
        <family val="2"/>
        <scheme val="minor"/>
      </rPr>
      <t>660A</t>
    </r>
  </si>
  <si>
    <r>
      <t>BA</t>
    </r>
    <r>
      <rPr>
        <b/>
        <vertAlign val="subscript"/>
        <sz val="11"/>
        <rFont val="Calibri"/>
        <family val="2"/>
        <scheme val="minor"/>
      </rPr>
      <t>290B</t>
    </r>
  </si>
  <si>
    <r>
      <t>BA</t>
    </r>
    <r>
      <rPr>
        <b/>
        <vertAlign val="subscript"/>
        <sz val="11"/>
        <rFont val="Calibri"/>
        <family val="2"/>
        <scheme val="minor"/>
      </rPr>
      <t>300BLC</t>
    </r>
  </si>
  <si>
    <t>0- 50</t>
  </si>
  <si>
    <t>g =</t>
  </si>
  <si>
    <t>p =</t>
  </si>
  <si>
    <t>A =</t>
  </si>
  <si>
    <t>x =</t>
  </si>
  <si>
    <r>
      <t>d</t>
    </r>
    <r>
      <rPr>
        <vertAlign val="subscript"/>
        <sz val="11"/>
        <color theme="1"/>
        <rFont val="Calibri"/>
        <family val="2"/>
        <scheme val="minor"/>
      </rPr>
      <t>id tube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</si>
  <si>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diagh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</si>
  <si>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</si>
  <si>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in</t>
  </si>
  <si>
    <t>in2</t>
  </si>
  <si>
    <t xml:space="preserve">in </t>
  </si>
  <si>
    <t>K=</t>
  </si>
  <si>
    <t>lbf/in</t>
  </si>
  <si>
    <t>x=</t>
  </si>
  <si>
    <t>Test Cell Ambient (Barometer)</t>
  </si>
  <si>
    <t>Loss of Communication</t>
  </si>
  <si>
    <t>Vibration</t>
  </si>
  <si>
    <t>Loss of Oil Pressure</t>
  </si>
  <si>
    <t>E-STOP</t>
  </si>
  <si>
    <t>Overspeed (109%)</t>
  </si>
  <si>
    <t>All Switches off -  returns APU to idle for 5 minutes - Shutdown</t>
  </si>
  <si>
    <t xml:space="preserve"> 1.5 ips for 10 secs Warning to User</t>
  </si>
  <si>
    <t xml:space="preserve"> 2.0 ips for 10 secs  All Switches off -  returns APU to idle for 5 minutes then Normal Shutdown</t>
  </si>
  <si>
    <t>&lt; 10psig when Speed&gt; 25Krpm Pressures  All Switches off -  returns APU to idle for 5 minutes - Shutdown</t>
  </si>
  <si>
    <t>Orifice Inlet (outlet) -External to Boom Box</t>
  </si>
  <si>
    <t>Orifice Delta - External to Boom Box</t>
  </si>
  <si>
    <t>Open for now</t>
  </si>
  <si>
    <t>Fuel Pump / Solenoid Shutdown</t>
  </si>
  <si>
    <t>CRANK</t>
  </si>
  <si>
    <t>crank</t>
  </si>
  <si>
    <t>Fire Shutoff (main batt buss 28 VDC)</t>
  </si>
  <si>
    <t xml:space="preserve">OPN or +28 </t>
  </si>
  <si>
    <r>
      <t xml:space="preserve">Bleed Air Flow </t>
    </r>
    <r>
      <rPr>
        <sz val="11"/>
        <color rgb="FF0000FF"/>
        <rFont val="Calibri"/>
        <family val="2"/>
        <scheme val="minor"/>
      </rPr>
      <t>Measured</t>
    </r>
  </si>
  <si>
    <r>
      <t xml:space="preserve">Bleed Air Flow </t>
    </r>
    <r>
      <rPr>
        <sz val="11"/>
        <color rgb="FF0000FF"/>
        <rFont val="Calibri"/>
        <family val="2"/>
        <scheme val="minor"/>
      </rPr>
      <t>Corrected</t>
    </r>
  </si>
  <si>
    <t>Composite Signal Derived by Composite of Signals and a formula (Daniels Flow Section Formula to Be provided) Actual Bleed Air flow</t>
  </si>
  <si>
    <t>Bleed Air Flow Corrected to Sea Level Conditions</t>
  </si>
  <si>
    <t>Honeywell Calls PBcor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</si>
  <si>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= (2/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air</t>
    </r>
    <r>
      <rPr>
        <sz val="11"/>
        <color theme="1"/>
        <rFont val="Calibri"/>
        <family val="2"/>
        <scheme val="minor"/>
      </rPr>
      <t>)*(P</t>
    </r>
    <r>
      <rPr>
        <vertAlign val="subscript"/>
        <sz val="11"/>
        <color theme="1"/>
        <rFont val="Calibri"/>
        <family val="2"/>
        <scheme val="minor"/>
      </rPr>
      <t>DAVG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SAVG</t>
    </r>
    <r>
      <rPr>
        <sz val="11"/>
        <color theme="1"/>
        <rFont val="Calibri"/>
        <family val="2"/>
        <scheme val="minor"/>
      </rPr>
      <t xml:space="preserve">)^ </t>
    </r>
    <r>
      <rPr>
        <vertAlign val="superscript"/>
        <sz val="11"/>
        <color theme="1"/>
        <rFont val="Calibri"/>
        <family val="2"/>
        <scheme val="minor"/>
      </rPr>
      <t>1/2</t>
    </r>
  </si>
  <si>
    <t>Measurements and Corrections for Pitot Tube Mass Flow Total Flow</t>
  </si>
  <si>
    <t>Standard Day Correction Factors</t>
  </si>
  <si>
    <t>EGT Corrected Temperature</t>
  </si>
  <si>
    <t>EGT Corrected for Bleed Air Output</t>
  </si>
  <si>
    <t>TT1</t>
  </si>
  <si>
    <r>
      <t>Average of all T</t>
    </r>
    <r>
      <rPr>
        <vertAlign val="subscript"/>
        <sz val="11"/>
        <color rgb="FFFF0000"/>
        <rFont val="Calibri"/>
        <family val="2"/>
        <scheme val="minor"/>
      </rPr>
      <t>PE1-8</t>
    </r>
  </si>
  <si>
    <r>
      <t>Average of all T</t>
    </r>
    <r>
      <rPr>
        <vertAlign val="subscript"/>
        <sz val="11"/>
        <color rgb="FFFF0000"/>
        <rFont val="Calibri"/>
        <family val="2"/>
        <scheme val="minor"/>
      </rPr>
      <t>P1-12</t>
    </r>
  </si>
  <si>
    <t>Bleed Pressure Corrected Standard Day</t>
  </si>
  <si>
    <t>Bleed Temperature Corrected Standard Day</t>
  </si>
  <si>
    <t>Test Cell Ambient Temperature</t>
  </si>
  <si>
    <t>Opn or 120VAC</t>
  </si>
  <si>
    <t>Rotor 1</t>
  </si>
  <si>
    <t>Rotor 2</t>
  </si>
  <si>
    <t xml:space="preserve">Note: This signal is pulled off the patch panel, there are two monopoles one Rotor </t>
  </si>
  <si>
    <t>SCVTM</t>
  </si>
  <si>
    <r>
      <rPr>
        <sz val="11"/>
        <color rgb="FFFF0000"/>
        <rFont val="Symbol"/>
        <family val="1"/>
        <charset val="2"/>
      </rPr>
      <t>d</t>
    </r>
    <r>
      <rPr>
        <sz val="11"/>
        <color rgb="FFFF0000"/>
        <rFont val="Calibri"/>
        <family val="2"/>
        <scheme val="minor"/>
      </rPr>
      <t>P</t>
    </r>
    <r>
      <rPr>
        <vertAlign val="subscript"/>
        <sz val="11"/>
        <color rgb="FFFF0000"/>
        <rFont val="Calibri"/>
        <family val="2"/>
        <scheme val="minor"/>
      </rPr>
      <t>AMB</t>
    </r>
    <r>
      <rPr>
        <sz val="11"/>
        <color rgb="FFFF0000"/>
        <rFont val="Calibri"/>
        <family val="2"/>
        <scheme val="minor"/>
      </rPr>
      <t xml:space="preserve"> = (P</t>
    </r>
    <r>
      <rPr>
        <vertAlign val="subscript"/>
        <sz val="11"/>
        <color rgb="FFFF0000"/>
        <rFont val="Calibri"/>
        <family val="2"/>
        <scheme val="minor"/>
      </rPr>
      <t>AMB</t>
    </r>
    <r>
      <rPr>
        <sz val="11"/>
        <color rgb="FFFF0000"/>
        <rFont val="Calibri"/>
        <family val="2"/>
        <scheme val="minor"/>
      </rPr>
      <t>*0.49109778)/14.7</t>
    </r>
    <r>
      <rPr>
        <sz val="11"/>
        <color theme="1"/>
        <rFont val="Calibri"/>
        <family val="2"/>
        <scheme val="minor"/>
      </rPr>
      <t/>
    </r>
  </si>
  <si>
    <t>Bleed Standard Day Correction Factors</t>
  </si>
  <si>
    <t>Bleed Flow Measurement Corrections</t>
  </si>
  <si>
    <r>
      <rPr>
        <sz val="11"/>
        <color rgb="FFFF0000"/>
        <rFont val="Calibri"/>
        <family val="2"/>
        <scheme val="minor"/>
      </rPr>
      <t>WB</t>
    </r>
    <r>
      <rPr>
        <vertAlign val="subscript"/>
        <sz val="11"/>
        <color rgb="FFFF0000"/>
        <rFont val="Calibri"/>
        <family val="2"/>
        <scheme val="minor"/>
      </rPr>
      <t>COR</t>
    </r>
    <r>
      <rPr>
        <sz val="11"/>
        <color rgb="FFFF0000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WB</t>
    </r>
    <r>
      <rPr>
        <vertAlign val="subscript"/>
        <sz val="11"/>
        <color theme="1"/>
        <rFont val="Calibri"/>
        <family val="2"/>
        <scheme val="minor"/>
      </rPr>
      <t>MEAS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AMB</t>
    </r>
  </si>
  <si>
    <r>
      <rPr>
        <sz val="11"/>
        <color rgb="FFFF0000"/>
        <rFont val="Calibri"/>
        <family val="2"/>
        <scheme val="minor"/>
      </rPr>
      <t>WB</t>
    </r>
    <r>
      <rPr>
        <vertAlign val="subscript"/>
        <sz val="11"/>
        <color rgb="FFFF0000"/>
        <rFont val="Calibri"/>
        <family val="2"/>
        <scheme val="minor"/>
      </rPr>
      <t>meas</t>
    </r>
    <r>
      <rPr>
        <sz val="11"/>
        <color theme="1"/>
        <rFont val="Calibri"/>
        <family val="2"/>
        <scheme val="minor"/>
      </rPr>
      <t>*((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B)</t>
    </r>
    <r>
      <rPr>
        <vertAlign val="super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)/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B</t>
    </r>
  </si>
  <si>
    <t>inHG</t>
  </si>
  <si>
    <r>
      <t>DP</t>
    </r>
    <r>
      <rPr>
        <vertAlign val="subscript"/>
        <sz val="11"/>
        <color rgb="FFFF0000"/>
        <rFont val="Calibri"/>
        <family val="2"/>
        <scheme val="minor"/>
      </rPr>
      <t>Pb</t>
    </r>
    <r>
      <rPr>
        <sz val="11"/>
        <color rgb="FFFF0000"/>
        <rFont val="Calibri"/>
        <family val="2"/>
        <scheme val="minor"/>
      </rPr>
      <t>=[14.7*(PB</t>
    </r>
    <r>
      <rPr>
        <vertAlign val="subscript"/>
        <sz val="11"/>
        <color rgb="FFFF0000"/>
        <rFont val="Calibri"/>
        <family val="2"/>
        <scheme val="minor"/>
      </rPr>
      <t>MEAS</t>
    </r>
    <r>
      <rPr>
        <sz val="11"/>
        <color rgb="FFFF0000"/>
        <rFont val="Calibri"/>
        <family val="2"/>
        <scheme val="minor"/>
      </rPr>
      <t xml:space="preserve"> + P</t>
    </r>
    <r>
      <rPr>
        <vertAlign val="subscript"/>
        <sz val="11"/>
        <color rgb="FFFF0000"/>
        <rFont val="Calibri"/>
        <family val="2"/>
        <scheme val="minor"/>
      </rPr>
      <t>AMB</t>
    </r>
    <r>
      <rPr>
        <sz val="11"/>
        <color rgb="FFFF0000"/>
        <rFont val="Calibri"/>
        <family val="2"/>
        <scheme val="minor"/>
      </rPr>
      <t>)/(P</t>
    </r>
    <r>
      <rPr>
        <vertAlign val="subscript"/>
        <sz val="11"/>
        <color rgb="FFFF0000"/>
        <rFont val="Calibri"/>
        <family val="2"/>
        <scheme val="minor"/>
      </rPr>
      <t>AMB</t>
    </r>
    <r>
      <rPr>
        <sz val="11"/>
        <color rgb="FFFF0000"/>
        <rFont val="Calibri"/>
        <family val="2"/>
        <scheme val="minor"/>
      </rPr>
      <t>)]-14.7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</si>
  <si>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PB</t>
    </r>
    <r>
      <rPr>
        <vertAlign val="subscript"/>
        <sz val="11"/>
        <color theme="1"/>
        <rFont val="Calibri"/>
        <family val="2"/>
        <scheme val="minor"/>
      </rPr>
      <t>COR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PB</t>
    </r>
    <r>
      <rPr>
        <vertAlign val="subscript"/>
        <sz val="11"/>
        <color rgb="FFFF0000"/>
        <rFont val="Calibri"/>
        <family val="2"/>
        <scheme val="minor"/>
      </rPr>
      <t>MEAS</t>
    </r>
    <r>
      <rPr>
        <sz val="11"/>
        <color rgb="FFFF0000"/>
        <rFont val="Calibri"/>
        <family val="2"/>
        <scheme val="minor"/>
      </rPr>
      <t>/(14.7/0.49109778)</t>
    </r>
  </si>
  <si>
    <r>
      <rPr>
        <sz val="11"/>
        <color rgb="FFFF0000"/>
        <rFont val="Symbol"/>
        <family val="1"/>
        <charset val="2"/>
      </rPr>
      <t>d</t>
    </r>
    <r>
      <rPr>
        <sz val="11"/>
        <color rgb="FFFF0000"/>
        <rFont val="Calibri"/>
        <family val="2"/>
        <scheme val="minor"/>
      </rPr>
      <t>P</t>
    </r>
    <r>
      <rPr>
        <vertAlign val="subscript"/>
        <sz val="11"/>
        <color rgb="FFFF0000"/>
        <rFont val="Calibri"/>
        <family val="2"/>
        <scheme val="minor"/>
      </rPr>
      <t>AMB</t>
    </r>
    <r>
      <rPr>
        <sz val="11"/>
        <color rgb="FFFF0000"/>
        <rFont val="Calibri"/>
        <family val="2"/>
        <scheme val="minor"/>
      </rPr>
      <t xml:space="preserve"> = (P</t>
    </r>
    <r>
      <rPr>
        <vertAlign val="subscript"/>
        <sz val="11"/>
        <color rgb="FFFF0000"/>
        <rFont val="Calibri"/>
        <family val="2"/>
        <scheme val="minor"/>
      </rPr>
      <t>AMB)</t>
    </r>
    <r>
      <rPr>
        <sz val="11"/>
        <color rgb="FFFF0000"/>
        <rFont val="Calibri"/>
        <family val="2"/>
        <scheme val="minor"/>
      </rPr>
      <t>/(14.7/0.49109778))</t>
    </r>
  </si>
  <si>
    <r>
      <t>T</t>
    </r>
    <r>
      <rPr>
        <vertAlign val="subscript"/>
        <sz val="11"/>
        <color rgb="FFFF0000"/>
        <rFont val="Calibri"/>
        <family val="2"/>
        <scheme val="minor"/>
      </rPr>
      <t>EGTCOR</t>
    </r>
    <r>
      <rPr>
        <sz val="11"/>
        <color rgb="FFFF0000"/>
        <rFont val="Calibri"/>
        <family val="2"/>
        <scheme val="minor"/>
      </rPr>
      <t xml:space="preserve"> = T</t>
    </r>
    <r>
      <rPr>
        <vertAlign val="subscript"/>
        <sz val="11"/>
        <color rgb="FFFF0000"/>
        <rFont val="Calibri"/>
        <family val="2"/>
        <scheme val="minor"/>
      </rPr>
      <t>EGT MEAS</t>
    </r>
    <r>
      <rPr>
        <sz val="11"/>
        <color rgb="FFFF0000"/>
        <rFont val="Calibri"/>
        <family val="2"/>
        <scheme val="minor"/>
      </rPr>
      <t xml:space="preserve"> - 11 (PB</t>
    </r>
    <r>
      <rPr>
        <vertAlign val="subscript"/>
        <sz val="11"/>
        <color rgb="FFFF0000"/>
        <rFont val="Calibri"/>
        <family val="2"/>
        <scheme val="minor"/>
      </rPr>
      <t>COR</t>
    </r>
    <r>
      <rPr>
        <sz val="11"/>
        <color rgb="FFFF0000"/>
        <rFont val="Calibri"/>
        <family val="2"/>
        <scheme val="minor"/>
      </rPr>
      <t>-PBCOR-from-table)</t>
    </r>
  </si>
  <si>
    <t>Ambient Pressure Corrected to Standard Day (inHG)</t>
  </si>
  <si>
    <t>Ambient Pressure Corrected to Standard Day (PSIA)</t>
  </si>
  <si>
    <t>Type into config file</t>
  </si>
  <si>
    <r>
      <rPr>
        <sz val="11"/>
        <color rgb="FFFF0000"/>
        <rFont val="Symbol"/>
        <family val="1"/>
        <charset val="2"/>
      </rPr>
      <t>q</t>
    </r>
    <r>
      <rPr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 xml:space="preserve"> = (TB</t>
    </r>
    <r>
      <rPr>
        <vertAlign val="subscript"/>
        <sz val="11"/>
        <color rgb="FFFF0000"/>
        <rFont val="Calibri"/>
        <family val="2"/>
        <scheme val="minor"/>
      </rPr>
      <t xml:space="preserve">MEAS </t>
    </r>
    <r>
      <rPr>
        <sz val="11"/>
        <color rgb="FFFF0000"/>
        <rFont val="Calibri"/>
        <family val="2"/>
        <scheme val="minor"/>
      </rPr>
      <t>+ 459.7)/518.7</t>
    </r>
  </si>
  <si>
    <r>
      <rPr>
        <sz val="11"/>
        <rFont val="Calibri"/>
        <family val="2"/>
        <scheme val="minor"/>
      </rPr>
      <t>PB</t>
    </r>
    <r>
      <rPr>
        <vertAlign val="subscript"/>
        <sz val="11"/>
        <rFont val="Calibri"/>
        <family val="2"/>
        <scheme val="minor"/>
      </rPr>
      <t>COR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= ((PB</t>
    </r>
    <r>
      <rPr>
        <vertAlign val="subscript"/>
        <sz val="11"/>
        <color rgb="FFFF0000"/>
        <rFont val="Calibri"/>
        <family val="2"/>
        <scheme val="minor"/>
      </rPr>
      <t>MEAS</t>
    </r>
    <r>
      <rPr>
        <sz val="11"/>
        <color rgb="FFFF0000"/>
        <rFont val="Calibri"/>
        <family val="2"/>
        <scheme val="minor"/>
      </rPr>
      <t>*0.49109778)-14.7)/P</t>
    </r>
    <r>
      <rPr>
        <vertAlign val="subscript"/>
        <sz val="11"/>
        <color rgb="FFFF0000"/>
        <rFont val="Calibri"/>
        <family val="2"/>
        <scheme val="minor"/>
      </rPr>
      <t>AMB</t>
    </r>
  </si>
  <si>
    <r>
      <rPr>
        <sz val="11"/>
        <color rgb="FFFF0000"/>
        <rFont val="Symbol"/>
        <family val="1"/>
        <charset val="2"/>
      </rPr>
      <t>d</t>
    </r>
    <r>
      <rPr>
        <sz val="11"/>
        <color rgb="FFFF0000"/>
        <rFont val="Calibri"/>
        <family val="2"/>
        <scheme val="minor"/>
      </rPr>
      <t>B = ((PB</t>
    </r>
    <r>
      <rPr>
        <vertAlign val="subscript"/>
        <sz val="11"/>
        <color rgb="FFFF0000"/>
        <rFont val="Calibri"/>
        <family val="2"/>
        <scheme val="minor"/>
      </rPr>
      <t>MEAS</t>
    </r>
    <r>
      <rPr>
        <sz val="11"/>
        <color rgb="FFFF0000"/>
        <rFont val="Calibri"/>
        <family val="2"/>
        <scheme val="minor"/>
      </rPr>
      <t>*0.49109778))/14.7</t>
    </r>
  </si>
  <si>
    <t>Bleed Exhaust Temperature Corrections</t>
  </si>
  <si>
    <t>Wbcor</t>
  </si>
  <si>
    <t>Pbcor</t>
  </si>
  <si>
    <t>PARAGRAPH</t>
  </si>
  <si>
    <t>PARAMETER</t>
  </si>
  <si>
    <t>REQUIREMENT</t>
  </si>
  <si>
    <t>REQUIRED VALUE</t>
  </si>
  <si>
    <t>ACTUAL VALUE</t>
  </si>
  <si>
    <t>GTCP331-200</t>
  </si>
  <si>
    <t>1.C.(4a)(g)</t>
  </si>
  <si>
    <t>1.C.(4c)(a)</t>
  </si>
  <si>
    <t>1.C.(4d)(e)</t>
  </si>
  <si>
    <t>1.C.(4d)(i)</t>
  </si>
  <si>
    <t>1.C.(4e)(c)</t>
  </si>
  <si>
    <t>1.C.(4e)(e)</t>
  </si>
  <si>
    <t>1.C.(4f)(d)</t>
  </si>
  <si>
    <t>1.C.(4f)(f)</t>
  </si>
  <si>
    <t>1.C.(4)(g)</t>
  </si>
  <si>
    <t>1.C.(10)(a)</t>
  </si>
  <si>
    <t>1.C.(10)(b)</t>
  </si>
  <si>
    <t>Load Compressor Surge Point</t>
  </si>
  <si>
    <t>Flow Sensor Adjustment 
(SCV Crack Point, DP Mode)</t>
  </si>
  <si>
    <t>SCV Crack Point (MES)</t>
  </si>
  <si>
    <t>SCV Stability Check (MES)</t>
  </si>
  <si>
    <t>SCV Stability Check (9V ECS)</t>
  </si>
  <si>
    <t>SCV Stability Check (2V ECS)</t>
  </si>
  <si>
    <t>SCV Stability Check (DP Mode)</t>
  </si>
  <si>
    <t>Bleed Pressure (DP Mode)</t>
  </si>
  <si>
    <t>LRU Fults detected on ECU</t>
  </si>
  <si>
    <t>Exhaust Gas Temperature 
(EGT) Spread @ 1005F</t>
  </si>
  <si>
    <t>L/C Physical Surge Point
(DP Mode)</t>
  </si>
  <si>
    <t>Bleed Pressure 
(DP Mode)</t>
  </si>
  <si>
    <t>SCV Stability Check 
(DP Mode)</t>
  </si>
  <si>
    <t>SCV Stability Check 
(2V ECS)</t>
  </si>
  <si>
    <t>SCV Stability Check 
(9V ECS)</t>
  </si>
  <si>
    <t>SCV Stability Check 
(MES)</t>
  </si>
  <si>
    <t>SCV Crack Point 
(MES)</t>
  </si>
  <si>
    <t>Corected Discharge Flow
(DCF) at Audible
Surge/Rumbling/Instability</t>
  </si>
  <si>
    <t>Corrected DCF at SCV
Crack Point</t>
  </si>
  <si>
    <t>APU 
Part Number:</t>
  </si>
  <si>
    <t>Model:</t>
  </si>
  <si>
    <t>Serial Number:</t>
  </si>
  <si>
    <t>Date:</t>
  </si>
  <si>
    <t>SCV Torque Motor does not deviate more than 5 mA</t>
  </si>
  <si>
    <t>See Figure 113</t>
  </si>
  <si>
    <t>No pneumatic Instability or Surge above 79 ppm</t>
  </si>
  <si>
    <r>
      <t>Less Than or Equal: 
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(56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>Heavy Repair</t>
    </r>
    <r>
      <rPr>
        <sz val="11"/>
        <color theme="1"/>
        <rFont val="Calibri"/>
        <family val="2"/>
        <scheme val="minor"/>
      </rPr>
      <t xml:space="preserve"> 125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(69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 xml:space="preserve">Light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Medium Repair</t>
    </r>
  </si>
  <si>
    <t>No ECU LRU faults in any 
Record/Select Position</t>
  </si>
  <si>
    <r>
      <t xml:space="preserve">DCF </t>
    </r>
    <r>
      <rPr>
        <sz val="11"/>
        <color theme="1"/>
        <rFont val="Calibri"/>
        <family val="2"/>
      </rPr>
      <t>≤ 81 ppm</t>
    </r>
  </si>
  <si>
    <r>
      <t xml:space="preserve">Actual Value from Load
 Compressor Surge Point 
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1.08 (ppm) Minimum</t>
    </r>
  </si>
  <si>
    <r>
      <t xml:space="preserve">92ppm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DCF ≤ 100 ppm</t>
    </r>
  </si>
  <si>
    <r>
      <t xml:space="preserve">Actual Deviation </t>
    </r>
    <r>
      <rPr>
        <sz val="11"/>
        <color theme="1"/>
        <rFont val="Calibri"/>
        <family val="2"/>
      </rPr>
      <t>≤ 5 mA</t>
    </r>
    <r>
      <rPr>
        <sz val="19.8"/>
        <color theme="1"/>
        <rFont val="Calibri"/>
        <family val="2"/>
      </rPr>
      <t xml:space="preserve"> </t>
    </r>
  </si>
  <si>
    <t>-</t>
  </si>
  <si>
    <t>DCF ≤ 79 ppm</t>
  </si>
  <si>
    <r>
      <t xml:space="preserve">Heavy Repair: </t>
    </r>
    <r>
      <rPr>
        <sz val="11"/>
        <color theme="1"/>
        <rFont val="Calibri"/>
        <family val="2"/>
      </rPr>
      <t>≤ 100°F
Light/Med. Repair: ≤ 125°F</t>
    </r>
  </si>
  <si>
    <t>No Faults</t>
  </si>
  <si>
    <t>Supervisor:</t>
  </si>
  <si>
    <t>Technician:</t>
  </si>
  <si>
    <t>Quality Control Acceptance:</t>
  </si>
  <si>
    <t>Units</t>
  </si>
  <si>
    <t>Condition</t>
  </si>
  <si>
    <t>NO LOAD</t>
  </si>
  <si>
    <t>PSIA</t>
  </si>
  <si>
    <t>BAROMETRIC PRESSURE</t>
  </si>
  <si>
    <t>AVERAGE INLET TEMPERATURE</t>
  </si>
  <si>
    <t>OIL PRESSURE</t>
  </si>
  <si>
    <t>OIL TEMPERATURE AT PUMP DISCHARGE</t>
  </si>
  <si>
    <t>TURBINE DISCHARGE RAKE 
TEMPERATURES (Unit Rakes)</t>
  </si>
  <si>
    <t>EGT Total (LAB)</t>
  </si>
  <si>
    <t>ORIFICE INLET TEMPERATURE</t>
  </si>
  <si>
    <t>ORIFICE INLET PRESSURE</t>
  </si>
  <si>
    <t>ORIFICE DELTA P</t>
  </si>
  <si>
    <t>WB MEASURED</t>
  </si>
  <si>
    <t>WB CORRECTED</t>
  </si>
  <si>
    <t>REQUIRED *</t>
  </si>
  <si>
    <t>PB MEASURED</t>
  </si>
  <si>
    <t>PB CORRECTED</t>
  </si>
  <si>
    <t>MEASURED</t>
  </si>
  <si>
    <t>CALCULATED</t>
  </si>
  <si>
    <t xml:space="preserve">REQUIRED </t>
  </si>
  <si>
    <t>REQUIRED</t>
  </si>
  <si>
    <t>ACCESSORY</t>
  </si>
  <si>
    <t>TURBINE</t>
  </si>
  <si>
    <t>FAN</t>
  </si>
  <si>
    <t>REQUIRED RANGE</t>
  </si>
  <si>
    <t>BLEED AIRFLOW</t>
  </si>
  <si>
    <t>BLEED AIR TOTAL PRESSURE</t>
  </si>
  <si>
    <t>BLEED AIR TOTAL TEMPERATURE</t>
  </si>
  <si>
    <t>DISCHARGE CORRECTED BLEED FLOW</t>
  </si>
  <si>
    <t>GEARBOX PRESSURE</t>
  </si>
  <si>
    <t>UNIT VIBRATION</t>
  </si>
  <si>
    <t>APU SPEED (ECS)</t>
  </si>
  <si>
    <t>APU SPEED (MES)</t>
  </si>
  <si>
    <t>UPPER #1</t>
  </si>
  <si>
    <t>LOWER #2</t>
  </si>
  <si>
    <t>LBM/MIN</t>
  </si>
  <si>
    <t>IN/SEC</t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</si>
  <si>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0</t>
    </r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</si>
  <si>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</si>
  <si>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-25 MAX</t>
  </si>
  <si>
    <t>1.0 MAX</t>
  </si>
  <si>
    <t>39,641-40,063</t>
  </si>
  <si>
    <r>
      <t xml:space="preserve">95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Calibri"/>
        <family val="2"/>
        <scheme val="minor"/>
      </rPr>
      <t>2.0</t>
    </r>
  </si>
  <si>
    <t>40158-400640</t>
  </si>
  <si>
    <t>ATS|GTCP331-200 Test Record Sheet : Equivalent to Honeywell Figure 117 Sheet 2</t>
  </si>
  <si>
    <t>TYPE OF REPAIR</t>
  </si>
  <si>
    <r>
      <t xml:space="preserve">L/M/H </t>
    </r>
    <r>
      <rPr>
        <vertAlign val="subscript"/>
        <sz val="11"/>
        <color theme="1"/>
        <rFont val="Calibri"/>
        <family val="2"/>
        <scheme val="minor"/>
      </rPr>
      <t>CIRCLE ONE</t>
    </r>
  </si>
  <si>
    <t>0.6 MAX^</t>
  </si>
  <si>
    <t>* See Table 106 for Heavy Repair, or Table 106B for Light/Medium Repair</t>
  </si>
  <si>
    <t>^ At Fan Operating Frequency</t>
  </si>
  <si>
    <t>1.C.(3)(f)</t>
  </si>
  <si>
    <t>1.C.(3)(j)</t>
  </si>
  <si>
    <t>1.C.(3)(m)</t>
  </si>
  <si>
    <t>1.C.(3)(o)</t>
  </si>
  <si>
    <t>1.C.(3)(r)</t>
  </si>
  <si>
    <t>1.C.(3)(t)</t>
  </si>
  <si>
    <t>1.C.(3)(v)</t>
  </si>
  <si>
    <t>1.C.(3)(g)</t>
  </si>
  <si>
    <t>ATS|GTCP331-200 Test Record Sheet : Equivalent to Honeywell (Post SB 49-7711) Figure 117 Sheet 1</t>
  </si>
  <si>
    <t>ATS|GTCP331-200 Test Record Sheet : Equivalent to Honeywell (Post SB 49-7711) Figure 117 Sheet 3</t>
  </si>
  <si>
    <r>
      <t xml:space="preserve">DCF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82 ppm</t>
    </r>
  </si>
  <si>
    <t>Corrected Discharge Flow
(DCF)</t>
  </si>
  <si>
    <t>L/C Physical Surge Point 
(DP Mode)</t>
  </si>
  <si>
    <t>Corrected Discharge Flow (DCF)</t>
  </si>
  <si>
    <t>SCV Crack Point (DP Mode)</t>
  </si>
  <si>
    <t>See Figure 112</t>
  </si>
  <si>
    <t>No Pneumatic Instability or Surge Above 79 ppm</t>
  </si>
  <si>
    <t xml:space="preserve"> -</t>
  </si>
  <si>
    <r>
      <t xml:space="preserve">DCF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79 ppm</t>
    </r>
  </si>
  <si>
    <t xml:space="preserve">P - </t>
  </si>
  <si>
    <t>P -</t>
  </si>
  <si>
    <t>REPAIR STATION # GV7R740J
TEST DATA SHEET</t>
  </si>
  <si>
    <t>EGT MEASURED</t>
  </si>
  <si>
    <t>EGT CORRECTED</t>
  </si>
  <si>
    <t>REQUIRED*</t>
  </si>
  <si>
    <r>
      <t>EGT</t>
    </r>
    <r>
      <rPr>
        <b/>
        <vertAlign val="subscript"/>
        <sz val="11"/>
        <color theme="1"/>
        <rFont val="Calibri"/>
        <family val="2"/>
        <scheme val="minor"/>
      </rPr>
      <t>COR</t>
    </r>
  </si>
  <si>
    <t>Table 106    Heavy Repair</t>
  </si>
  <si>
    <t>Table 106B    Light Medium Repair</t>
  </si>
  <si>
    <t>Allan Aircraft</t>
  </si>
  <si>
    <t>AAB1109-3-304</t>
  </si>
  <si>
    <t>SS-200-1-4ST</t>
  </si>
  <si>
    <t>SAE to 1/8" Swage</t>
  </si>
  <si>
    <t>2 Tab 3</t>
  </si>
  <si>
    <t>RS</t>
  </si>
  <si>
    <t>Fuel Farm</t>
  </si>
  <si>
    <t>Plenum Outlet #13</t>
  </si>
  <si>
    <t>Plenum Outlet #14</t>
  </si>
  <si>
    <t>Plenum Outlet #15</t>
  </si>
  <si>
    <t>Plenum Outlet #16</t>
  </si>
  <si>
    <t>Fan Valve Switch</t>
  </si>
  <si>
    <t>FVS</t>
  </si>
  <si>
    <t>J3 pin 9 to pin 10</t>
  </si>
  <si>
    <r>
      <t>ST</t>
    </r>
    <r>
      <rPr>
        <b/>
        <vertAlign val="subscript"/>
        <sz val="11"/>
        <rFont val="Calibri"/>
        <family val="2"/>
        <scheme val="minor"/>
      </rPr>
      <t>CMD</t>
    </r>
  </si>
  <si>
    <r>
      <t>FO</t>
    </r>
    <r>
      <rPr>
        <vertAlign val="subscript"/>
        <sz val="11"/>
        <rFont val="Calibri"/>
        <family val="2"/>
        <scheme val="minor"/>
      </rPr>
      <t>C</t>
    </r>
  </si>
  <si>
    <r>
      <t>R</t>
    </r>
    <r>
      <rPr>
        <vertAlign val="subscript"/>
        <sz val="11"/>
        <rFont val="Calibri"/>
        <family val="2"/>
        <scheme val="minor"/>
      </rPr>
      <t>CAL</t>
    </r>
  </si>
  <si>
    <r>
      <t>V</t>
    </r>
    <r>
      <rPr>
        <b/>
        <vertAlign val="subscript"/>
        <sz val="11"/>
        <rFont val="Calibri"/>
        <family val="2"/>
        <scheme val="minor"/>
      </rPr>
      <t>FAN</t>
    </r>
  </si>
  <si>
    <r>
      <t>T</t>
    </r>
    <r>
      <rPr>
        <b/>
        <vertAlign val="subscript"/>
        <sz val="11"/>
        <rFont val="Calibri"/>
        <family val="2"/>
        <scheme val="minor"/>
      </rPr>
      <t>AMB</t>
    </r>
  </si>
  <si>
    <r>
      <t>T</t>
    </r>
    <r>
      <rPr>
        <b/>
        <vertAlign val="subscript"/>
        <sz val="11"/>
        <rFont val="Calibri"/>
        <family val="2"/>
        <scheme val="minor"/>
      </rPr>
      <t>OPD</t>
    </r>
  </si>
  <si>
    <r>
      <t xml:space="preserve">TB </t>
    </r>
    <r>
      <rPr>
        <b/>
        <vertAlign val="subscript"/>
        <sz val="11"/>
        <rFont val="Calibri"/>
        <family val="2"/>
        <scheme val="minor"/>
      </rPr>
      <t>meas</t>
    </r>
  </si>
  <si>
    <r>
      <t>T</t>
    </r>
    <r>
      <rPr>
        <b/>
        <vertAlign val="subscript"/>
        <sz val="11"/>
        <rFont val="Calibri"/>
        <family val="2"/>
        <scheme val="minor"/>
      </rPr>
      <t>OI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</si>
  <si>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</si>
  <si>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</si>
  <si>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</si>
  <si>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Po16</t>
    </r>
    <r>
      <rPr>
        <sz val="11"/>
        <color theme="1"/>
        <rFont val="Calibri"/>
        <family val="2"/>
        <scheme val="minor"/>
      </rPr>
      <t/>
    </r>
  </si>
  <si>
    <t>0- 1901</t>
  </si>
  <si>
    <t>0- 1902</t>
  </si>
  <si>
    <t>0- 1903</t>
  </si>
  <si>
    <t>0- 1904</t>
  </si>
  <si>
    <t>0- 1905</t>
  </si>
  <si>
    <t>0- 1906</t>
  </si>
  <si>
    <t>0- 1907</t>
  </si>
  <si>
    <t>0- 1908</t>
  </si>
  <si>
    <r>
      <t>PB</t>
    </r>
    <r>
      <rPr>
        <b/>
        <vertAlign val="subscript"/>
        <sz val="11"/>
        <rFont val="Calibri"/>
        <family val="2"/>
        <scheme val="minor"/>
      </rPr>
      <t>meas</t>
    </r>
  </si>
  <si>
    <r>
      <t>P</t>
    </r>
    <r>
      <rPr>
        <b/>
        <vertAlign val="subscript"/>
        <sz val="11"/>
        <rFont val="Calibri"/>
        <family val="2"/>
        <scheme val="minor"/>
      </rPr>
      <t>PD</t>
    </r>
  </si>
  <si>
    <r>
      <t>P</t>
    </r>
    <r>
      <rPr>
        <b/>
        <vertAlign val="subscript"/>
        <sz val="11"/>
        <rFont val="Calibri"/>
        <family val="2"/>
        <scheme val="minor"/>
      </rPr>
      <t>FI</t>
    </r>
  </si>
  <si>
    <r>
      <t>P</t>
    </r>
    <r>
      <rPr>
        <b/>
        <vertAlign val="subscript"/>
        <sz val="11"/>
        <rFont val="Calibri"/>
        <family val="2"/>
        <scheme val="minor"/>
      </rPr>
      <t>OPD</t>
    </r>
  </si>
  <si>
    <r>
      <t>P</t>
    </r>
    <r>
      <rPr>
        <b/>
        <vertAlign val="subscript"/>
        <sz val="11"/>
        <rFont val="Calibri"/>
        <family val="2"/>
        <scheme val="minor"/>
      </rPr>
      <t>AMB</t>
    </r>
  </si>
  <si>
    <r>
      <t>P</t>
    </r>
    <r>
      <rPr>
        <vertAlign val="subscript"/>
        <sz val="11"/>
        <rFont val="Calibri"/>
        <family val="2"/>
        <scheme val="minor"/>
      </rPr>
      <t>AMB</t>
    </r>
  </si>
  <si>
    <r>
      <t>DP</t>
    </r>
    <r>
      <rPr>
        <vertAlign val="subscript"/>
        <sz val="11"/>
        <rFont val="Calibri"/>
        <family val="2"/>
        <scheme val="minor"/>
      </rPr>
      <t>Pb</t>
    </r>
  </si>
  <si>
    <t xml:space="preserve">Gearbox Acceleration </t>
  </si>
  <si>
    <t xml:space="preserve">Power Section Acceleration </t>
  </si>
  <si>
    <t>Fan Acceleration</t>
  </si>
  <si>
    <t>APU Fuel Pump Discharge</t>
  </si>
  <si>
    <t>APU Fuel Pump Inlet</t>
  </si>
  <si>
    <t>Fuel Sol = off, Fuel Pump = OFF,  ECU = ON (E-STOP)</t>
  </si>
  <si>
    <t>Fuel Sol = off, Fuel Pump = OFF,  ECU = ON(E-STOP)</t>
  </si>
  <si>
    <t>&lt;5 Pressures when Speed &gt;38KRPM   Fuel Sol = off, Fuel Pump = OFF,  ECU = ON (E-STOP)</t>
  </si>
  <si>
    <t xml:space="preserve"> 3.0 ips for 60 secs  Fuel Sol = off, Fuel Pump = OFF,  ECU = ON</t>
  </si>
  <si>
    <t>TFFT = Fuel Temp</t>
  </si>
  <si>
    <t>Velocity Power Section</t>
  </si>
  <si>
    <t>Velocity Gear Box</t>
  </si>
  <si>
    <t>Velocity Fan</t>
  </si>
  <si>
    <t>LOP</t>
  </si>
  <si>
    <t>Maint SIG</t>
  </si>
  <si>
    <t>HOT SIG</t>
  </si>
  <si>
    <t>+10 or open</t>
  </si>
  <si>
    <t>+28 or open</t>
  </si>
  <si>
    <t>Maintaince Signal</t>
  </si>
  <si>
    <t>High Oil Temperature</t>
  </si>
  <si>
    <t>EICAS EGT</t>
  </si>
  <si>
    <t>0-1</t>
  </si>
  <si>
    <t>0-1200</t>
  </si>
  <si>
    <t>Wiring for Aerovation</t>
  </si>
  <si>
    <t>From Module to BNC #1</t>
  </si>
  <si>
    <t>From Module to BNC #2</t>
  </si>
  <si>
    <t>From Module to BNC #3</t>
  </si>
  <si>
    <t>From Module to BNC #4</t>
  </si>
  <si>
    <t>From Module to BNC #5</t>
  </si>
  <si>
    <t>From Module to BNC #6</t>
  </si>
  <si>
    <t>From Module to BNC #7</t>
  </si>
  <si>
    <t>From Module to BNC #8</t>
  </si>
  <si>
    <t>From Module to BNC #9</t>
  </si>
  <si>
    <t>From Module to BNC #10</t>
  </si>
  <si>
    <t>From Module to BNC #11</t>
  </si>
  <si>
    <t>From Module to BNC #12</t>
  </si>
  <si>
    <t>Note: BNC Patch Panel is for DAQ input</t>
  </si>
  <si>
    <t>Wired to the valve direct (in Cell)</t>
  </si>
  <si>
    <t>Wiring Method</t>
  </si>
  <si>
    <t>Twisted Pair</t>
  </si>
  <si>
    <t xml:space="preserve">TWISTED SHIELDED PAIR (ctr +) </t>
  </si>
  <si>
    <t>Note: Terminate Shield on Chassis</t>
  </si>
  <si>
    <t>O</t>
  </si>
  <si>
    <t xml:space="preserve">Oddball Signals </t>
  </si>
  <si>
    <t>ECU Start Command</t>
  </si>
  <si>
    <t>Wire From Starter relay</t>
  </si>
  <si>
    <t>02.02.9219.00</t>
  </si>
  <si>
    <t>02.02.9219.01</t>
  </si>
  <si>
    <t>02.02.9219.02</t>
  </si>
  <si>
    <t>02.02.9219.03</t>
  </si>
  <si>
    <t>02.03.9227.00</t>
  </si>
  <si>
    <t>02.03.9227.01</t>
  </si>
  <si>
    <t>02.03.9227.02</t>
  </si>
  <si>
    <t>02.03.9227.03</t>
  </si>
  <si>
    <t>Hardwired</t>
  </si>
  <si>
    <t>BBTSIGP1</t>
  </si>
  <si>
    <t>BBTSIGP2</t>
  </si>
  <si>
    <t>BBTSIGP3</t>
  </si>
  <si>
    <t>BBTSIGP4</t>
  </si>
  <si>
    <t>To BNC Control room</t>
  </si>
  <si>
    <t>Control room</t>
  </si>
  <si>
    <t>Hardwired to Valve in Cell</t>
  </si>
  <si>
    <t>BNC CRPTSIGP9</t>
  </si>
  <si>
    <t>BNC CRPTSIGP10</t>
  </si>
  <si>
    <t>Misc (0-5V)   NI- 9205</t>
  </si>
  <si>
    <t>02.05.9205.00</t>
  </si>
  <si>
    <t>02.05.9205.01</t>
  </si>
  <si>
    <t>02.05.9205.02</t>
  </si>
  <si>
    <t>02.05.9205.03</t>
  </si>
  <si>
    <t>02.05.9205.04</t>
  </si>
  <si>
    <t>02.05.9205.05</t>
  </si>
  <si>
    <t>02.05.9205.06</t>
  </si>
  <si>
    <t>02.05.9205.07</t>
  </si>
  <si>
    <t>02.05.9205.10</t>
  </si>
  <si>
    <t>02.05.9205.11</t>
  </si>
  <si>
    <t>02.05.9205.12</t>
  </si>
  <si>
    <t>02.05.9205.13</t>
  </si>
  <si>
    <t>02.05.9205.14</t>
  </si>
  <si>
    <t>02.05.9205.15</t>
  </si>
  <si>
    <t>A</t>
  </si>
  <si>
    <t>Transtek RVDT                  ATS to Wire</t>
  </si>
  <si>
    <t>2 Tab 4</t>
  </si>
  <si>
    <t>Wiring for ATS</t>
  </si>
  <si>
    <t>From Relay to Double Bannana Patch #1</t>
  </si>
  <si>
    <t>From Relay to Double Bannana Patch #2</t>
  </si>
  <si>
    <t>From Relay to Double Bannana Patch #3</t>
  </si>
  <si>
    <t>From Relay to Double Bannana Patch #4</t>
  </si>
  <si>
    <t>From Relay to Double Bannana Patch #5</t>
  </si>
  <si>
    <t>From Relay to Double Bannana Patch #6</t>
  </si>
  <si>
    <t>From Relay to Double Bannana Patch #7</t>
  </si>
  <si>
    <t>From Relay to Double Bannana Patch #8</t>
  </si>
  <si>
    <t>From Relay to Double Bannana Patch #9</t>
  </si>
  <si>
    <t>From Relay to Double Bannana Patch #10</t>
  </si>
  <si>
    <t>From Relay to Double Bannana Patch #11</t>
  </si>
  <si>
    <t>From Relay to Double Bannana Patch #12</t>
  </si>
  <si>
    <t>From Relay to Double Bannana Patch #13</t>
  </si>
  <si>
    <t>From Relay to Double Bannana Patch #14</t>
  </si>
  <si>
    <t>Wiring for AZTERA</t>
  </si>
  <si>
    <t>Note: ATS Supplied 1 3/4" panels, 8 Pomonas per</t>
  </si>
  <si>
    <t>00.03.9402.00</t>
  </si>
  <si>
    <t>00.03.9402.01</t>
  </si>
  <si>
    <t>00.03.9402.02</t>
  </si>
  <si>
    <t>00.03.9402.03</t>
  </si>
  <si>
    <t>02.06.9265.00</t>
  </si>
  <si>
    <t>02.06.9265.01</t>
  </si>
  <si>
    <t>02.06.9265.02</t>
  </si>
  <si>
    <t>02.06.9265.03</t>
  </si>
  <si>
    <r>
      <t>Description and Chassis :</t>
    </r>
    <r>
      <rPr>
        <b/>
        <sz val="11"/>
        <rFont val="Calibri"/>
        <family val="2"/>
        <scheme val="minor"/>
      </rPr>
      <t xml:space="preserve"> #1 Slot- #1</t>
    </r>
  </si>
  <si>
    <r>
      <t>Description and Chassis :</t>
    </r>
    <r>
      <rPr>
        <b/>
        <sz val="11"/>
        <rFont val="Calibri"/>
        <family val="2"/>
        <scheme val="minor"/>
      </rPr>
      <t xml:space="preserve"> #1 Slot- #2</t>
    </r>
  </si>
  <si>
    <r>
      <t>Description and Chassis :</t>
    </r>
    <r>
      <rPr>
        <b/>
        <sz val="11"/>
        <rFont val="Calibri"/>
        <family val="2"/>
        <scheme val="minor"/>
      </rPr>
      <t xml:space="preserve"> #2- Slot #1</t>
    </r>
  </si>
  <si>
    <r>
      <t>Description and Chassis :</t>
    </r>
    <r>
      <rPr>
        <b/>
        <sz val="11"/>
        <rFont val="Calibri"/>
        <family val="2"/>
        <scheme val="minor"/>
      </rPr>
      <t xml:space="preserve"> #2- Slot #2</t>
    </r>
  </si>
  <si>
    <r>
      <t>Description and Chassis :</t>
    </r>
    <r>
      <rPr>
        <b/>
        <sz val="11"/>
        <rFont val="Calibri"/>
        <family val="2"/>
        <scheme val="minor"/>
      </rPr>
      <t xml:space="preserve"> #2-Slot #3</t>
    </r>
  </si>
  <si>
    <r>
      <t>Description and Chassis :</t>
    </r>
    <r>
      <rPr>
        <b/>
        <sz val="11"/>
        <rFont val="Calibri"/>
        <family val="2"/>
        <scheme val="minor"/>
      </rPr>
      <t xml:space="preserve"> #1- Slot #3</t>
    </r>
  </si>
  <si>
    <r>
      <t>Description and Chassis :</t>
    </r>
    <r>
      <rPr>
        <b/>
        <sz val="11"/>
        <rFont val="Calibri"/>
        <family val="2"/>
        <scheme val="minor"/>
      </rPr>
      <t xml:space="preserve"> #3-Slot #7</t>
    </r>
  </si>
  <si>
    <r>
      <t>Description and Chassis :</t>
    </r>
    <r>
      <rPr>
        <b/>
        <sz val="11"/>
        <rFont val="Calibri"/>
        <family val="2"/>
        <scheme val="minor"/>
      </rPr>
      <t xml:space="preserve"> #1-Slot #5</t>
    </r>
  </si>
  <si>
    <r>
      <t>Description and Chassis :</t>
    </r>
    <r>
      <rPr>
        <b/>
        <sz val="11"/>
        <rFont val="Calibri"/>
        <family val="2"/>
        <scheme val="minor"/>
      </rPr>
      <t xml:space="preserve"> #3-Slot #1</t>
    </r>
  </si>
  <si>
    <r>
      <t>Description and Chassis :</t>
    </r>
    <r>
      <rPr>
        <b/>
        <sz val="11"/>
        <rFont val="Calibri"/>
        <family val="2"/>
        <scheme val="minor"/>
      </rPr>
      <t xml:space="preserve"> #3-Slot #2</t>
    </r>
  </si>
  <si>
    <r>
      <t>Description and Chassis :</t>
    </r>
    <r>
      <rPr>
        <b/>
        <sz val="11"/>
        <rFont val="Calibri"/>
        <family val="2"/>
        <scheme val="minor"/>
      </rPr>
      <t xml:space="preserve"> #1- Slot #4</t>
    </r>
  </si>
  <si>
    <r>
      <t>Description and Chassis :</t>
    </r>
    <r>
      <rPr>
        <b/>
        <sz val="11"/>
        <rFont val="Calibri"/>
        <family val="2"/>
        <scheme val="minor"/>
      </rPr>
      <t xml:space="preserve"> #3- Slot #6</t>
    </r>
  </si>
  <si>
    <r>
      <t>Description and Chassis :</t>
    </r>
    <r>
      <rPr>
        <b/>
        <sz val="11"/>
        <rFont val="Calibri"/>
        <family val="2"/>
        <scheme val="minor"/>
      </rPr>
      <t xml:space="preserve"> #3- Slot #5</t>
    </r>
  </si>
  <si>
    <r>
      <t>Description and Chassis :</t>
    </r>
    <r>
      <rPr>
        <b/>
        <sz val="11"/>
        <rFont val="Calibri"/>
        <family val="2"/>
        <scheme val="minor"/>
      </rPr>
      <t xml:space="preserve"> #3- Slot #4</t>
    </r>
  </si>
  <si>
    <r>
      <t>Description and Chassis :</t>
    </r>
    <r>
      <rPr>
        <b/>
        <sz val="11"/>
        <rFont val="Calibri"/>
        <family val="2"/>
        <scheme val="minor"/>
      </rPr>
      <t xml:space="preserve"> #3- Slot #3</t>
    </r>
  </si>
  <si>
    <t>START INPUT COMMAND</t>
  </si>
  <si>
    <t>Fast Open Valve -Course and Fine</t>
  </si>
  <si>
    <t>02.05.9205.08</t>
  </si>
  <si>
    <t>02.05.9205.09</t>
  </si>
  <si>
    <t>02.04.9871.00</t>
  </si>
  <si>
    <t>02.04.9871.01</t>
  </si>
  <si>
    <t>02.04.9871.02</t>
  </si>
  <si>
    <t>02.04.9871.03</t>
  </si>
  <si>
    <t>02.04.9871.00.00</t>
  </si>
  <si>
    <t>02.04.9871.00.01</t>
  </si>
  <si>
    <t>02.04.9871.00.02</t>
  </si>
  <si>
    <t>02.04.9871.00.03</t>
  </si>
  <si>
    <t>02.04.9871.00.04</t>
  </si>
  <si>
    <t>02.04.9871.00.05</t>
  </si>
  <si>
    <t>02.04.9871.00.06</t>
  </si>
  <si>
    <t>02.04.9871.00.07</t>
  </si>
  <si>
    <t>02.04.9871.00.08</t>
  </si>
  <si>
    <t>02.04.9871.00.09</t>
  </si>
  <si>
    <t>02.04.9871.00.10</t>
  </si>
  <si>
    <t>02.04.9871.00.11</t>
  </si>
  <si>
    <t>02.04.9871.00.12</t>
  </si>
  <si>
    <t>02.04.9871.00.13</t>
  </si>
  <si>
    <t>02.04.9871.00.14</t>
  </si>
  <si>
    <t>AIN</t>
  </si>
  <si>
    <t>SG60</t>
  </si>
  <si>
    <r>
      <t>T</t>
    </r>
    <r>
      <rPr>
        <vertAlign val="subscript"/>
        <sz val="11"/>
        <rFont val="Calibri"/>
        <family val="2"/>
        <scheme val="minor"/>
      </rPr>
      <t>SL</t>
    </r>
  </si>
  <si>
    <t>Rho Fuel</t>
  </si>
  <si>
    <t>Rho H2O</t>
  </si>
  <si>
    <r>
      <t>SG</t>
    </r>
    <r>
      <rPr>
        <vertAlign val="subscript"/>
        <sz val="11"/>
        <rFont val="Calibri"/>
        <family val="2"/>
        <scheme val="minor"/>
      </rPr>
      <t>Cal</t>
    </r>
  </si>
  <si>
    <r>
      <t>V</t>
    </r>
    <r>
      <rPr>
        <vertAlign val="subscript"/>
        <sz val="11"/>
        <rFont val="Calibri"/>
        <family val="2"/>
        <scheme val="minor"/>
      </rPr>
      <t>GBX</t>
    </r>
  </si>
  <si>
    <r>
      <t>V</t>
    </r>
    <r>
      <rPr>
        <vertAlign val="subscript"/>
        <sz val="11"/>
        <rFont val="Calibri"/>
        <family val="2"/>
        <scheme val="minor"/>
      </rPr>
      <t>PS</t>
    </r>
  </si>
  <si>
    <r>
      <t>V</t>
    </r>
    <r>
      <rPr>
        <vertAlign val="subscript"/>
        <sz val="11"/>
        <rFont val="Calibri"/>
        <family val="2"/>
        <scheme val="minor"/>
      </rPr>
      <t>FAN</t>
    </r>
  </si>
  <si>
    <r>
      <t>TT1</t>
    </r>
    <r>
      <rPr>
        <vertAlign val="subscript"/>
        <sz val="11"/>
        <rFont val="Calibri"/>
        <family val="2"/>
        <scheme val="minor"/>
      </rPr>
      <t>AVG</t>
    </r>
  </si>
  <si>
    <r>
      <t>TEGT</t>
    </r>
    <r>
      <rPr>
        <vertAlign val="subscript"/>
        <sz val="11"/>
        <rFont val="Calibri"/>
        <family val="2"/>
        <scheme val="minor"/>
      </rPr>
      <t>AVG</t>
    </r>
  </si>
  <si>
    <r>
      <t>P</t>
    </r>
    <r>
      <rPr>
        <vertAlign val="subscript"/>
        <sz val="11"/>
        <rFont val="Calibri"/>
        <family val="2"/>
        <scheme val="minor"/>
      </rPr>
      <t>SAVG</t>
    </r>
  </si>
  <si>
    <r>
      <t>P</t>
    </r>
    <r>
      <rPr>
        <vertAlign val="subscript"/>
        <sz val="11"/>
        <rFont val="Calibri"/>
        <family val="2"/>
        <scheme val="minor"/>
      </rPr>
      <t>DAVG</t>
    </r>
  </si>
  <si>
    <r>
      <t>Rho</t>
    </r>
    <r>
      <rPr>
        <vertAlign val="subscript"/>
        <sz val="11"/>
        <rFont val="Arial Narrow"/>
        <family val="2"/>
      </rPr>
      <t xml:space="preserve"> Air</t>
    </r>
  </si>
  <si>
    <r>
      <t>V</t>
    </r>
    <r>
      <rPr>
        <vertAlign val="subscript"/>
        <sz val="11"/>
        <rFont val="Calibri"/>
        <family val="2"/>
        <scheme val="minor"/>
      </rPr>
      <t>IN</t>
    </r>
  </si>
  <si>
    <r>
      <t>M</t>
    </r>
    <r>
      <rPr>
        <vertAlign val="subscript"/>
        <sz val="11"/>
        <rFont val="Calibri"/>
        <family val="2"/>
        <scheme val="minor"/>
      </rPr>
      <t>DOT</t>
    </r>
  </si>
  <si>
    <t>Theta B</t>
  </si>
  <si>
    <r>
      <t>Delta PB</t>
    </r>
    <r>
      <rPr>
        <vertAlign val="subscript"/>
        <sz val="11"/>
        <rFont val="Calibri"/>
        <family val="2"/>
        <scheme val="minor"/>
      </rPr>
      <t>COR</t>
    </r>
  </si>
  <si>
    <r>
      <t>PB</t>
    </r>
    <r>
      <rPr>
        <vertAlign val="subscript"/>
        <sz val="11"/>
        <rFont val="Calibri"/>
        <family val="2"/>
        <scheme val="minor"/>
      </rPr>
      <t>COR</t>
    </r>
  </si>
  <si>
    <t>Delta B</t>
  </si>
  <si>
    <r>
      <t>Delta P</t>
    </r>
    <r>
      <rPr>
        <vertAlign val="subscript"/>
        <sz val="11"/>
        <rFont val="Calibri"/>
        <family val="2"/>
        <scheme val="minor"/>
      </rPr>
      <t>AMB</t>
    </r>
  </si>
  <si>
    <r>
      <t>TEGT</t>
    </r>
    <r>
      <rPr>
        <vertAlign val="subscript"/>
        <sz val="11"/>
        <rFont val="Calibri"/>
        <family val="2"/>
        <scheme val="minor"/>
      </rPr>
      <t xml:space="preserve"> corr</t>
    </r>
  </si>
  <si>
    <r>
      <t>WB</t>
    </r>
    <r>
      <rPr>
        <vertAlign val="subscript"/>
        <sz val="11"/>
        <rFont val="Calibri"/>
        <family val="2"/>
        <scheme val="minor"/>
      </rPr>
      <t>meas</t>
    </r>
  </si>
  <si>
    <r>
      <t>WB</t>
    </r>
    <r>
      <rPr>
        <vertAlign val="subscript"/>
        <sz val="11"/>
        <rFont val="Calibri"/>
        <family val="2"/>
        <scheme val="minor"/>
      </rPr>
      <t>cor</t>
    </r>
  </si>
  <si>
    <r>
      <t>HP</t>
    </r>
    <r>
      <rPr>
        <vertAlign val="subscript"/>
        <sz val="11"/>
        <rFont val="Calibri"/>
        <family val="2"/>
        <scheme val="minor"/>
      </rPr>
      <t>kw</t>
    </r>
  </si>
  <si>
    <t>TBCorr</t>
  </si>
  <si>
    <t>M1 %</t>
  </si>
  <si>
    <t>M2 %</t>
  </si>
  <si>
    <t>1-2</t>
  </si>
  <si>
    <t>1-3</t>
  </si>
  <si>
    <t>1-4</t>
  </si>
  <si>
    <t>3-4</t>
  </si>
  <si>
    <t>2-4</t>
  </si>
  <si>
    <t>2-3</t>
  </si>
  <si>
    <t>C.00</t>
  </si>
  <si>
    <t>C.02</t>
  </si>
  <si>
    <t>C.03</t>
  </si>
  <si>
    <t>C.04</t>
  </si>
  <si>
    <t>C.05</t>
  </si>
  <si>
    <t>C.06</t>
  </si>
  <si>
    <t>C.07</t>
  </si>
  <si>
    <t>C.08</t>
  </si>
  <si>
    <t>C.09</t>
  </si>
  <si>
    <t>C.10</t>
  </si>
  <si>
    <t>C.11</t>
  </si>
  <si>
    <t>C.12</t>
  </si>
  <si>
    <t>C.13</t>
  </si>
  <si>
    <t>C.14</t>
  </si>
  <si>
    <t>C.15</t>
  </si>
  <si>
    <t>C.16</t>
  </si>
  <si>
    <t>C.17</t>
  </si>
  <si>
    <t>C.18</t>
  </si>
  <si>
    <t>C.19</t>
  </si>
  <si>
    <t>C.20</t>
  </si>
  <si>
    <t>C.21</t>
  </si>
  <si>
    <t>C.22</t>
  </si>
  <si>
    <t>C.23</t>
  </si>
  <si>
    <t>C.24</t>
  </si>
  <si>
    <t>C.25</t>
  </si>
  <si>
    <t>C.26</t>
  </si>
  <si>
    <t>C.27</t>
  </si>
  <si>
    <t>C.28</t>
  </si>
  <si>
    <t>C.29</t>
  </si>
  <si>
    <t>C.30</t>
  </si>
  <si>
    <t>C.31</t>
  </si>
  <si>
    <t>C.32</t>
  </si>
  <si>
    <t>C.33</t>
  </si>
  <si>
    <t>C.34</t>
  </si>
  <si>
    <t>C.35</t>
  </si>
  <si>
    <t>C.36</t>
  </si>
  <si>
    <t>C.37</t>
  </si>
  <si>
    <t>C.38</t>
  </si>
  <si>
    <t>TC Splits 1-2</t>
  </si>
  <si>
    <t>TC Splits 1-3</t>
  </si>
  <si>
    <t>TC Splits 1-4</t>
  </si>
  <si>
    <t>TC Splits 3-4</t>
  </si>
  <si>
    <t>TC Splits 2-4</t>
  </si>
  <si>
    <t>TC Splits 2-3</t>
  </si>
  <si>
    <t>abs(avg(TPO1-4)-avg(TPO9-12))</t>
  </si>
  <si>
    <t>abs(avg(TPO1-4)-avg(TPO5-8))</t>
  </si>
  <si>
    <t>abs(avg(TPO1-4)-avg(TPO13-16))</t>
  </si>
  <si>
    <t>abs(avg(TPO5-8)-avg(TPO13-16))</t>
  </si>
  <si>
    <t>abs(avg(TPO9-12)-avg(TPO13-16))</t>
  </si>
  <si>
    <t>abs(avg(TPO9-12)-avg(TPO5-8))</t>
  </si>
  <si>
    <t>% of range</t>
  </si>
  <si>
    <r>
      <t>HP</t>
    </r>
    <r>
      <rPr>
        <vertAlign val="subscript"/>
        <sz val="11"/>
        <color rgb="FF222222"/>
        <rFont val="Calibri"/>
        <family val="2"/>
        <scheme val="minor"/>
      </rPr>
      <t>kw</t>
    </r>
    <r>
      <rPr>
        <sz val="11"/>
        <color rgb="FF222222"/>
        <rFont val="Calibri"/>
        <family val="2"/>
        <scheme val="minor"/>
      </rPr>
      <t xml:space="preserve"> = Power *1.34102209</t>
    </r>
  </si>
  <si>
    <t>identical equations</t>
  </si>
  <si>
    <r>
      <t xml:space="preserve">Fuel Cracking, </t>
    </r>
    <r>
      <rPr>
        <i/>
        <sz val="11"/>
        <color rgb="FFFF0000"/>
        <rFont val="Calibri"/>
        <family val="2"/>
        <scheme val="minor"/>
      </rPr>
      <t>Not Used 331-200ER</t>
    </r>
  </si>
  <si>
    <r>
      <t xml:space="preserve">Air Pressure Regulator, </t>
    </r>
    <r>
      <rPr>
        <i/>
        <sz val="11"/>
        <color rgb="FFFF0000"/>
        <rFont val="Calibri"/>
        <family val="2"/>
        <scheme val="minor"/>
      </rPr>
      <t>Not Used 331-200ER</t>
    </r>
  </si>
  <si>
    <t>Compressor Discharge (is Bleed Air Discharge)</t>
  </si>
  <si>
    <t>Orifice Inlet (Outlet of APU)</t>
  </si>
  <si>
    <t xml:space="preserve">Unit Exhaust Gas 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</si>
  <si>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UEG1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</si>
  <si>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UEG2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</si>
  <si>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UEG3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</si>
  <si>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UEG4</t>
    </r>
    <r>
      <rPr>
        <sz val="11"/>
        <color theme="1"/>
        <rFont val="Calibri"/>
        <family val="2"/>
        <scheme val="minor"/>
      </rPr>
      <t/>
    </r>
  </si>
  <si>
    <t>These are Averged to to be TEGT</t>
  </si>
  <si>
    <t>Bleeed Air Discharge #1</t>
  </si>
  <si>
    <t>Bleeed Air Discharge #2</t>
  </si>
  <si>
    <t>Bleeed Air Discharge #3</t>
  </si>
  <si>
    <t>Bleeed Air Discharge #4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</si>
  <si>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BAD1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</si>
  <si>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BAD2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</si>
  <si>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BAD3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</si>
  <si>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BAD4</t>
    </r>
    <r>
      <rPr>
        <sz val="11"/>
        <color theme="1"/>
        <rFont val="Calibri"/>
        <family val="2"/>
        <scheme val="minor"/>
      </rPr>
      <t/>
    </r>
  </si>
  <si>
    <r>
      <t>TEGT</t>
    </r>
    <r>
      <rPr>
        <b/>
        <vertAlign val="subscript"/>
        <sz val="11"/>
        <rFont val="Calibri"/>
        <family val="2"/>
        <scheme val="minor"/>
      </rPr>
      <t xml:space="preserve"> meas </t>
    </r>
    <r>
      <rPr>
        <b/>
        <vertAlign val="subscript"/>
        <sz val="11"/>
        <color rgb="FFFF0000"/>
        <rFont val="Calibri"/>
        <family val="2"/>
        <scheme val="minor"/>
      </rPr>
      <t>AVG</t>
    </r>
  </si>
  <si>
    <t>Starter Motor Voltage</t>
  </si>
  <si>
    <t>VSM</t>
  </si>
  <si>
    <t>0-32VDC</t>
  </si>
  <si>
    <t>Note this is a Patch Panel BOB Interface #1</t>
  </si>
  <si>
    <t>Note this is a Patch Panel BOB Interface #2</t>
  </si>
  <si>
    <t>Note this is a Patch Panel BOB Interface #5</t>
  </si>
  <si>
    <t>Note this is a Patch Panel BOB Interface #6</t>
  </si>
  <si>
    <t>Note this is a Patch Panel BOB Interface #7</t>
  </si>
  <si>
    <t>Note this is a Patch Panel BOB Interface #23</t>
  </si>
  <si>
    <t>Bad Mechanical Relay</t>
  </si>
  <si>
    <t>ECU Power</t>
  </si>
  <si>
    <t>ECU</t>
  </si>
  <si>
    <t>OPN or -28</t>
  </si>
  <si>
    <t>Rotor 2 / EICAS RPM</t>
  </si>
  <si>
    <t>Note this is a Patch Panel BOB Interface #24</t>
  </si>
  <si>
    <t>Open Patch panel 24</t>
  </si>
  <si>
    <t>Fault Relay</t>
  </si>
  <si>
    <t>APU Shutdown</t>
  </si>
  <si>
    <t>Note this is a Patch Panel BOB Interface #4</t>
  </si>
  <si>
    <t>Note this is a Patch Panel BOB Interface #11</t>
  </si>
  <si>
    <t>Note this is a Patch Panel BOB Interface #3</t>
  </si>
  <si>
    <t>Pressure Resistor - Calibration Valve</t>
  </si>
  <si>
    <t>00.00.9220.00</t>
  </si>
  <si>
    <t>00.00.9220.01</t>
  </si>
  <si>
    <t>00.00.9220.02</t>
  </si>
  <si>
    <t>00.00.9220.03</t>
  </si>
  <si>
    <t>00.00.9220.04</t>
  </si>
  <si>
    <t>00.00.9220.07</t>
  </si>
  <si>
    <t>00.00.9220.08</t>
  </si>
  <si>
    <t>00.00.9220.09</t>
  </si>
  <si>
    <t>00.00.9220.10</t>
  </si>
  <si>
    <t>00.00.9220.11</t>
  </si>
  <si>
    <t>00.00.9220.12</t>
  </si>
  <si>
    <t>00.00.9220.13</t>
  </si>
  <si>
    <t>00.00.9220.14</t>
  </si>
  <si>
    <t>00.00.9220.15</t>
  </si>
  <si>
    <t>00.01.9220.00</t>
  </si>
  <si>
    <t>00.01.9220.01</t>
  </si>
  <si>
    <t>00.01.9220.02</t>
  </si>
  <si>
    <t>00.01.9220.04</t>
  </si>
  <si>
    <t>00.01.9220.05</t>
  </si>
  <si>
    <t>00.01.9220.06</t>
  </si>
  <si>
    <t>00.01.9220.07</t>
  </si>
  <si>
    <t>00.01.9220.08</t>
  </si>
  <si>
    <t>00.01.9220.09</t>
  </si>
  <si>
    <t>00.01.9220.10</t>
  </si>
  <si>
    <t>00.01.9220.11</t>
  </si>
  <si>
    <t>00.01.9220.12</t>
  </si>
  <si>
    <t>00.01.9220.13</t>
  </si>
  <si>
    <t>00.01.9220.14</t>
  </si>
  <si>
    <t>00.01.9220.15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</si>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</sst>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0.00000"/>
  </numFmts>
  <fonts count="3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Arial Narrow"/>
      <family val="2"/>
    </font>
    <font>
      <sz val="11"/>
      <color rgb="FF0066F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vertAlign val="subscript"/>
      <sz val="11"/>
      <color rgb="FF22222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FF0000"/>
      <name val="Symbol"/>
      <family val="1"/>
      <charset val="2"/>
    </font>
    <font>
      <sz val="11"/>
      <color theme="1"/>
      <name val="Calibri"/>
      <family val="2"/>
    </font>
    <font>
      <sz val="19.8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Symbol"/>
      <family val="1"/>
      <charset val="2"/>
    </font>
    <font>
      <vertAlign val="subscript"/>
      <sz val="11"/>
      <name val="Arial Narrow"/>
      <family val="2"/>
    </font>
    <font>
      <i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4" fillId="8" borderId="0" applyNumberFormat="0" applyBorder="0" applyAlignment="0" applyProtection="0"/>
    <xf numFmtId="0" fontId="28" fillId="20" borderId="0" applyNumberFormat="0" applyBorder="0" applyAlignment="0" applyProtection="0"/>
  </cellStyleXfs>
  <cellXfs count="5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5" fillId="2" borderId="0" xfId="1" applyFont="1"/>
    <xf numFmtId="0" fontId="0" fillId="3" borderId="1" xfId="0" applyFill="1" applyBorder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0" fillId="5" borderId="0" xfId="0" applyFill="1"/>
    <xf numFmtId="0" fontId="0" fillId="4" borderId="1" xfId="0" applyFill="1" applyBorder="1" applyAlignment="1">
      <alignment horizontal="center"/>
    </xf>
    <xf numFmtId="0" fontId="8" fillId="2" borderId="0" xfId="1" applyFont="1" applyAlignment="1">
      <alignment horizontal="left" vertical="center"/>
    </xf>
    <xf numFmtId="0" fontId="1" fillId="2" borderId="0" xfId="1" applyAlignment="1">
      <alignment horizontal="center"/>
    </xf>
    <xf numFmtId="0" fontId="5" fillId="2" borderId="0" xfId="1" applyFont="1" applyAlignment="1">
      <alignment horizontal="center"/>
    </xf>
    <xf numFmtId="0" fontId="0" fillId="0" borderId="0" xfId="0" quotePrefix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quotePrefix="1"/>
    <xf numFmtId="0" fontId="0" fillId="0" borderId="2" xfId="0" applyBorder="1"/>
    <xf numFmtId="0" fontId="0" fillId="6" borderId="0" xfId="0" applyFill="1" applyAlignment="1">
      <alignment horizontal="center" vertic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ont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3" fillId="7" borderId="0" xfId="0" applyFont="1" applyFill="1"/>
    <xf numFmtId="0" fontId="0" fillId="7" borderId="0" xfId="0" applyFill="1" applyAlignment="1">
      <alignment horizontal="left" vertical="center"/>
    </xf>
    <xf numFmtId="0" fontId="0" fillId="4" borderId="0" xfId="0" applyFill="1"/>
    <xf numFmtId="0" fontId="3" fillId="7" borderId="0" xfId="0" applyFont="1" applyFill="1" applyAlignment="1">
      <alignment horizontal="right"/>
    </xf>
    <xf numFmtId="0" fontId="2" fillId="7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/>
    </xf>
    <xf numFmtId="0" fontId="14" fillId="8" borderId="0" xfId="2"/>
    <xf numFmtId="0" fontId="14" fillId="8" borderId="0" xfId="2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1" xfId="0" applyBorder="1"/>
    <xf numFmtId="0" fontId="16" fillId="0" borderId="0" xfId="0" applyFont="1"/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/>
    </xf>
    <xf numFmtId="0" fontId="17" fillId="7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0" fillId="0" borderId="0" xfId="0" applyFont="1"/>
    <xf numFmtId="0" fontId="3" fillId="0" borderId="8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/>
    <xf numFmtId="0" fontId="3" fillId="0" borderId="8" xfId="0" applyFont="1" applyBorder="1" applyAlignment="1">
      <alignment horizontal="center" vertical="center"/>
    </xf>
    <xf numFmtId="0" fontId="18" fillId="0" borderId="0" xfId="0" applyFont="1"/>
    <xf numFmtId="0" fontId="0" fillId="6" borderId="0" xfId="0" applyFont="1" applyFill="1"/>
    <xf numFmtId="0" fontId="14" fillId="8" borderId="0" xfId="2" quotePrefix="1" applyAlignment="1">
      <alignment horizontal="center"/>
    </xf>
    <xf numFmtId="0" fontId="14" fillId="8" borderId="0" xfId="2" applyAlignment="1">
      <alignment horizontal="center" vertical="center"/>
    </xf>
    <xf numFmtId="0" fontId="8" fillId="6" borderId="0" xfId="0" applyFont="1" applyFill="1"/>
    <xf numFmtId="0" fontId="0" fillId="6" borderId="0" xfId="0" applyFill="1" applyBorder="1" applyAlignment="1">
      <alignment horizontal="center" vertical="center"/>
    </xf>
    <xf numFmtId="0" fontId="5" fillId="0" borderId="0" xfId="1" quotePrefix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quotePrefix="1" applyFont="1"/>
    <xf numFmtId="0" fontId="21" fillId="0" borderId="0" xfId="2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8" fillId="2" borderId="1" xfId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8" fillId="6" borderId="0" xfId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2" quotePrefix="1" applyFont="1" applyFill="1" applyAlignment="1">
      <alignment horizontal="center" vertical="center"/>
    </xf>
    <xf numFmtId="0" fontId="14" fillId="0" borderId="0" xfId="2" applyFill="1"/>
    <xf numFmtId="0" fontId="15" fillId="8" borderId="0" xfId="2" applyFont="1" applyAlignment="1">
      <alignment horizontal="center"/>
    </xf>
    <xf numFmtId="0" fontId="3" fillId="0" borderId="0" xfId="2" applyFont="1" applyFill="1" applyAlignment="1">
      <alignment horizontal="center"/>
    </xf>
    <xf numFmtId="0" fontId="15" fillId="8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8" fillId="0" borderId="0" xfId="2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Fill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0" fillId="0" borderId="24" xfId="0" applyBorder="1"/>
    <xf numFmtId="0" fontId="0" fillId="13" borderId="14" xfId="0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right" vertical="center"/>
    </xf>
    <xf numFmtId="0" fontId="0" fillId="7" borderId="4" xfId="0" applyFill="1" applyBorder="1"/>
    <xf numFmtId="0" fontId="3" fillId="7" borderId="7" xfId="0" applyFont="1" applyFill="1" applyBorder="1" applyAlignment="1">
      <alignment horizontal="right" vertical="center"/>
    </xf>
    <xf numFmtId="0" fontId="0" fillId="7" borderId="8" xfId="0" applyFill="1" applyBorder="1"/>
    <xf numFmtId="0" fontId="0" fillId="13" borderId="26" xfId="0" applyFill="1" applyBorder="1" applyAlignment="1">
      <alignment horizontal="center" vertical="center"/>
    </xf>
    <xf numFmtId="165" fontId="0" fillId="13" borderId="26" xfId="0" applyNumberForma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right" vertical="center"/>
    </xf>
    <xf numFmtId="0" fontId="0" fillId="13" borderId="4" xfId="0" applyFill="1" applyBorder="1"/>
    <xf numFmtId="0" fontId="3" fillId="13" borderId="7" xfId="0" applyFont="1" applyFill="1" applyBorder="1" applyAlignment="1">
      <alignment horizontal="right" vertical="center"/>
    </xf>
    <xf numFmtId="0" fontId="0" fillId="13" borderId="8" xfId="0" applyFill="1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14" borderId="14" xfId="0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" fillId="14" borderId="3" xfId="0" applyFont="1" applyFill="1" applyBorder="1" applyAlignment="1">
      <alignment horizontal="right" vertical="center"/>
    </xf>
    <xf numFmtId="0" fontId="0" fillId="14" borderId="4" xfId="0" applyFill="1" applyBorder="1"/>
    <xf numFmtId="0" fontId="3" fillId="14" borderId="7" xfId="0" applyFont="1" applyFill="1" applyBorder="1" applyAlignment="1">
      <alignment horizontal="right" vertical="center"/>
    </xf>
    <xf numFmtId="0" fontId="0" fillId="14" borderId="8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3" fillId="16" borderId="3" xfId="0" applyFont="1" applyFill="1" applyBorder="1" applyAlignment="1">
      <alignment horizontal="right" vertical="center"/>
    </xf>
    <xf numFmtId="0" fontId="0" fillId="16" borderId="4" xfId="0" applyFill="1" applyBorder="1" applyAlignment="1">
      <alignment horizontal="center" vertical="center"/>
    </xf>
    <xf numFmtId="0" fontId="3" fillId="16" borderId="7" xfId="0" applyFont="1" applyFill="1" applyBorder="1" applyAlignment="1">
      <alignment horizontal="right" vertical="center"/>
    </xf>
    <xf numFmtId="0" fontId="0" fillId="16" borderId="8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165" fontId="0" fillId="17" borderId="14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5" fontId="0" fillId="17" borderId="1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3" fillId="17" borderId="3" xfId="0" applyFont="1" applyFill="1" applyBorder="1" applyAlignment="1">
      <alignment horizontal="right" vertical="center"/>
    </xf>
    <xf numFmtId="0" fontId="0" fillId="17" borderId="4" xfId="0" applyFill="1" applyBorder="1" applyAlignment="1">
      <alignment horizontal="center" vertical="center"/>
    </xf>
    <xf numFmtId="0" fontId="3" fillId="17" borderId="7" xfId="0" applyFont="1" applyFill="1" applyBorder="1" applyAlignment="1">
      <alignment horizontal="right" vertical="center"/>
    </xf>
    <xf numFmtId="0" fontId="0" fillId="17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46"/>
    </xf>
    <xf numFmtId="0" fontId="0" fillId="0" borderId="1" xfId="0" applyBorder="1" applyAlignment="1">
      <alignment horizontal="center" vertical="center" wrapText="1"/>
    </xf>
    <xf numFmtId="0" fontId="0" fillId="0" borderId="27" xfId="0" applyBorder="1"/>
    <xf numFmtId="0" fontId="2" fillId="18" borderId="12" xfId="0" applyFont="1" applyFill="1" applyBorder="1" applyAlignment="1">
      <alignment horizontal="center" vertical="center"/>
    </xf>
    <xf numFmtId="2" fontId="0" fillId="11" borderId="12" xfId="0" applyNumberFormat="1" applyFill="1" applyBorder="1" applyAlignment="1">
      <alignment horizontal="center"/>
    </xf>
    <xf numFmtId="0" fontId="0" fillId="0" borderId="14" xfId="0" quotePrefix="1" applyFont="1" applyBorder="1" applyAlignment="1">
      <alignment horizontal="center" vertical="center"/>
    </xf>
    <xf numFmtId="0" fontId="0" fillId="0" borderId="27" xfId="0" applyBorder="1" applyAlignment="1">
      <alignment horizontal="center" vertical="center" textRotation="46"/>
    </xf>
    <xf numFmtId="0" fontId="0" fillId="0" borderId="0" xfId="0" applyBorder="1" applyAlignment="1">
      <alignment horizontal="center" vertical="center" textRotation="46"/>
    </xf>
    <xf numFmtId="0" fontId="0" fillId="0" borderId="29" xfId="0" applyBorder="1" applyAlignment="1">
      <alignment horizontal="center" vertical="center" textRotation="46"/>
    </xf>
    <xf numFmtId="0" fontId="0" fillId="0" borderId="14" xfId="0" applyBorder="1" applyAlignment="1">
      <alignment horizontal="center" vertical="center" textRotation="46"/>
    </xf>
    <xf numFmtId="0" fontId="0" fillId="17" borderId="1" xfId="0" applyFill="1" applyBorder="1" applyAlignment="1">
      <alignment horizontal="left" vertical="center"/>
    </xf>
    <xf numFmtId="0" fontId="0" fillId="13" borderId="1" xfId="0" quotePrefix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center" textRotation="45" wrapText="1"/>
    </xf>
    <xf numFmtId="0" fontId="0" fillId="18" borderId="31" xfId="0" applyFill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2" fontId="0" fillId="10" borderId="8" xfId="0" quotePrefix="1" applyNumberFormat="1" applyFill="1" applyBorder="1" applyAlignment="1">
      <alignment horizontal="center" vertical="center"/>
    </xf>
    <xf numFmtId="0" fontId="0" fillId="0" borderId="29" xfId="0" applyBorder="1"/>
    <xf numFmtId="0" fontId="0" fillId="17" borderId="14" xfId="0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textRotation="1"/>
    </xf>
    <xf numFmtId="166" fontId="2" fillId="10" borderId="8" xfId="0" quotePrefix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2" fontId="0" fillId="11" borderId="3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textRotation="46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2" fontId="0" fillId="0" borderId="1" xfId="0" quotePrefix="1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3" fontId="5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textRotation="46"/>
    </xf>
    <xf numFmtId="3" fontId="5" fillId="0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5" fillId="0" borderId="27" xfId="0" applyFont="1" applyBorder="1"/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2" fillId="18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2" fontId="0" fillId="11" borderId="30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46" wrapText="1"/>
    </xf>
    <xf numFmtId="0" fontId="0" fillId="0" borderId="13" xfId="0" applyBorder="1" applyAlignment="1">
      <alignment horizontal="center" vertical="center" textRotation="46"/>
    </xf>
    <xf numFmtId="0" fontId="0" fillId="0" borderId="35" xfId="0" applyBorder="1" applyAlignment="1">
      <alignment horizontal="center" vertical="center" textRotation="46"/>
    </xf>
    <xf numFmtId="0" fontId="0" fillId="0" borderId="32" xfId="0" applyBorder="1" applyAlignment="1">
      <alignment horizontal="center" textRotation="45" wrapText="1"/>
    </xf>
    <xf numFmtId="0" fontId="5" fillId="0" borderId="2" xfId="0" applyFont="1" applyBorder="1" applyAlignment="1">
      <alignment horizontal="center" vertical="center" textRotation="46" wrapText="1"/>
    </xf>
    <xf numFmtId="0" fontId="0" fillId="0" borderId="36" xfId="0" applyBorder="1" applyAlignment="1">
      <alignment horizontal="center" vertical="center" textRotation="46" wrapText="1"/>
    </xf>
    <xf numFmtId="0" fontId="0" fillId="0" borderId="37" xfId="0" applyBorder="1" applyAlignment="1">
      <alignment horizontal="center" vertical="center" textRotation="46"/>
    </xf>
    <xf numFmtId="0" fontId="0" fillId="0" borderId="37" xfId="0" applyBorder="1" applyAlignment="1">
      <alignment horizontal="center" vertical="center" textRotation="46" wrapText="1"/>
    </xf>
    <xf numFmtId="0" fontId="0" fillId="0" borderId="38" xfId="0" applyBorder="1" applyAlignment="1">
      <alignment horizontal="center" vertical="center" textRotation="46"/>
    </xf>
    <xf numFmtId="0" fontId="5" fillId="0" borderId="39" xfId="0" applyFont="1" applyBorder="1" applyAlignment="1">
      <alignment horizontal="center" vertical="center" textRotation="46" wrapText="1"/>
    </xf>
    <xf numFmtId="0" fontId="0" fillId="0" borderId="4" xfId="0" applyBorder="1" applyAlignment="1">
      <alignment horizontal="center" vertical="center" textRotation="46"/>
    </xf>
    <xf numFmtId="0" fontId="0" fillId="0" borderId="15" xfId="0" applyBorder="1" applyAlignment="1">
      <alignment horizontal="center" vertical="center" textRotation="46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center"/>
    </xf>
    <xf numFmtId="0" fontId="0" fillId="0" borderId="17" xfId="0" applyBorder="1"/>
    <xf numFmtId="0" fontId="0" fillId="0" borderId="24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0" fontId="0" fillId="0" borderId="24" xfId="0" quotePrefix="1" applyFill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7" xfId="0" applyFill="1" applyBorder="1"/>
    <xf numFmtId="0" fontId="0" fillId="0" borderId="39" xfId="0" applyBorder="1" applyAlignment="1">
      <alignment horizontal="center" vertical="center" textRotation="46" wrapText="1"/>
    </xf>
    <xf numFmtId="0" fontId="0" fillId="0" borderId="15" xfId="0" applyBorder="1"/>
    <xf numFmtId="0" fontId="0" fillId="0" borderId="20" xfId="0" quotePrefix="1" applyFont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6" xfId="0" applyBorder="1"/>
    <xf numFmtId="0" fontId="0" fillId="0" borderId="25" xfId="0" applyBorder="1"/>
    <xf numFmtId="2" fontId="0" fillId="0" borderId="16" xfId="0" applyNumberFormat="1" applyFill="1" applyBorder="1" applyAlignment="1">
      <alignment horizontal="center" vertical="center"/>
    </xf>
    <xf numFmtId="0" fontId="0" fillId="0" borderId="17" xfId="0" applyFill="1" applyBorder="1"/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right" vertical="center"/>
    </xf>
    <xf numFmtId="0" fontId="0" fillId="0" borderId="24" xfId="0" quotePrefix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textRotation="46" wrapText="1"/>
    </xf>
    <xf numFmtId="0" fontId="0" fillId="0" borderId="6" xfId="0" applyBorder="1" applyAlignment="1">
      <alignment horizontal="center" vertical="center" textRotation="46"/>
    </xf>
    <xf numFmtId="0" fontId="0" fillId="0" borderId="39" xfId="0" applyBorder="1" applyAlignment="1">
      <alignment horizontal="center" vertical="center" textRotation="46"/>
    </xf>
    <xf numFmtId="0" fontId="0" fillId="0" borderId="22" xfId="0" applyBorder="1" applyAlignment="1">
      <alignment horizontal="center" vertical="center" textRotation="46"/>
    </xf>
    <xf numFmtId="0" fontId="0" fillId="0" borderId="20" xfId="0" applyBorder="1" applyAlignment="1">
      <alignment horizontal="center" vertical="center" textRotation="46"/>
    </xf>
    <xf numFmtId="0" fontId="0" fillId="0" borderId="29" xfId="0" applyFill="1" applyBorder="1" applyAlignment="1">
      <alignment horizontal="center" vertical="center" textRotation="46"/>
    </xf>
    <xf numFmtId="2" fontId="0" fillId="0" borderId="27" xfId="0" applyNumberForma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 textRotation="46" wrapText="1"/>
    </xf>
    <xf numFmtId="0" fontId="0" fillId="0" borderId="15" xfId="0" applyFill="1" applyBorder="1" applyAlignment="1">
      <alignment horizontal="center" vertical="center" textRotation="46"/>
    </xf>
    <xf numFmtId="0" fontId="0" fillId="0" borderId="15" xfId="0" applyFill="1" applyBorder="1"/>
    <xf numFmtId="0" fontId="0" fillId="0" borderId="24" xfId="0" applyBorder="1" applyAlignment="1">
      <alignment horizontal="right" vertical="center"/>
    </xf>
    <xf numFmtId="9" fontId="0" fillId="0" borderId="24" xfId="0" applyNumberFormat="1" applyBorder="1" applyAlignment="1">
      <alignment horizontal="center" vertical="center"/>
    </xf>
    <xf numFmtId="3" fontId="0" fillId="13" borderId="24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textRotation="46"/>
    </xf>
    <xf numFmtId="0" fontId="0" fillId="0" borderId="24" xfId="0" applyFill="1" applyBorder="1" applyAlignment="1">
      <alignment vertical="center"/>
    </xf>
    <xf numFmtId="9" fontId="0" fillId="0" borderId="24" xfId="0" applyNumberFormat="1" applyFill="1" applyBorder="1" applyAlignment="1">
      <alignment horizontal="center" vertical="center"/>
    </xf>
    <xf numFmtId="3" fontId="0" fillId="0" borderId="24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40" xfId="0" applyBorder="1" applyAlignment="1">
      <alignment horizontal="center" vertical="center"/>
    </xf>
    <xf numFmtId="0" fontId="0" fillId="0" borderId="40" xfId="0" applyBorder="1"/>
    <xf numFmtId="1" fontId="0" fillId="0" borderId="24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quotePrefix="1" applyFill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4" fillId="0" borderId="0" xfId="2" applyFill="1" applyBorder="1" applyAlignment="1">
      <alignment horizontal="center" vertical="center"/>
    </xf>
    <xf numFmtId="0" fontId="14" fillId="0" borderId="0" xfId="2" applyFill="1" applyAlignment="1">
      <alignment horizontal="left" vertical="center"/>
    </xf>
    <xf numFmtId="0" fontId="14" fillId="0" borderId="0" xfId="2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6" borderId="0" xfId="2" applyFont="1" applyFill="1"/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20" borderId="0" xfId="3" quotePrefix="1" applyAlignment="1">
      <alignment horizontal="center"/>
    </xf>
    <xf numFmtId="0" fontId="0" fillId="4" borderId="0" xfId="0" applyFill="1" applyAlignment="1">
      <alignment horizontal="center"/>
    </xf>
    <xf numFmtId="0" fontId="5" fillId="6" borderId="0" xfId="0" applyFont="1" applyFill="1"/>
    <xf numFmtId="0" fontId="4" fillId="0" borderId="0" xfId="0" applyFont="1" applyAlignment="1">
      <alignment horizontal="left" vertical="center"/>
    </xf>
    <xf numFmtId="0" fontId="5" fillId="8" borderId="0" xfId="2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1" applyFill="1"/>
    <xf numFmtId="0" fontId="4" fillId="4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21" borderId="0" xfId="0" applyFill="1"/>
    <xf numFmtId="0" fontId="14" fillId="0" borderId="0" xfId="2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0" fillId="5" borderId="1" xfId="0" applyFill="1" applyBorder="1"/>
    <xf numFmtId="0" fontId="0" fillId="0" borderId="27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6" xfId="0" applyBorder="1"/>
    <xf numFmtId="0" fontId="0" fillId="5" borderId="26" xfId="0" applyFill="1" applyBorder="1"/>
    <xf numFmtId="0" fontId="3" fillId="0" borderId="3" xfId="0" applyFont="1" applyBorder="1" applyAlignment="1">
      <alignment horizontal="left" vertical="center"/>
    </xf>
    <xf numFmtId="0" fontId="0" fillId="0" borderId="48" xfId="0" applyBorder="1"/>
    <xf numFmtId="0" fontId="3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0" fillId="5" borderId="16" xfId="0" applyFill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0" fillId="0" borderId="5" xfId="0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5" borderId="14" xfId="0" applyFill="1" applyBorder="1"/>
    <xf numFmtId="0" fontId="0" fillId="0" borderId="20" xfId="0" applyBorder="1"/>
    <xf numFmtId="0" fontId="3" fillId="0" borderId="2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165" fontId="0" fillId="21" borderId="24" xfId="0" applyNumberFormat="1" applyFill="1" applyBorder="1" applyAlignment="1">
      <alignment horizontal="center" vertical="center"/>
    </xf>
    <xf numFmtId="165" fontId="0" fillId="21" borderId="18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9" xfId="0" applyNumberForma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18" xfId="0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0" fontId="14" fillId="18" borderId="0" xfId="2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21" fillId="18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1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6" borderId="0" xfId="0" applyFont="1" applyFill="1"/>
    <xf numFmtId="0" fontId="5" fillId="21" borderId="0" xfId="1" applyFont="1" applyFill="1" applyAlignment="1">
      <alignment horizontal="center" vertical="center"/>
    </xf>
    <xf numFmtId="0" fontId="5" fillId="6" borderId="0" xfId="0" applyFont="1" applyFill="1" applyBorder="1"/>
    <xf numFmtId="16" fontId="5" fillId="2" borderId="0" xfId="1" quotePrefix="1" applyNumberFormat="1" applyFont="1" applyAlignment="1">
      <alignment horizontal="center"/>
    </xf>
    <xf numFmtId="0" fontId="5" fillId="22" borderId="0" xfId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21" borderId="0" xfId="1" applyFont="1" applyFill="1" applyAlignment="1">
      <alignment horizontal="center" vertical="center"/>
    </xf>
    <xf numFmtId="0" fontId="2" fillId="0" borderId="0" xfId="0" applyFont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21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2" fillId="6" borderId="0" xfId="0" applyFont="1" applyFill="1"/>
    <xf numFmtId="0" fontId="2" fillId="6" borderId="0" xfId="2" applyFont="1" applyFill="1"/>
    <xf numFmtId="0" fontId="15" fillId="0" borderId="0" xfId="2" applyFont="1" applyFill="1" applyAlignment="1">
      <alignment horizontal="center"/>
    </xf>
    <xf numFmtId="0" fontId="14" fillId="0" borderId="0" xfId="2" quotePrefix="1" applyFill="1" applyAlignment="1">
      <alignment horizontal="center"/>
    </xf>
    <xf numFmtId="0" fontId="15" fillId="0" borderId="0" xfId="2" applyFont="1" applyFill="1" applyAlignment="1">
      <alignment horizontal="center" vertical="center"/>
    </xf>
    <xf numFmtId="0" fontId="14" fillId="0" borderId="0" xfId="2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3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/>
    <xf numFmtId="0" fontId="5" fillId="23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2" applyNumberFormat="1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5" fillId="0" borderId="0" xfId="1" quotePrefix="1" applyNumberFormat="1" applyFont="1" applyFill="1" applyAlignment="1">
      <alignment horizontal="center"/>
    </xf>
    <xf numFmtId="0" fontId="5" fillId="6" borderId="0" xfId="1" applyFont="1" applyFill="1"/>
    <xf numFmtId="0" fontId="14" fillId="8" borderId="0" xfId="2" quotePrefix="1" applyAlignment="1">
      <alignment horizontal="center" vertical="center"/>
    </xf>
    <xf numFmtId="0" fontId="5" fillId="0" borderId="0" xfId="2" applyFont="1" applyFill="1"/>
    <xf numFmtId="0" fontId="3" fillId="4" borderId="21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textRotation="1"/>
    </xf>
    <xf numFmtId="0" fontId="26" fillId="0" borderId="16" xfId="0" applyFont="1" applyBorder="1" applyAlignment="1">
      <alignment horizontal="center" vertical="center" textRotation="1"/>
    </xf>
    <xf numFmtId="0" fontId="26" fillId="0" borderId="11" xfId="0" applyFont="1" applyBorder="1" applyAlignment="1">
      <alignment horizontal="center" vertical="center" textRotation="1"/>
    </xf>
    <xf numFmtId="0" fontId="26" fillId="0" borderId="27" xfId="0" applyFont="1" applyBorder="1" applyAlignment="1">
      <alignment horizontal="center" vertical="center" textRotation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/>
    <xf numFmtId="0" fontId="3" fillId="0" borderId="7" xfId="0" applyFont="1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5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/>
    <xf numFmtId="0" fontId="3" fillId="0" borderId="42" xfId="0" applyFont="1" applyBorder="1" applyAlignment="1">
      <alignment horizontal="center" vertical="center"/>
    </xf>
    <xf numFmtId="0" fontId="0" fillId="0" borderId="43" xfId="0" applyBorder="1" applyAlignment="1"/>
    <xf numFmtId="0" fontId="3" fillId="0" borderId="23" xfId="0" applyFont="1" applyBorder="1" applyAlignment="1">
      <alignment vertical="center"/>
    </xf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41" xfId="0" applyFont="1" applyBorder="1" applyAlignment="1"/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40" xfId="0" applyBorder="1" applyAlignment="1"/>
    <xf numFmtId="0" fontId="0" fillId="0" borderId="7" xfId="0" applyBorder="1" applyAlignment="1">
      <alignment horizontal="left" vertical="center"/>
    </xf>
    <xf numFmtId="0" fontId="0" fillId="0" borderId="8" xfId="0" applyBorder="1" applyAlignment="1"/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99FF99"/>
      <color rgb="FF00FFFF"/>
      <color rgb="FFFF7C80"/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12</xdr:row>
      <xdr:rowOff>60960</xdr:rowOff>
    </xdr:from>
    <xdr:to>
      <xdr:col>5</xdr:col>
      <xdr:colOff>114300</xdr:colOff>
      <xdr:row>15</xdr:row>
      <xdr:rowOff>15240</xdr:rowOff>
    </xdr:to>
    <xdr:sp macro="" textlink="">
      <xdr:nvSpPr>
        <xdr:cNvPr id="2" name="Rectangle 1"/>
        <xdr:cNvSpPr/>
      </xdr:nvSpPr>
      <xdr:spPr>
        <a:xfrm>
          <a:off x="1310640" y="426720"/>
          <a:ext cx="1851660" cy="5029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C-Rio</a:t>
          </a:r>
        </a:p>
      </xdr:txBody>
    </xdr:sp>
    <xdr:clientData/>
  </xdr:twoCellAnchor>
  <xdr:twoCellAnchor>
    <xdr:from>
      <xdr:col>1</xdr:col>
      <xdr:colOff>571500</xdr:colOff>
      <xdr:row>19</xdr:row>
      <xdr:rowOff>91440</xdr:rowOff>
    </xdr:from>
    <xdr:to>
      <xdr:col>4</xdr:col>
      <xdr:colOff>594360</xdr:colOff>
      <xdr:row>23</xdr:row>
      <xdr:rowOff>45720</xdr:rowOff>
    </xdr:to>
    <xdr:sp macro="" textlink="">
      <xdr:nvSpPr>
        <xdr:cNvPr id="3" name="Rectangle 2"/>
        <xdr:cNvSpPr/>
      </xdr:nvSpPr>
      <xdr:spPr>
        <a:xfrm>
          <a:off x="1790700" y="1737360"/>
          <a:ext cx="185166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167640</xdr:rowOff>
    </xdr:from>
    <xdr:to>
      <xdr:col>6</xdr:col>
      <xdr:colOff>22860</xdr:colOff>
      <xdr:row>27</xdr:row>
      <xdr:rowOff>121920</xdr:rowOff>
    </xdr:to>
    <xdr:sp macro="" textlink="">
      <xdr:nvSpPr>
        <xdr:cNvPr id="4" name="Rectangle 3"/>
        <xdr:cNvSpPr/>
      </xdr:nvSpPr>
      <xdr:spPr>
        <a:xfrm>
          <a:off x="2438400" y="2727960"/>
          <a:ext cx="1851660" cy="5029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</xdr:colOff>
      <xdr:row>13</xdr:row>
      <xdr:rowOff>22860</xdr:rowOff>
    </xdr:from>
    <xdr:to>
      <xdr:col>4</xdr:col>
      <xdr:colOff>365760</xdr:colOff>
      <xdr:row>14</xdr:row>
      <xdr:rowOff>83820</xdr:rowOff>
    </xdr:to>
    <xdr:sp macro="" textlink="">
      <xdr:nvSpPr>
        <xdr:cNvPr id="6" name="TextBox 5"/>
        <xdr:cNvSpPr txBox="1"/>
      </xdr:nvSpPr>
      <xdr:spPr>
        <a:xfrm>
          <a:off x="1836420" y="2400300"/>
          <a:ext cx="96774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C-Rio 8 #1</a:t>
          </a:r>
        </a:p>
      </xdr:txBody>
    </xdr:sp>
    <xdr:clientData/>
  </xdr:twoCellAnchor>
  <xdr:twoCellAnchor>
    <xdr:from>
      <xdr:col>16</xdr:col>
      <xdr:colOff>30480</xdr:colOff>
      <xdr:row>7</xdr:row>
      <xdr:rowOff>83820</xdr:rowOff>
    </xdr:from>
    <xdr:to>
      <xdr:col>18</xdr:col>
      <xdr:colOff>236220</xdr:colOff>
      <xdr:row>10</xdr:row>
      <xdr:rowOff>68580</xdr:rowOff>
    </xdr:to>
    <xdr:sp macro="" textlink="">
      <xdr:nvSpPr>
        <xdr:cNvPr id="8" name="TextBox 7"/>
        <xdr:cNvSpPr txBox="1"/>
      </xdr:nvSpPr>
      <xdr:spPr>
        <a:xfrm>
          <a:off x="9784080" y="1363980"/>
          <a:ext cx="142494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Vibration</a:t>
          </a:r>
        </a:p>
      </xdr:txBody>
    </xdr:sp>
    <xdr:clientData/>
  </xdr:twoCellAnchor>
  <xdr:twoCellAnchor>
    <xdr:from>
      <xdr:col>16</xdr:col>
      <xdr:colOff>0</xdr:colOff>
      <xdr:row>14</xdr:row>
      <xdr:rowOff>160020</xdr:rowOff>
    </xdr:from>
    <xdr:to>
      <xdr:col>18</xdr:col>
      <xdr:colOff>99060</xdr:colOff>
      <xdr:row>17</xdr:row>
      <xdr:rowOff>144780</xdr:rowOff>
    </xdr:to>
    <xdr:sp macro="" textlink="">
      <xdr:nvSpPr>
        <xdr:cNvPr id="9" name="TextBox 8"/>
        <xdr:cNvSpPr txBox="1"/>
      </xdr:nvSpPr>
      <xdr:spPr>
        <a:xfrm>
          <a:off x="9753600" y="2720340"/>
          <a:ext cx="131826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Command Inputs</a:t>
          </a:r>
        </a:p>
      </xdr:txBody>
    </xdr:sp>
    <xdr:clientData/>
  </xdr:twoCellAnchor>
  <xdr:twoCellAnchor>
    <xdr:from>
      <xdr:col>14</xdr:col>
      <xdr:colOff>22860</xdr:colOff>
      <xdr:row>12</xdr:row>
      <xdr:rowOff>15240</xdr:rowOff>
    </xdr:from>
    <xdr:to>
      <xdr:col>15</xdr:col>
      <xdr:colOff>601980</xdr:colOff>
      <xdr:row>12</xdr:row>
      <xdr:rowOff>22860</xdr:rowOff>
    </xdr:to>
    <xdr:cxnSp macro="">
      <xdr:nvCxnSpPr>
        <xdr:cNvPr id="11" name="Straight Arrow Connector 10"/>
        <xdr:cNvCxnSpPr/>
      </xdr:nvCxnSpPr>
      <xdr:spPr>
        <a:xfrm flipV="1">
          <a:off x="8557260" y="2209800"/>
          <a:ext cx="1188720" cy="762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26897</xdr:colOff>
      <xdr:row>5</xdr:row>
      <xdr:rowOff>7620</xdr:rowOff>
    </xdr:from>
    <xdr:to>
      <xdr:col>14</xdr:col>
      <xdr:colOff>38100</xdr:colOff>
      <xdr:row>16</xdr:row>
      <xdr:rowOff>68580</xdr:rowOff>
    </xdr:to>
    <xdr:cxnSp macro="">
      <xdr:nvCxnSpPr>
        <xdr:cNvPr id="13" name="Straight Connector 12"/>
        <xdr:cNvCxnSpPr/>
      </xdr:nvCxnSpPr>
      <xdr:spPr>
        <a:xfrm flipV="1">
          <a:off x="8561297" y="922020"/>
          <a:ext cx="11203" cy="207264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19</xdr:row>
      <xdr:rowOff>91440</xdr:rowOff>
    </xdr:from>
    <xdr:to>
      <xdr:col>4</xdr:col>
      <xdr:colOff>548640</xdr:colOff>
      <xdr:row>23</xdr:row>
      <xdr:rowOff>15240</xdr:rowOff>
    </xdr:to>
    <xdr:sp macro="" textlink="">
      <xdr:nvSpPr>
        <xdr:cNvPr id="14" name="TextBox 13"/>
        <xdr:cNvSpPr txBox="1"/>
      </xdr:nvSpPr>
      <xdr:spPr>
        <a:xfrm>
          <a:off x="1790700" y="1737360"/>
          <a:ext cx="18059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Main DAQ Computer</a:t>
          </a:r>
        </a:p>
        <a:p>
          <a:pPr algn="ctr"/>
          <a:r>
            <a:rPr lang="en-US" sz="1100"/>
            <a:t>2 ARINC 429 Cards</a:t>
          </a:r>
        </a:p>
        <a:p>
          <a:pPr algn="ctr"/>
          <a:r>
            <a:rPr lang="en-US" sz="1100"/>
            <a:t>2 Etehernet</a:t>
          </a:r>
          <a:r>
            <a:rPr lang="en-US" sz="1100" baseline="0"/>
            <a:t> Cards</a:t>
          </a:r>
          <a:endParaRPr lang="en-US" sz="1100"/>
        </a:p>
      </xdr:txBody>
    </xdr:sp>
    <xdr:clientData/>
  </xdr:twoCellAnchor>
  <xdr:twoCellAnchor>
    <xdr:from>
      <xdr:col>2</xdr:col>
      <xdr:colOff>76200</xdr:colOff>
      <xdr:row>15</xdr:row>
      <xdr:rowOff>7620</xdr:rowOff>
    </xdr:from>
    <xdr:to>
      <xdr:col>3</xdr:col>
      <xdr:colOff>152400</xdr:colOff>
      <xdr:row>19</xdr:row>
      <xdr:rowOff>99060</xdr:rowOff>
    </xdr:to>
    <xdr:cxnSp macro="">
      <xdr:nvCxnSpPr>
        <xdr:cNvPr id="15" name="Elbow Connector 14"/>
        <xdr:cNvCxnSpPr/>
      </xdr:nvCxnSpPr>
      <xdr:spPr>
        <a:xfrm rot="5400000" flipH="1" flipV="1">
          <a:off x="1226820" y="990600"/>
          <a:ext cx="822960" cy="6858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25</xdr:row>
      <xdr:rowOff>106680</xdr:rowOff>
    </xdr:from>
    <xdr:to>
      <xdr:col>5</xdr:col>
      <xdr:colOff>114300</xdr:colOff>
      <xdr:row>26</xdr:row>
      <xdr:rowOff>167640</xdr:rowOff>
    </xdr:to>
    <xdr:sp macro="" textlink="">
      <xdr:nvSpPr>
        <xdr:cNvPr id="16" name="TextBox 15"/>
        <xdr:cNvSpPr txBox="1"/>
      </xdr:nvSpPr>
      <xdr:spPr>
        <a:xfrm>
          <a:off x="2804160" y="2849880"/>
          <a:ext cx="96774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ECU</a:t>
          </a:r>
        </a:p>
      </xdr:txBody>
    </xdr:sp>
    <xdr:clientData/>
  </xdr:twoCellAnchor>
  <xdr:twoCellAnchor>
    <xdr:from>
      <xdr:col>2</xdr:col>
      <xdr:colOff>152400</xdr:colOff>
      <xdr:row>23</xdr:row>
      <xdr:rowOff>45720</xdr:rowOff>
    </xdr:from>
    <xdr:to>
      <xdr:col>3</xdr:col>
      <xdr:colOff>0</xdr:colOff>
      <xdr:row>26</xdr:row>
      <xdr:rowOff>53340</xdr:rowOff>
    </xdr:to>
    <xdr:cxnSp macro="">
      <xdr:nvCxnSpPr>
        <xdr:cNvPr id="17" name="Elbow Connector 16"/>
        <xdr:cNvCxnSpPr>
          <a:endCxn id="4" idx="1"/>
        </xdr:cNvCxnSpPr>
      </xdr:nvCxnSpPr>
      <xdr:spPr>
        <a:xfrm rot="16200000" flipH="1">
          <a:off x="1931670" y="2472690"/>
          <a:ext cx="556260" cy="457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21</xdr:row>
      <xdr:rowOff>68580</xdr:rowOff>
    </xdr:from>
    <xdr:to>
      <xdr:col>5</xdr:col>
      <xdr:colOff>365760</xdr:colOff>
      <xdr:row>24</xdr:row>
      <xdr:rowOff>167640</xdr:rowOff>
    </xdr:to>
    <xdr:cxnSp macro="">
      <xdr:nvCxnSpPr>
        <xdr:cNvPr id="18" name="Elbow Connector 17"/>
        <xdr:cNvCxnSpPr>
          <a:endCxn id="3" idx="3"/>
        </xdr:cNvCxnSpPr>
      </xdr:nvCxnSpPr>
      <xdr:spPr>
        <a:xfrm rot="16200000" flipV="1">
          <a:off x="3509010" y="2213610"/>
          <a:ext cx="647700" cy="3810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15</xdr:row>
      <xdr:rowOff>106680</xdr:rowOff>
    </xdr:from>
    <xdr:to>
      <xdr:col>8</xdr:col>
      <xdr:colOff>220980</xdr:colOff>
      <xdr:row>19</xdr:row>
      <xdr:rowOff>121920</xdr:rowOff>
    </xdr:to>
    <xdr:sp macro="" textlink="">
      <xdr:nvSpPr>
        <xdr:cNvPr id="21" name="Rectangle 20"/>
        <xdr:cNvSpPr/>
      </xdr:nvSpPr>
      <xdr:spPr>
        <a:xfrm>
          <a:off x="4191000" y="1021080"/>
          <a:ext cx="1516380" cy="7467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571500</xdr:colOff>
      <xdr:row>19</xdr:row>
      <xdr:rowOff>129540</xdr:rowOff>
    </xdr:from>
    <xdr:to>
      <xdr:col>11</xdr:col>
      <xdr:colOff>594360</xdr:colOff>
      <xdr:row>23</xdr:row>
      <xdr:rowOff>144780</xdr:rowOff>
    </xdr:to>
    <xdr:sp macro="" textlink="">
      <xdr:nvSpPr>
        <xdr:cNvPr id="22" name="Rectangle 21"/>
        <xdr:cNvSpPr/>
      </xdr:nvSpPr>
      <xdr:spPr>
        <a:xfrm>
          <a:off x="6057900" y="1775460"/>
          <a:ext cx="1851660" cy="7467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255270</xdr:colOff>
      <xdr:row>17</xdr:row>
      <xdr:rowOff>114300</xdr:rowOff>
    </xdr:from>
    <xdr:to>
      <xdr:col>5</xdr:col>
      <xdr:colOff>533400</xdr:colOff>
      <xdr:row>19</xdr:row>
      <xdr:rowOff>91440</xdr:rowOff>
    </xdr:to>
    <xdr:cxnSp macro="">
      <xdr:nvCxnSpPr>
        <xdr:cNvPr id="23" name="Elbow Connector 22"/>
        <xdr:cNvCxnSpPr>
          <a:stCxn id="14" idx="0"/>
          <a:endCxn id="21" idx="1"/>
        </xdr:cNvCxnSpPr>
      </xdr:nvCxnSpPr>
      <xdr:spPr>
        <a:xfrm rot="5400000" flipH="1" flipV="1">
          <a:off x="3270885" y="817245"/>
          <a:ext cx="342900" cy="149733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19</xdr:row>
      <xdr:rowOff>175260</xdr:rowOff>
    </xdr:from>
    <xdr:to>
      <xdr:col>8</xdr:col>
      <xdr:colOff>563880</xdr:colOff>
      <xdr:row>21</xdr:row>
      <xdr:rowOff>53340</xdr:rowOff>
    </xdr:to>
    <xdr:cxnSp macro="">
      <xdr:nvCxnSpPr>
        <xdr:cNvPr id="24" name="Elbow Connector 23"/>
        <xdr:cNvCxnSpPr/>
      </xdr:nvCxnSpPr>
      <xdr:spPr>
        <a:xfrm>
          <a:off x="3078480" y="1821180"/>
          <a:ext cx="2362200" cy="24384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19</xdr:row>
      <xdr:rowOff>175260</xdr:rowOff>
    </xdr:from>
    <xdr:to>
      <xdr:col>11</xdr:col>
      <xdr:colOff>106680</xdr:colOff>
      <xdr:row>23</xdr:row>
      <xdr:rowOff>68580</xdr:rowOff>
    </xdr:to>
    <xdr:sp macro="" textlink="">
      <xdr:nvSpPr>
        <xdr:cNvPr id="25" name="TextBox 24"/>
        <xdr:cNvSpPr txBox="1"/>
      </xdr:nvSpPr>
      <xdr:spPr>
        <a:xfrm>
          <a:off x="6454140" y="1821180"/>
          <a:ext cx="96774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Arinc</a:t>
          </a:r>
          <a:r>
            <a:rPr lang="en-US" sz="1100" baseline="0"/>
            <a:t> Parameters Displayed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15240</xdr:colOff>
      <xdr:row>15</xdr:row>
      <xdr:rowOff>160020</xdr:rowOff>
    </xdr:from>
    <xdr:to>
      <xdr:col>8</xdr:col>
      <xdr:colOff>175260</xdr:colOff>
      <xdr:row>19</xdr:row>
      <xdr:rowOff>38100</xdr:rowOff>
    </xdr:to>
    <xdr:sp macro="" textlink="">
      <xdr:nvSpPr>
        <xdr:cNvPr id="26" name="TextBox 25"/>
        <xdr:cNvSpPr txBox="1"/>
      </xdr:nvSpPr>
      <xdr:spPr>
        <a:xfrm>
          <a:off x="3672840" y="2903220"/>
          <a:ext cx="137922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UUT</a:t>
          </a:r>
          <a:r>
            <a:rPr lang="en-US" sz="1100" baseline="0"/>
            <a:t> and Control Parameters Displayed</a:t>
          </a:r>
          <a:endParaRPr lang="en-US" sz="1100"/>
        </a:p>
      </xdr:txBody>
    </xdr:sp>
    <xdr:clientData/>
  </xdr:twoCellAnchor>
  <xdr:twoCellAnchor>
    <xdr:from>
      <xdr:col>6</xdr:col>
      <xdr:colOff>251460</xdr:colOff>
      <xdr:row>14</xdr:row>
      <xdr:rowOff>7620</xdr:rowOff>
    </xdr:from>
    <xdr:to>
      <xdr:col>7</xdr:col>
      <xdr:colOff>403860</xdr:colOff>
      <xdr:row>15</xdr:row>
      <xdr:rowOff>53340</xdr:rowOff>
    </xdr:to>
    <xdr:sp macro="" textlink="">
      <xdr:nvSpPr>
        <xdr:cNvPr id="27" name="TextBox 26"/>
        <xdr:cNvSpPr txBox="1"/>
      </xdr:nvSpPr>
      <xdr:spPr>
        <a:xfrm>
          <a:off x="4518660" y="739140"/>
          <a:ext cx="762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Monitor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9</xdr:col>
      <xdr:colOff>441960</xdr:colOff>
      <xdr:row>18</xdr:row>
      <xdr:rowOff>38100</xdr:rowOff>
    </xdr:from>
    <xdr:to>
      <xdr:col>10</xdr:col>
      <xdr:colOff>594360</xdr:colOff>
      <xdr:row>19</xdr:row>
      <xdr:rowOff>83820</xdr:rowOff>
    </xdr:to>
    <xdr:sp macro="" textlink="">
      <xdr:nvSpPr>
        <xdr:cNvPr id="28" name="TextBox 27"/>
        <xdr:cNvSpPr txBox="1"/>
      </xdr:nvSpPr>
      <xdr:spPr>
        <a:xfrm>
          <a:off x="6537960" y="1501140"/>
          <a:ext cx="762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Monitor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12</xdr:col>
      <xdr:colOff>7620</xdr:colOff>
      <xdr:row>31</xdr:row>
      <xdr:rowOff>0</xdr:rowOff>
    </xdr:from>
    <xdr:to>
      <xdr:col>13</xdr:col>
      <xdr:colOff>510540</xdr:colOff>
      <xdr:row>36</xdr:row>
      <xdr:rowOff>15240</xdr:rowOff>
    </xdr:to>
    <xdr:sp macro="" textlink="">
      <xdr:nvSpPr>
        <xdr:cNvPr id="31" name="Rectangle 30"/>
        <xdr:cNvSpPr/>
      </xdr:nvSpPr>
      <xdr:spPr>
        <a:xfrm>
          <a:off x="7322820" y="3840480"/>
          <a:ext cx="1112520" cy="929640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53340</xdr:colOff>
      <xdr:row>32</xdr:row>
      <xdr:rowOff>160020</xdr:rowOff>
    </xdr:from>
    <xdr:to>
      <xdr:col>13</xdr:col>
      <xdr:colOff>411480</xdr:colOff>
      <xdr:row>34</xdr:row>
      <xdr:rowOff>38100</xdr:rowOff>
    </xdr:to>
    <xdr:sp macro="" textlink="">
      <xdr:nvSpPr>
        <xdr:cNvPr id="34" name="TextBox 33"/>
        <xdr:cNvSpPr txBox="1"/>
      </xdr:nvSpPr>
      <xdr:spPr>
        <a:xfrm>
          <a:off x="7368540" y="4183380"/>
          <a:ext cx="96774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Boom Box</a:t>
          </a:r>
        </a:p>
      </xdr:txBody>
    </xdr:sp>
    <xdr:clientData/>
  </xdr:twoCellAnchor>
  <xdr:twoCellAnchor>
    <xdr:from>
      <xdr:col>15</xdr:col>
      <xdr:colOff>205740</xdr:colOff>
      <xdr:row>33</xdr:row>
      <xdr:rowOff>0</xdr:rowOff>
    </xdr:from>
    <xdr:to>
      <xdr:col>16</xdr:col>
      <xdr:colOff>563880</xdr:colOff>
      <xdr:row>34</xdr:row>
      <xdr:rowOff>60960</xdr:rowOff>
    </xdr:to>
    <xdr:sp macro="" textlink="">
      <xdr:nvSpPr>
        <xdr:cNvPr id="35" name="TextBox 34"/>
        <xdr:cNvSpPr txBox="1"/>
      </xdr:nvSpPr>
      <xdr:spPr>
        <a:xfrm>
          <a:off x="9959340" y="4206240"/>
          <a:ext cx="96774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UUT</a:t>
          </a:r>
        </a:p>
      </xdr:txBody>
    </xdr:sp>
    <xdr:clientData/>
  </xdr:twoCellAnchor>
  <xdr:twoCellAnchor>
    <xdr:from>
      <xdr:col>13</xdr:col>
      <xdr:colOff>518160</xdr:colOff>
      <xdr:row>31</xdr:row>
      <xdr:rowOff>129540</xdr:rowOff>
    </xdr:from>
    <xdr:to>
      <xdr:col>16</xdr:col>
      <xdr:colOff>80010</xdr:colOff>
      <xdr:row>33</xdr:row>
      <xdr:rowOff>0</xdr:rowOff>
    </xdr:to>
    <xdr:cxnSp macro="">
      <xdr:nvCxnSpPr>
        <xdr:cNvPr id="37" name="Elbow Connector 36"/>
        <xdr:cNvCxnSpPr>
          <a:endCxn id="35" idx="0"/>
        </xdr:cNvCxnSpPr>
      </xdr:nvCxnSpPr>
      <xdr:spPr>
        <a:xfrm>
          <a:off x="8442960" y="3970020"/>
          <a:ext cx="1390650" cy="2362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3</xdr:row>
      <xdr:rowOff>152400</xdr:rowOff>
    </xdr:from>
    <xdr:to>
      <xdr:col>18</xdr:col>
      <xdr:colOff>236220</xdr:colOff>
      <xdr:row>6</xdr:row>
      <xdr:rowOff>137160</xdr:rowOff>
    </xdr:to>
    <xdr:sp macro="" textlink="">
      <xdr:nvSpPr>
        <xdr:cNvPr id="39" name="TextBox 38"/>
        <xdr:cNvSpPr txBox="1"/>
      </xdr:nvSpPr>
      <xdr:spPr>
        <a:xfrm>
          <a:off x="9784080" y="701040"/>
          <a:ext cx="142494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Fuel Farm</a:t>
          </a:r>
        </a:p>
      </xdr:txBody>
    </xdr:sp>
    <xdr:clientData/>
  </xdr:twoCellAnchor>
  <xdr:twoCellAnchor>
    <xdr:from>
      <xdr:col>16</xdr:col>
      <xdr:colOff>7620</xdr:colOff>
      <xdr:row>10</xdr:row>
      <xdr:rowOff>167640</xdr:rowOff>
    </xdr:from>
    <xdr:to>
      <xdr:col>18</xdr:col>
      <xdr:colOff>106680</xdr:colOff>
      <xdr:row>13</xdr:row>
      <xdr:rowOff>152400</xdr:rowOff>
    </xdr:to>
    <xdr:sp macro="" textlink="">
      <xdr:nvSpPr>
        <xdr:cNvPr id="40" name="TextBox 39"/>
        <xdr:cNvSpPr txBox="1"/>
      </xdr:nvSpPr>
      <xdr:spPr>
        <a:xfrm>
          <a:off x="9761220" y="1996440"/>
          <a:ext cx="131826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Discrete Inputs</a:t>
          </a:r>
        </a:p>
      </xdr:txBody>
    </xdr:sp>
    <xdr:clientData/>
  </xdr:twoCellAnchor>
  <xdr:twoCellAnchor>
    <xdr:from>
      <xdr:col>14</xdr:col>
      <xdr:colOff>53340</xdr:colOff>
      <xdr:row>8</xdr:row>
      <xdr:rowOff>175260</xdr:rowOff>
    </xdr:from>
    <xdr:to>
      <xdr:col>16</xdr:col>
      <xdr:colOff>22860</xdr:colOff>
      <xdr:row>9</xdr:row>
      <xdr:rowOff>0</xdr:rowOff>
    </xdr:to>
    <xdr:cxnSp macro="">
      <xdr:nvCxnSpPr>
        <xdr:cNvPr id="42" name="Straight Arrow Connector 41"/>
        <xdr:cNvCxnSpPr/>
      </xdr:nvCxnSpPr>
      <xdr:spPr>
        <a:xfrm flipV="1">
          <a:off x="8587740" y="1638300"/>
          <a:ext cx="1188720" cy="762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16</xdr:row>
      <xdr:rowOff>38100</xdr:rowOff>
    </xdr:from>
    <xdr:to>
      <xdr:col>15</xdr:col>
      <xdr:colOff>579120</xdr:colOff>
      <xdr:row>16</xdr:row>
      <xdr:rowOff>45720</xdr:rowOff>
    </xdr:to>
    <xdr:cxnSp macro="">
      <xdr:nvCxnSpPr>
        <xdr:cNvPr id="43" name="Straight Arrow Connector 42"/>
        <xdr:cNvCxnSpPr/>
      </xdr:nvCxnSpPr>
      <xdr:spPr>
        <a:xfrm flipV="1">
          <a:off x="8557260" y="2964180"/>
          <a:ext cx="116586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316230</xdr:colOff>
      <xdr:row>27</xdr:row>
      <xdr:rowOff>121920</xdr:rowOff>
    </xdr:from>
    <xdr:to>
      <xdr:col>6</xdr:col>
      <xdr:colOff>7620</xdr:colOff>
      <xdr:row>35</xdr:row>
      <xdr:rowOff>60960</xdr:rowOff>
    </xdr:to>
    <xdr:cxnSp macro="">
      <xdr:nvCxnSpPr>
        <xdr:cNvPr id="66" name="Elbow Connector 65"/>
        <xdr:cNvCxnSpPr>
          <a:stCxn id="4" idx="2"/>
          <a:endCxn id="38" idx="1"/>
        </xdr:cNvCxnSpPr>
      </xdr:nvCxnSpPr>
      <xdr:spPr>
        <a:xfrm rot="16200000" flipH="1">
          <a:off x="2508885" y="5305425"/>
          <a:ext cx="1402080" cy="91059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281940</xdr:colOff>
      <xdr:row>9</xdr:row>
      <xdr:rowOff>114300</xdr:rowOff>
    </xdr:from>
    <xdr:to>
      <xdr:col>12</xdr:col>
      <xdr:colOff>281940</xdr:colOff>
      <xdr:row>30</xdr:row>
      <xdr:rowOff>160020</xdr:rowOff>
    </xdr:to>
    <xdr:cxnSp macro="">
      <xdr:nvCxnSpPr>
        <xdr:cNvPr id="74" name="Straight Arrow Connector 73"/>
        <xdr:cNvCxnSpPr/>
      </xdr:nvCxnSpPr>
      <xdr:spPr>
        <a:xfrm>
          <a:off x="7597140" y="1760220"/>
          <a:ext cx="0" cy="38862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15240</xdr:rowOff>
    </xdr:from>
    <xdr:to>
      <xdr:col>5</xdr:col>
      <xdr:colOff>99060</xdr:colOff>
      <xdr:row>7</xdr:row>
      <xdr:rowOff>30480</xdr:rowOff>
    </xdr:to>
    <xdr:sp macro="" textlink="">
      <xdr:nvSpPr>
        <xdr:cNvPr id="75" name="Rectangle 74"/>
        <xdr:cNvSpPr/>
      </xdr:nvSpPr>
      <xdr:spPr>
        <a:xfrm>
          <a:off x="1295400" y="563880"/>
          <a:ext cx="1851660" cy="7467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198120</xdr:colOff>
      <xdr:row>3</xdr:row>
      <xdr:rowOff>83820</xdr:rowOff>
    </xdr:from>
    <xdr:to>
      <xdr:col>3</xdr:col>
      <xdr:colOff>358140</xdr:colOff>
      <xdr:row>5</xdr:row>
      <xdr:rowOff>175260</xdr:rowOff>
    </xdr:to>
    <xdr:sp macro="" textlink="">
      <xdr:nvSpPr>
        <xdr:cNvPr id="76" name="TextBox 75"/>
        <xdr:cNvSpPr txBox="1"/>
      </xdr:nvSpPr>
      <xdr:spPr>
        <a:xfrm>
          <a:off x="1417320" y="632460"/>
          <a:ext cx="76962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Analyzer </a:t>
          </a:r>
        </a:p>
        <a:p>
          <a:pPr algn="ctr"/>
          <a:r>
            <a:rPr lang="en-US" sz="1100" baseline="0"/>
            <a:t>VI</a:t>
          </a:r>
        </a:p>
        <a:p>
          <a:pPr algn="ctr"/>
          <a:endParaRPr lang="en-US" sz="1100"/>
        </a:p>
      </xdr:txBody>
    </xdr:sp>
    <xdr:clientData/>
  </xdr:twoCellAnchor>
  <xdr:twoCellAnchor>
    <xdr:from>
      <xdr:col>3</xdr:col>
      <xdr:colOff>396240</xdr:colOff>
      <xdr:row>3</xdr:row>
      <xdr:rowOff>60960</xdr:rowOff>
    </xdr:from>
    <xdr:to>
      <xdr:col>5</xdr:col>
      <xdr:colOff>60960</xdr:colOff>
      <xdr:row>6</xdr:row>
      <xdr:rowOff>152400</xdr:rowOff>
    </xdr:to>
    <xdr:sp macro="" textlink="">
      <xdr:nvSpPr>
        <xdr:cNvPr id="77" name="TextBox 76"/>
        <xdr:cNvSpPr txBox="1"/>
      </xdr:nvSpPr>
      <xdr:spPr>
        <a:xfrm>
          <a:off x="2225040" y="609600"/>
          <a:ext cx="88392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Monitor</a:t>
          </a:r>
          <a:r>
            <a:rPr lang="en-US" sz="1100" baseline="0"/>
            <a:t> 3 Computer</a:t>
          </a:r>
        </a:p>
        <a:p>
          <a:pPr algn="ctr"/>
          <a:r>
            <a:rPr lang="en-US" sz="1100" baseline="0"/>
            <a:t>(Touch)</a:t>
          </a:r>
          <a:endParaRPr lang="en-US" sz="1100"/>
        </a:p>
      </xdr:txBody>
    </xdr:sp>
    <xdr:clientData/>
  </xdr:twoCellAnchor>
  <xdr:twoCellAnchor>
    <xdr:from>
      <xdr:col>1</xdr:col>
      <xdr:colOff>190500</xdr:colOff>
      <xdr:row>21</xdr:row>
      <xdr:rowOff>45720</xdr:rowOff>
    </xdr:from>
    <xdr:to>
      <xdr:col>1</xdr:col>
      <xdr:colOff>571500</xdr:colOff>
      <xdr:row>21</xdr:row>
      <xdr:rowOff>53340</xdr:rowOff>
    </xdr:to>
    <xdr:cxnSp macro="">
      <xdr:nvCxnSpPr>
        <xdr:cNvPr id="82" name="Straight Arrow Connector 81"/>
        <xdr:cNvCxnSpPr>
          <a:stCxn id="14" idx="1"/>
        </xdr:cNvCxnSpPr>
      </xdr:nvCxnSpPr>
      <xdr:spPr>
        <a:xfrm flipH="1" flipV="1">
          <a:off x="800100" y="2057400"/>
          <a:ext cx="38100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20</xdr:row>
      <xdr:rowOff>99060</xdr:rowOff>
    </xdr:from>
    <xdr:to>
      <xdr:col>1</xdr:col>
      <xdr:colOff>198120</xdr:colOff>
      <xdr:row>21</xdr:row>
      <xdr:rowOff>160020</xdr:rowOff>
    </xdr:to>
    <xdr:sp macro="" textlink="">
      <xdr:nvSpPr>
        <xdr:cNvPr id="84" name="TextBox 83"/>
        <xdr:cNvSpPr txBox="1"/>
      </xdr:nvSpPr>
      <xdr:spPr>
        <a:xfrm>
          <a:off x="312420" y="1927860"/>
          <a:ext cx="4953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ENet</a:t>
          </a:r>
        </a:p>
      </xdr:txBody>
    </xdr:sp>
    <xdr:clientData/>
  </xdr:twoCellAnchor>
  <xdr:twoCellAnchor>
    <xdr:from>
      <xdr:col>2</xdr:col>
      <xdr:colOff>160020</xdr:colOff>
      <xdr:row>16</xdr:row>
      <xdr:rowOff>137160</xdr:rowOff>
    </xdr:from>
    <xdr:to>
      <xdr:col>3</xdr:col>
      <xdr:colOff>45720</xdr:colOff>
      <xdr:row>18</xdr:row>
      <xdr:rowOff>15240</xdr:rowOff>
    </xdr:to>
    <xdr:sp macro="" textlink="">
      <xdr:nvSpPr>
        <xdr:cNvPr id="86" name="TextBox 85"/>
        <xdr:cNvSpPr txBox="1"/>
      </xdr:nvSpPr>
      <xdr:spPr>
        <a:xfrm>
          <a:off x="1379220" y="1234440"/>
          <a:ext cx="4953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ENet</a:t>
          </a:r>
        </a:p>
      </xdr:txBody>
    </xdr:sp>
    <xdr:clientData/>
  </xdr:twoCellAnchor>
  <xdr:twoCellAnchor>
    <xdr:from>
      <xdr:col>5</xdr:col>
      <xdr:colOff>99060</xdr:colOff>
      <xdr:row>5</xdr:row>
      <xdr:rowOff>15240</xdr:rowOff>
    </xdr:from>
    <xdr:to>
      <xdr:col>16</xdr:col>
      <xdr:colOff>22860</xdr:colOff>
      <xdr:row>5</xdr:row>
      <xdr:rowOff>22860</xdr:rowOff>
    </xdr:to>
    <xdr:cxnSp macro="">
      <xdr:nvCxnSpPr>
        <xdr:cNvPr id="20" name="Elbow Connector 19"/>
        <xdr:cNvCxnSpPr>
          <a:stCxn id="75" idx="3"/>
        </xdr:cNvCxnSpPr>
      </xdr:nvCxnSpPr>
      <xdr:spPr>
        <a:xfrm flipV="1">
          <a:off x="3147060" y="929640"/>
          <a:ext cx="6629400" cy="762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12</xdr:row>
      <xdr:rowOff>160020</xdr:rowOff>
    </xdr:from>
    <xdr:to>
      <xdr:col>12</xdr:col>
      <xdr:colOff>272143</xdr:colOff>
      <xdr:row>12</xdr:row>
      <xdr:rowOff>168728</xdr:rowOff>
    </xdr:to>
    <xdr:cxnSp macro="">
      <xdr:nvCxnSpPr>
        <xdr:cNvPr id="36" name="Straight Arrow Connector 35"/>
        <xdr:cNvCxnSpPr/>
      </xdr:nvCxnSpPr>
      <xdr:spPr>
        <a:xfrm>
          <a:off x="3169920" y="2380706"/>
          <a:ext cx="4417423" cy="87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</xdr:row>
      <xdr:rowOff>129540</xdr:rowOff>
    </xdr:from>
    <xdr:to>
      <xdr:col>4</xdr:col>
      <xdr:colOff>160020</xdr:colOff>
      <xdr:row>2</xdr:row>
      <xdr:rowOff>175260</xdr:rowOff>
    </xdr:to>
    <xdr:sp macro="" textlink="">
      <xdr:nvSpPr>
        <xdr:cNvPr id="44" name="TextBox 43"/>
        <xdr:cNvSpPr txBox="1"/>
      </xdr:nvSpPr>
      <xdr:spPr>
        <a:xfrm>
          <a:off x="1836420" y="312420"/>
          <a:ext cx="762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Monitor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2</xdr:col>
      <xdr:colOff>68580</xdr:colOff>
      <xdr:row>8</xdr:row>
      <xdr:rowOff>68580</xdr:rowOff>
    </xdr:from>
    <xdr:to>
      <xdr:col>5</xdr:col>
      <xdr:colOff>91440</xdr:colOff>
      <xdr:row>11</xdr:row>
      <xdr:rowOff>22860</xdr:rowOff>
    </xdr:to>
    <xdr:sp macro="" textlink="">
      <xdr:nvSpPr>
        <xdr:cNvPr id="45" name="Rectangle 44"/>
        <xdr:cNvSpPr/>
      </xdr:nvSpPr>
      <xdr:spPr>
        <a:xfrm>
          <a:off x="1287780" y="1531620"/>
          <a:ext cx="1851660" cy="5029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C-Rio</a:t>
          </a:r>
        </a:p>
      </xdr:txBody>
    </xdr:sp>
    <xdr:clientData/>
  </xdr:twoCellAnchor>
  <xdr:twoCellAnchor>
    <xdr:from>
      <xdr:col>6</xdr:col>
      <xdr:colOff>15240</xdr:colOff>
      <xdr:row>30</xdr:row>
      <xdr:rowOff>91440</xdr:rowOff>
    </xdr:from>
    <xdr:to>
      <xdr:col>9</xdr:col>
      <xdr:colOff>38100</xdr:colOff>
      <xdr:row>33</xdr:row>
      <xdr:rowOff>45720</xdr:rowOff>
    </xdr:to>
    <xdr:sp macro="" textlink="">
      <xdr:nvSpPr>
        <xdr:cNvPr id="46" name="Rectangle 45"/>
        <xdr:cNvSpPr/>
      </xdr:nvSpPr>
      <xdr:spPr>
        <a:xfrm>
          <a:off x="3672840" y="5577840"/>
          <a:ext cx="1851660" cy="5029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C-Rio</a:t>
          </a:r>
        </a:p>
      </xdr:txBody>
    </xdr:sp>
    <xdr:clientData/>
  </xdr:twoCellAnchor>
  <xdr:twoCellAnchor>
    <xdr:from>
      <xdr:col>2</xdr:col>
      <xdr:colOff>579120</xdr:colOff>
      <xdr:row>9</xdr:row>
      <xdr:rowOff>7620</xdr:rowOff>
    </xdr:from>
    <xdr:to>
      <xdr:col>4</xdr:col>
      <xdr:colOff>327660</xdr:colOff>
      <xdr:row>10</xdr:row>
      <xdr:rowOff>68580</xdr:rowOff>
    </xdr:to>
    <xdr:sp macro="" textlink="">
      <xdr:nvSpPr>
        <xdr:cNvPr id="47" name="TextBox 46"/>
        <xdr:cNvSpPr txBox="1"/>
      </xdr:nvSpPr>
      <xdr:spPr>
        <a:xfrm>
          <a:off x="1798320" y="1653540"/>
          <a:ext cx="96774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C-Rio 8 #2</a:t>
          </a:r>
        </a:p>
      </xdr:txBody>
    </xdr:sp>
    <xdr:clientData/>
  </xdr:twoCellAnchor>
  <xdr:twoCellAnchor>
    <xdr:from>
      <xdr:col>6</xdr:col>
      <xdr:colOff>495300</xdr:colOff>
      <xdr:row>31</xdr:row>
      <xdr:rowOff>38100</xdr:rowOff>
    </xdr:from>
    <xdr:to>
      <xdr:col>8</xdr:col>
      <xdr:colOff>152400</xdr:colOff>
      <xdr:row>32</xdr:row>
      <xdr:rowOff>99060</xdr:rowOff>
    </xdr:to>
    <xdr:sp macro="" textlink="">
      <xdr:nvSpPr>
        <xdr:cNvPr id="49" name="TextBox 48"/>
        <xdr:cNvSpPr txBox="1"/>
      </xdr:nvSpPr>
      <xdr:spPr>
        <a:xfrm>
          <a:off x="4152900" y="5707380"/>
          <a:ext cx="8763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C-Rio 8 #3</a:t>
          </a:r>
        </a:p>
      </xdr:txBody>
    </xdr:sp>
    <xdr:clientData/>
  </xdr:twoCellAnchor>
  <xdr:twoCellAnchor>
    <xdr:from>
      <xdr:col>6</xdr:col>
      <xdr:colOff>205740</xdr:colOff>
      <xdr:row>20</xdr:row>
      <xdr:rowOff>129540</xdr:rowOff>
    </xdr:from>
    <xdr:to>
      <xdr:col>6</xdr:col>
      <xdr:colOff>205740</xdr:colOff>
      <xdr:row>30</xdr:row>
      <xdr:rowOff>91440</xdr:rowOff>
    </xdr:to>
    <xdr:cxnSp macro="">
      <xdr:nvCxnSpPr>
        <xdr:cNvPr id="30" name="Straight Connector 29"/>
        <xdr:cNvCxnSpPr/>
      </xdr:nvCxnSpPr>
      <xdr:spPr>
        <a:xfrm flipV="1">
          <a:off x="3863340" y="3787140"/>
          <a:ext cx="0" cy="1790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137160</xdr:rowOff>
    </xdr:from>
    <xdr:to>
      <xdr:col>6</xdr:col>
      <xdr:colOff>190500</xdr:colOff>
      <xdr:row>20</xdr:row>
      <xdr:rowOff>137160</xdr:rowOff>
    </xdr:to>
    <xdr:cxnSp macro="">
      <xdr:nvCxnSpPr>
        <xdr:cNvPr id="33" name="Straight Arrow Connector 32"/>
        <xdr:cNvCxnSpPr/>
      </xdr:nvCxnSpPr>
      <xdr:spPr>
        <a:xfrm flipH="1">
          <a:off x="3048000" y="3794760"/>
          <a:ext cx="8001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33</xdr:row>
      <xdr:rowOff>175260</xdr:rowOff>
    </xdr:from>
    <xdr:to>
      <xdr:col>9</xdr:col>
      <xdr:colOff>22860</xdr:colOff>
      <xdr:row>36</xdr:row>
      <xdr:rowOff>129540</xdr:rowOff>
    </xdr:to>
    <xdr:sp macro="" textlink="">
      <xdr:nvSpPr>
        <xdr:cNvPr id="38" name="TextBox 37"/>
        <xdr:cNvSpPr txBox="1"/>
      </xdr:nvSpPr>
      <xdr:spPr>
        <a:xfrm>
          <a:off x="3665220" y="6210300"/>
          <a:ext cx="1844040" cy="50292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BOB # 1</a:t>
          </a:r>
        </a:p>
      </xdr:txBody>
    </xdr:sp>
    <xdr:clientData/>
  </xdr:twoCellAnchor>
  <xdr:twoCellAnchor>
    <xdr:from>
      <xdr:col>6</xdr:col>
      <xdr:colOff>0</xdr:colOff>
      <xdr:row>37</xdr:row>
      <xdr:rowOff>99060</xdr:rowOff>
    </xdr:from>
    <xdr:to>
      <xdr:col>9</xdr:col>
      <xdr:colOff>22860</xdr:colOff>
      <xdr:row>40</xdr:row>
      <xdr:rowOff>30480</xdr:rowOff>
    </xdr:to>
    <xdr:sp macro="" textlink="">
      <xdr:nvSpPr>
        <xdr:cNvPr id="51" name="TextBox 50"/>
        <xdr:cNvSpPr txBox="1"/>
      </xdr:nvSpPr>
      <xdr:spPr>
        <a:xfrm>
          <a:off x="3657600" y="6865620"/>
          <a:ext cx="1851660" cy="48006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BOB # 2</a:t>
          </a:r>
        </a:p>
      </xdr:txBody>
    </xdr:sp>
    <xdr:clientData/>
  </xdr:twoCellAnchor>
  <xdr:twoCellAnchor>
    <xdr:from>
      <xdr:col>6</xdr:col>
      <xdr:colOff>304800</xdr:colOff>
      <xdr:row>32</xdr:row>
      <xdr:rowOff>91440</xdr:rowOff>
    </xdr:from>
    <xdr:to>
      <xdr:col>6</xdr:col>
      <xdr:colOff>312420</xdr:colOff>
      <xdr:row>34</xdr:row>
      <xdr:rowOff>175260</xdr:rowOff>
    </xdr:to>
    <xdr:cxnSp macro="">
      <xdr:nvCxnSpPr>
        <xdr:cNvPr id="53" name="Straight Arrow Connector 52"/>
        <xdr:cNvCxnSpPr/>
      </xdr:nvCxnSpPr>
      <xdr:spPr>
        <a:xfrm flipH="1" flipV="1">
          <a:off x="3962400" y="5943600"/>
          <a:ext cx="76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32</xdr:row>
      <xdr:rowOff>30480</xdr:rowOff>
    </xdr:from>
    <xdr:to>
      <xdr:col>6</xdr:col>
      <xdr:colOff>487680</xdr:colOff>
      <xdr:row>39</xdr:row>
      <xdr:rowOff>15240</xdr:rowOff>
    </xdr:to>
    <xdr:cxnSp macro="">
      <xdr:nvCxnSpPr>
        <xdr:cNvPr id="55" name="Straight Arrow Connector 54"/>
        <xdr:cNvCxnSpPr/>
      </xdr:nvCxnSpPr>
      <xdr:spPr>
        <a:xfrm flipH="1" flipV="1">
          <a:off x="4084320" y="5882640"/>
          <a:ext cx="60960" cy="1264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358140</xdr:colOff>
      <xdr:row>32</xdr:row>
      <xdr:rowOff>91440</xdr:rowOff>
    </xdr:from>
    <xdr:to>
      <xdr:col>8</xdr:col>
      <xdr:colOff>403860</xdr:colOff>
      <xdr:row>38</xdr:row>
      <xdr:rowOff>121920</xdr:rowOff>
    </xdr:to>
    <xdr:cxnSp macro="">
      <xdr:nvCxnSpPr>
        <xdr:cNvPr id="59" name="Straight Arrow Connector 58"/>
        <xdr:cNvCxnSpPr/>
      </xdr:nvCxnSpPr>
      <xdr:spPr>
        <a:xfrm flipV="1">
          <a:off x="5234940" y="5943600"/>
          <a:ext cx="45720" cy="1127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32</xdr:row>
      <xdr:rowOff>114300</xdr:rowOff>
    </xdr:from>
    <xdr:to>
      <xdr:col>8</xdr:col>
      <xdr:colOff>137160</xdr:colOff>
      <xdr:row>35</xdr:row>
      <xdr:rowOff>175260</xdr:rowOff>
    </xdr:to>
    <xdr:cxnSp macro="">
      <xdr:nvCxnSpPr>
        <xdr:cNvPr id="61" name="Straight Arrow Connector 60"/>
        <xdr:cNvCxnSpPr/>
      </xdr:nvCxnSpPr>
      <xdr:spPr>
        <a:xfrm flipV="1">
          <a:off x="4991100" y="5966460"/>
          <a:ext cx="2286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35</xdr:row>
      <xdr:rowOff>60960</xdr:rowOff>
    </xdr:from>
    <xdr:to>
      <xdr:col>10</xdr:col>
      <xdr:colOff>22860</xdr:colOff>
      <xdr:row>35</xdr:row>
      <xdr:rowOff>60960</xdr:rowOff>
    </xdr:to>
    <xdr:cxnSp macro="">
      <xdr:nvCxnSpPr>
        <xdr:cNvPr id="63" name="Straight Connector 62"/>
        <xdr:cNvCxnSpPr>
          <a:stCxn id="38" idx="3"/>
        </xdr:cNvCxnSpPr>
      </xdr:nvCxnSpPr>
      <xdr:spPr>
        <a:xfrm>
          <a:off x="5509260" y="6461760"/>
          <a:ext cx="6096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38</xdr:row>
      <xdr:rowOff>155625</xdr:rowOff>
    </xdr:from>
    <xdr:to>
      <xdr:col>10</xdr:col>
      <xdr:colOff>41031</xdr:colOff>
      <xdr:row>38</xdr:row>
      <xdr:rowOff>164123</xdr:rowOff>
    </xdr:to>
    <xdr:cxnSp macro="">
      <xdr:nvCxnSpPr>
        <xdr:cNvPr id="65" name="Straight Connector 64"/>
        <xdr:cNvCxnSpPr>
          <a:stCxn id="51" idx="3"/>
        </xdr:cNvCxnSpPr>
      </xdr:nvCxnSpPr>
      <xdr:spPr>
        <a:xfrm>
          <a:off x="5509260" y="7060517"/>
          <a:ext cx="627771" cy="849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</xdr:colOff>
      <xdr:row>35</xdr:row>
      <xdr:rowOff>58616</xdr:rowOff>
    </xdr:from>
    <xdr:to>
      <xdr:col>10</xdr:col>
      <xdr:colOff>29308</xdr:colOff>
      <xdr:row>42</xdr:row>
      <xdr:rowOff>15240</xdr:rowOff>
    </xdr:to>
    <xdr:cxnSp macro="">
      <xdr:nvCxnSpPr>
        <xdr:cNvPr id="68" name="Straight Connector 67"/>
        <xdr:cNvCxnSpPr/>
      </xdr:nvCxnSpPr>
      <xdr:spPr>
        <a:xfrm flipH="1">
          <a:off x="6118860" y="6418385"/>
          <a:ext cx="6448" cy="122857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42</xdr:row>
      <xdr:rowOff>22860</xdr:rowOff>
    </xdr:from>
    <xdr:to>
      <xdr:col>13</xdr:col>
      <xdr:colOff>30480</xdr:colOff>
      <xdr:row>42</xdr:row>
      <xdr:rowOff>22860</xdr:rowOff>
    </xdr:to>
    <xdr:cxnSp macro="">
      <xdr:nvCxnSpPr>
        <xdr:cNvPr id="71" name="Straight Connector 70"/>
        <xdr:cNvCxnSpPr/>
      </xdr:nvCxnSpPr>
      <xdr:spPr>
        <a:xfrm>
          <a:off x="6111240" y="7703820"/>
          <a:ext cx="184404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35</xdr:row>
      <xdr:rowOff>175260</xdr:rowOff>
    </xdr:from>
    <xdr:to>
      <xdr:col>13</xdr:col>
      <xdr:colOff>7620</xdr:colOff>
      <xdr:row>42</xdr:row>
      <xdr:rowOff>22860</xdr:rowOff>
    </xdr:to>
    <xdr:cxnSp macro="">
      <xdr:nvCxnSpPr>
        <xdr:cNvPr id="73" name="Straight Arrow Connector 72"/>
        <xdr:cNvCxnSpPr/>
      </xdr:nvCxnSpPr>
      <xdr:spPr>
        <a:xfrm flipV="1">
          <a:off x="7932420" y="6576060"/>
          <a:ext cx="0" cy="1127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118110</xdr:colOff>
      <xdr:row>27</xdr:row>
      <xdr:rowOff>114300</xdr:rowOff>
    </xdr:from>
    <xdr:to>
      <xdr:col>6</xdr:col>
      <xdr:colOff>0</xdr:colOff>
      <xdr:row>38</xdr:row>
      <xdr:rowOff>156210</xdr:rowOff>
    </xdr:to>
    <xdr:cxnSp macro="">
      <xdr:nvCxnSpPr>
        <xdr:cNvPr id="83" name="Elbow Connector 82"/>
        <xdr:cNvCxnSpPr>
          <a:endCxn id="51" idx="1"/>
        </xdr:cNvCxnSpPr>
      </xdr:nvCxnSpPr>
      <xdr:spPr>
        <a:xfrm rot="16200000" flipH="1">
          <a:off x="2080260" y="5528310"/>
          <a:ext cx="2053590" cy="110109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9</xdr:row>
      <xdr:rowOff>137160</xdr:rowOff>
    </xdr:from>
    <xdr:to>
      <xdr:col>2</xdr:col>
      <xdr:colOff>76200</xdr:colOff>
      <xdr:row>13</xdr:row>
      <xdr:rowOff>160020</xdr:rowOff>
    </xdr:to>
    <xdr:cxnSp macro="">
      <xdr:nvCxnSpPr>
        <xdr:cNvPr id="85" name="Elbow Connector 84"/>
        <xdr:cNvCxnSpPr>
          <a:endCxn id="45" idx="1"/>
        </xdr:cNvCxnSpPr>
      </xdr:nvCxnSpPr>
      <xdr:spPr>
        <a:xfrm rot="16200000" flipV="1">
          <a:off x="914400" y="2156460"/>
          <a:ext cx="754380" cy="7620"/>
        </a:xfrm>
        <a:prstGeom prst="bentConnector4">
          <a:avLst>
            <a:gd name="adj1" fmla="val 5050"/>
            <a:gd name="adj2" fmla="val 31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9</xdr:row>
      <xdr:rowOff>103415</xdr:rowOff>
    </xdr:from>
    <xdr:to>
      <xdr:col>12</xdr:col>
      <xdr:colOff>288471</xdr:colOff>
      <xdr:row>9</xdr:row>
      <xdr:rowOff>106680</xdr:rowOff>
    </xdr:to>
    <xdr:cxnSp macro="">
      <xdr:nvCxnSpPr>
        <xdr:cNvPr id="88" name="Straight Arrow Connector 87"/>
        <xdr:cNvCxnSpPr/>
      </xdr:nvCxnSpPr>
      <xdr:spPr>
        <a:xfrm flipV="1">
          <a:off x="3124200" y="1768929"/>
          <a:ext cx="4479471" cy="32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22860</xdr:rowOff>
    </xdr:from>
    <xdr:to>
      <xdr:col>3</xdr:col>
      <xdr:colOff>0</xdr:colOff>
      <xdr:row>26</xdr:row>
      <xdr:rowOff>53340</xdr:rowOff>
    </xdr:to>
    <xdr:cxnSp macro="">
      <xdr:nvCxnSpPr>
        <xdr:cNvPr id="93" name="Elbow Connector 92"/>
        <xdr:cNvCxnSpPr>
          <a:stCxn id="4" idx="1"/>
          <a:endCxn id="75" idx="1"/>
        </xdr:cNvCxnSpPr>
      </xdr:nvCxnSpPr>
      <xdr:spPr>
        <a:xfrm rot="10800000">
          <a:off x="1295400" y="937260"/>
          <a:ext cx="533400" cy="3870960"/>
        </a:xfrm>
        <a:prstGeom prst="bentConnector3">
          <a:avLst>
            <a:gd name="adj1" fmla="val 3171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9</xdr:row>
      <xdr:rowOff>53340</xdr:rowOff>
    </xdr:from>
    <xdr:to>
      <xdr:col>6</xdr:col>
      <xdr:colOff>7620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2796540" y="1699260"/>
          <a:ext cx="86868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ECU</a:t>
          </a:r>
        </a:p>
      </xdr:txBody>
    </xdr:sp>
    <xdr:clientData/>
  </xdr:twoCellAnchor>
  <xdr:twoCellAnchor>
    <xdr:from>
      <xdr:col>7</xdr:col>
      <xdr:colOff>579120</xdr:colOff>
      <xdr:row>3</xdr:row>
      <xdr:rowOff>0</xdr:rowOff>
    </xdr:from>
    <xdr:to>
      <xdr:col>10</xdr:col>
      <xdr:colOff>68580</xdr:colOff>
      <xdr:row>8</xdr:row>
      <xdr:rowOff>15240</xdr:rowOff>
    </xdr:to>
    <xdr:sp macro="" textlink="">
      <xdr:nvSpPr>
        <xdr:cNvPr id="3" name="TextBox 2"/>
        <xdr:cNvSpPr txBox="1"/>
      </xdr:nvSpPr>
      <xdr:spPr>
        <a:xfrm>
          <a:off x="4846320" y="548640"/>
          <a:ext cx="1318260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BOB #1</a:t>
          </a:r>
        </a:p>
        <a:p>
          <a:pPr algn="ctr"/>
          <a:r>
            <a:rPr lang="en-US" sz="1100"/>
            <a:t>(Rack Interface)</a:t>
          </a:r>
        </a:p>
        <a:p>
          <a:pPr algn="ctr"/>
          <a:endParaRPr lang="en-US" sz="1100"/>
        </a:p>
      </xdr:txBody>
    </xdr:sp>
    <xdr:clientData/>
  </xdr:twoCellAnchor>
  <xdr:twoCellAnchor>
    <xdr:from>
      <xdr:col>7</xdr:col>
      <xdr:colOff>579120</xdr:colOff>
      <xdr:row>11</xdr:row>
      <xdr:rowOff>167640</xdr:rowOff>
    </xdr:from>
    <xdr:to>
      <xdr:col>10</xdr:col>
      <xdr:colOff>60960</xdr:colOff>
      <xdr:row>17</xdr:row>
      <xdr:rowOff>0</xdr:rowOff>
    </xdr:to>
    <xdr:sp macro="" textlink="">
      <xdr:nvSpPr>
        <xdr:cNvPr id="4" name="TextBox 3"/>
        <xdr:cNvSpPr txBox="1"/>
      </xdr:nvSpPr>
      <xdr:spPr>
        <a:xfrm>
          <a:off x="4846320" y="2179320"/>
          <a:ext cx="1310640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BOB #2</a:t>
          </a:r>
        </a:p>
        <a:p>
          <a:pPr algn="ctr"/>
          <a:r>
            <a:rPr lang="en-US" sz="1100"/>
            <a:t>(Rack Interface)</a:t>
          </a:r>
        </a:p>
        <a:p>
          <a:pPr algn="ctr"/>
          <a:endParaRPr lang="en-US" sz="1100"/>
        </a:p>
      </xdr:txBody>
    </xdr:sp>
    <xdr:clientData/>
  </xdr:twoCellAnchor>
  <xdr:twoCellAnchor>
    <xdr:from>
      <xdr:col>7</xdr:col>
      <xdr:colOff>571500</xdr:colOff>
      <xdr:row>5</xdr:row>
      <xdr:rowOff>1</xdr:rowOff>
    </xdr:from>
    <xdr:to>
      <xdr:col>15</xdr:col>
      <xdr:colOff>38100</xdr:colOff>
      <xdr:row>15</xdr:row>
      <xdr:rowOff>114301</xdr:rowOff>
    </xdr:to>
    <xdr:grpSp>
      <xdr:nvGrpSpPr>
        <xdr:cNvPr id="8" name="Group 7"/>
        <xdr:cNvGrpSpPr/>
      </xdr:nvGrpSpPr>
      <xdr:grpSpPr>
        <a:xfrm>
          <a:off x="4838700" y="914401"/>
          <a:ext cx="4343400" cy="1943100"/>
          <a:chOff x="4838700" y="1287780"/>
          <a:chExt cx="4343400" cy="1569720"/>
        </a:xfrm>
      </xdr:grpSpPr>
      <xdr:sp macro="" textlink="">
        <xdr:nvSpPr>
          <xdr:cNvPr id="5" name="TextBox 4"/>
          <xdr:cNvSpPr txBox="1"/>
        </xdr:nvSpPr>
        <xdr:spPr>
          <a:xfrm>
            <a:off x="7330440" y="1287780"/>
            <a:ext cx="1851660" cy="15697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Patch Panel</a:t>
            </a:r>
          </a:p>
          <a:p>
            <a:pPr algn="ctr"/>
            <a:r>
              <a:rPr lang="en-US" sz="1100" b="1"/>
              <a:t>(Wall Mount)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4838700" y="1743304"/>
            <a:ext cx="1318260" cy="59095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BNC Connector</a:t>
            </a:r>
            <a:r>
              <a:rPr lang="en-US" sz="1100" baseline="0"/>
              <a:t> Panel 1</a:t>
            </a:r>
            <a:endParaRPr lang="en-US" sz="1100"/>
          </a:p>
          <a:p>
            <a:pPr algn="ctr"/>
            <a:r>
              <a:rPr lang="en-US" sz="1100"/>
              <a:t>3 rows of 8 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7459980" y="2383506"/>
            <a:ext cx="1546860" cy="4185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BNC Connector</a:t>
            </a:r>
            <a:r>
              <a:rPr lang="en-US" sz="1100" baseline="0"/>
              <a:t> Panel 2</a:t>
            </a:r>
            <a:endParaRPr lang="en-US" sz="1100"/>
          </a:p>
          <a:p>
            <a:pPr algn="ctr"/>
            <a:r>
              <a:rPr lang="en-US" sz="1100"/>
              <a:t>B;ank</a:t>
            </a:r>
          </a:p>
        </xdr:txBody>
      </xdr:sp>
    </xdr:grpSp>
    <xdr:clientData/>
  </xdr:twoCellAnchor>
  <xdr:twoCellAnchor>
    <xdr:from>
      <xdr:col>17</xdr:col>
      <xdr:colOff>30480</xdr:colOff>
      <xdr:row>1</xdr:row>
      <xdr:rowOff>175260</xdr:rowOff>
    </xdr:from>
    <xdr:to>
      <xdr:col>20</xdr:col>
      <xdr:colOff>548640</xdr:colOff>
      <xdr:row>8</xdr:row>
      <xdr:rowOff>22860</xdr:rowOff>
    </xdr:to>
    <xdr:sp macro="" textlink="">
      <xdr:nvSpPr>
        <xdr:cNvPr id="9" name="TextBox 8"/>
        <xdr:cNvSpPr txBox="1"/>
      </xdr:nvSpPr>
      <xdr:spPr>
        <a:xfrm>
          <a:off x="10393680" y="358140"/>
          <a:ext cx="234696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BOOM</a:t>
          </a:r>
        </a:p>
        <a:p>
          <a:pPr algn="ctr"/>
          <a:endParaRPr lang="en-US" sz="1100"/>
        </a:p>
        <a:p>
          <a:pPr algn="ctr"/>
          <a:r>
            <a:rPr lang="en-US" sz="1100"/>
            <a:t>Box</a:t>
          </a:r>
        </a:p>
        <a:p>
          <a:pPr algn="ctr"/>
          <a:endParaRPr lang="en-US" sz="1100"/>
        </a:p>
        <a:p>
          <a:pPr algn="ctr"/>
          <a:r>
            <a:rPr lang="en-US" sz="1100"/>
            <a:t>(Wall Mount)</a:t>
          </a:r>
        </a:p>
      </xdr:txBody>
    </xdr:sp>
    <xdr:clientData/>
  </xdr:twoCellAnchor>
  <xdr:twoCellAnchor>
    <xdr:from>
      <xdr:col>6</xdr:col>
      <xdr:colOff>22860</xdr:colOff>
      <xdr:row>5</xdr:row>
      <xdr:rowOff>83820</xdr:rowOff>
    </xdr:from>
    <xdr:to>
      <xdr:col>7</xdr:col>
      <xdr:colOff>594360</xdr:colOff>
      <xdr:row>10</xdr:row>
      <xdr:rowOff>108109</xdr:rowOff>
    </xdr:to>
    <xdr:sp macro="" textlink="">
      <xdr:nvSpPr>
        <xdr:cNvPr id="10" name="Freeform 9"/>
        <xdr:cNvSpPr/>
      </xdr:nvSpPr>
      <xdr:spPr>
        <a:xfrm>
          <a:off x="3680460" y="998220"/>
          <a:ext cx="1181100" cy="938689"/>
        </a:xfrm>
        <a:custGeom>
          <a:avLst/>
          <a:gdLst>
            <a:gd name="connsiteX0" fmla="*/ 0 w 1203960"/>
            <a:gd name="connsiteY0" fmla="*/ 640141 h 672050"/>
            <a:gd name="connsiteX1" fmla="*/ 624840 w 1203960"/>
            <a:gd name="connsiteY1" fmla="*/ 609661 h 672050"/>
            <a:gd name="connsiteX2" fmla="*/ 739140 w 1203960"/>
            <a:gd name="connsiteY2" fmla="*/ 76261 h 672050"/>
            <a:gd name="connsiteX3" fmla="*/ 1203960 w 1203960"/>
            <a:gd name="connsiteY3" fmla="*/ 15301 h 672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3960" h="672050">
              <a:moveTo>
                <a:pt x="0" y="640141"/>
              </a:moveTo>
              <a:cubicBezTo>
                <a:pt x="250825" y="671891"/>
                <a:pt x="501650" y="703641"/>
                <a:pt x="624840" y="609661"/>
              </a:cubicBezTo>
              <a:cubicBezTo>
                <a:pt x="748030" y="515681"/>
                <a:pt x="642620" y="175321"/>
                <a:pt x="739140" y="76261"/>
              </a:cubicBezTo>
              <a:cubicBezTo>
                <a:pt x="835660" y="-22799"/>
                <a:pt x="1019810" y="-3749"/>
                <a:pt x="1203960" y="15301"/>
              </a:cubicBezTo>
            </a:path>
          </a:pathLst>
        </a:cu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594360</xdr:colOff>
      <xdr:row>12</xdr:row>
      <xdr:rowOff>9827</xdr:rowOff>
    </xdr:from>
    <xdr:to>
      <xdr:col>7</xdr:col>
      <xdr:colOff>594360</xdr:colOff>
      <xdr:row>13</xdr:row>
      <xdr:rowOff>175260</xdr:rowOff>
    </xdr:to>
    <xdr:sp macro="" textlink="">
      <xdr:nvSpPr>
        <xdr:cNvPr id="11" name="Freeform 10"/>
        <xdr:cNvSpPr/>
      </xdr:nvSpPr>
      <xdr:spPr>
        <a:xfrm>
          <a:off x="3642360" y="2204387"/>
          <a:ext cx="1219200" cy="348313"/>
        </a:xfrm>
        <a:custGeom>
          <a:avLst/>
          <a:gdLst>
            <a:gd name="connsiteX0" fmla="*/ 0 w 1269130"/>
            <a:gd name="connsiteY0" fmla="*/ 43513 h 715251"/>
            <a:gd name="connsiteX1" fmla="*/ 647700 w 1269130"/>
            <a:gd name="connsiteY1" fmla="*/ 58753 h 715251"/>
            <a:gd name="connsiteX2" fmla="*/ 762000 w 1269130"/>
            <a:gd name="connsiteY2" fmla="*/ 615013 h 715251"/>
            <a:gd name="connsiteX3" fmla="*/ 1226820 w 1269130"/>
            <a:gd name="connsiteY3" fmla="*/ 706453 h 715251"/>
            <a:gd name="connsiteX4" fmla="*/ 1219200 w 1269130"/>
            <a:gd name="connsiteY4" fmla="*/ 706453 h 7152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69130" h="715251">
              <a:moveTo>
                <a:pt x="0" y="43513"/>
              </a:moveTo>
              <a:cubicBezTo>
                <a:pt x="260350" y="3508"/>
                <a:pt x="520700" y="-36497"/>
                <a:pt x="647700" y="58753"/>
              </a:cubicBezTo>
              <a:cubicBezTo>
                <a:pt x="774700" y="154003"/>
                <a:pt x="665480" y="507063"/>
                <a:pt x="762000" y="615013"/>
              </a:cubicBezTo>
              <a:cubicBezTo>
                <a:pt x="858520" y="722963"/>
                <a:pt x="1150620" y="691213"/>
                <a:pt x="1226820" y="706453"/>
              </a:cubicBezTo>
              <a:cubicBezTo>
                <a:pt x="1303020" y="721693"/>
                <a:pt x="1261110" y="714073"/>
                <a:pt x="1219200" y="706453"/>
              </a:cubicBezTo>
            </a:path>
          </a:pathLst>
        </a:cu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7</xdr:row>
      <xdr:rowOff>45720</xdr:rowOff>
    </xdr:from>
    <xdr:to>
      <xdr:col>14</xdr:col>
      <xdr:colOff>487680</xdr:colOff>
      <xdr:row>10</xdr:row>
      <xdr:rowOff>76200</xdr:rowOff>
    </xdr:to>
    <xdr:sp macro="" textlink="">
      <xdr:nvSpPr>
        <xdr:cNvPr id="13" name="TextBox 12"/>
        <xdr:cNvSpPr txBox="1"/>
      </xdr:nvSpPr>
      <xdr:spPr>
        <a:xfrm>
          <a:off x="7429500" y="1325880"/>
          <a:ext cx="159258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60960</xdr:colOff>
      <xdr:row>5</xdr:row>
      <xdr:rowOff>99060</xdr:rowOff>
    </xdr:from>
    <xdr:to>
      <xdr:col>12</xdr:col>
      <xdr:colOff>281940</xdr:colOff>
      <xdr:row>8</xdr:row>
      <xdr:rowOff>123340</xdr:rowOff>
    </xdr:to>
    <xdr:sp macro="" textlink="">
      <xdr:nvSpPr>
        <xdr:cNvPr id="12" name="Freeform 11"/>
        <xdr:cNvSpPr/>
      </xdr:nvSpPr>
      <xdr:spPr>
        <a:xfrm>
          <a:off x="6156960" y="1013460"/>
          <a:ext cx="1440180" cy="572920"/>
        </a:xfrm>
        <a:custGeom>
          <a:avLst/>
          <a:gdLst>
            <a:gd name="connsiteX0" fmla="*/ 0 w 1440180"/>
            <a:gd name="connsiteY0" fmla="*/ 35298 h 387238"/>
            <a:gd name="connsiteX1" fmla="*/ 601980 w 1440180"/>
            <a:gd name="connsiteY1" fmla="*/ 27678 h 387238"/>
            <a:gd name="connsiteX2" fmla="*/ 708660 w 1440180"/>
            <a:gd name="connsiteY2" fmla="*/ 340098 h 387238"/>
            <a:gd name="connsiteX3" fmla="*/ 1440180 w 1440180"/>
            <a:gd name="connsiteY3" fmla="*/ 385818 h 387238"/>
            <a:gd name="connsiteX4" fmla="*/ 1440180 w 1440180"/>
            <a:gd name="connsiteY4" fmla="*/ 385818 h 3872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40180" h="387238">
              <a:moveTo>
                <a:pt x="0" y="35298"/>
              </a:moveTo>
              <a:cubicBezTo>
                <a:pt x="241935" y="6088"/>
                <a:pt x="483870" y="-23122"/>
                <a:pt x="601980" y="27678"/>
              </a:cubicBezTo>
              <a:cubicBezTo>
                <a:pt x="720090" y="78478"/>
                <a:pt x="568960" y="280408"/>
                <a:pt x="708660" y="340098"/>
              </a:cubicBezTo>
              <a:cubicBezTo>
                <a:pt x="848360" y="399788"/>
                <a:pt x="1440180" y="385818"/>
                <a:pt x="1440180" y="385818"/>
              </a:cubicBezTo>
              <a:lnTo>
                <a:pt x="1440180" y="385818"/>
              </a:ln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9</xdr:row>
      <xdr:rowOff>83819</xdr:rowOff>
    </xdr:from>
    <xdr:to>
      <xdr:col>12</xdr:col>
      <xdr:colOff>259080</xdr:colOff>
      <xdr:row>14</xdr:row>
      <xdr:rowOff>22860</xdr:rowOff>
    </xdr:to>
    <xdr:sp macro="" textlink="">
      <xdr:nvSpPr>
        <xdr:cNvPr id="14" name="Freeform 13"/>
        <xdr:cNvSpPr/>
      </xdr:nvSpPr>
      <xdr:spPr>
        <a:xfrm>
          <a:off x="6134100" y="1729739"/>
          <a:ext cx="1440180" cy="853441"/>
        </a:xfrm>
        <a:custGeom>
          <a:avLst/>
          <a:gdLst>
            <a:gd name="connsiteX0" fmla="*/ 0 w 1889760"/>
            <a:gd name="connsiteY0" fmla="*/ 1043341 h 1158576"/>
            <a:gd name="connsiteX1" fmla="*/ 640080 w 1889760"/>
            <a:gd name="connsiteY1" fmla="*/ 1081441 h 1158576"/>
            <a:gd name="connsiteX2" fmla="*/ 701040 w 1889760"/>
            <a:gd name="connsiteY2" fmla="*/ 159421 h 1158576"/>
            <a:gd name="connsiteX3" fmla="*/ 1889760 w 1889760"/>
            <a:gd name="connsiteY3" fmla="*/ 7021 h 11585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89760" h="1158576">
              <a:moveTo>
                <a:pt x="0" y="1043341"/>
              </a:moveTo>
              <a:cubicBezTo>
                <a:pt x="261620" y="1136051"/>
                <a:pt x="523240" y="1228761"/>
                <a:pt x="640080" y="1081441"/>
              </a:cubicBezTo>
              <a:cubicBezTo>
                <a:pt x="756920" y="934121"/>
                <a:pt x="492760" y="338491"/>
                <a:pt x="701040" y="159421"/>
              </a:cubicBezTo>
              <a:cubicBezTo>
                <a:pt x="909320" y="-19649"/>
                <a:pt x="1399540" y="-6314"/>
                <a:pt x="1889760" y="7021"/>
              </a:cubicBez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259080</xdr:colOff>
      <xdr:row>8</xdr:row>
      <xdr:rowOff>45720</xdr:rowOff>
    </xdr:from>
    <xdr:to>
      <xdr:col>12</xdr:col>
      <xdr:colOff>365760</xdr:colOff>
      <xdr:row>8</xdr:row>
      <xdr:rowOff>167640</xdr:rowOff>
    </xdr:to>
    <xdr:sp macro="" textlink="">
      <xdr:nvSpPr>
        <xdr:cNvPr id="15" name="Oval 14"/>
        <xdr:cNvSpPr/>
      </xdr:nvSpPr>
      <xdr:spPr>
        <a:xfrm>
          <a:off x="7574280" y="1508760"/>
          <a:ext cx="10668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259080</xdr:colOff>
      <xdr:row>9</xdr:row>
      <xdr:rowOff>38100</xdr:rowOff>
    </xdr:from>
    <xdr:to>
      <xdr:col>12</xdr:col>
      <xdr:colOff>358140</xdr:colOff>
      <xdr:row>9</xdr:row>
      <xdr:rowOff>152400</xdr:rowOff>
    </xdr:to>
    <xdr:sp macro="" textlink="">
      <xdr:nvSpPr>
        <xdr:cNvPr id="16" name="Oval 15"/>
        <xdr:cNvSpPr/>
      </xdr:nvSpPr>
      <xdr:spPr>
        <a:xfrm>
          <a:off x="7574280" y="1684020"/>
          <a:ext cx="99060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14</xdr:row>
      <xdr:rowOff>45720</xdr:rowOff>
    </xdr:from>
    <xdr:to>
      <xdr:col>21</xdr:col>
      <xdr:colOff>594360</xdr:colOff>
      <xdr:row>19</xdr:row>
      <xdr:rowOff>0</xdr:rowOff>
    </xdr:to>
    <xdr:sp macro="" textlink="">
      <xdr:nvSpPr>
        <xdr:cNvPr id="17" name="TextBox 16"/>
        <xdr:cNvSpPr txBox="1"/>
      </xdr:nvSpPr>
      <xdr:spPr>
        <a:xfrm>
          <a:off x="11582400" y="2606040"/>
          <a:ext cx="181356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APU</a:t>
          </a:r>
        </a:p>
      </xdr:txBody>
    </xdr:sp>
    <xdr:clientData/>
  </xdr:twoCellAnchor>
  <xdr:twoCellAnchor>
    <xdr:from>
      <xdr:col>15</xdr:col>
      <xdr:colOff>38100</xdr:colOff>
      <xdr:row>2</xdr:row>
      <xdr:rowOff>137521</xdr:rowOff>
    </xdr:from>
    <xdr:to>
      <xdr:col>17</xdr:col>
      <xdr:colOff>15240</xdr:colOff>
      <xdr:row>6</xdr:row>
      <xdr:rowOff>50593</xdr:rowOff>
    </xdr:to>
    <xdr:sp macro="" textlink="">
      <xdr:nvSpPr>
        <xdr:cNvPr id="18" name="Freeform 17"/>
        <xdr:cNvSpPr/>
      </xdr:nvSpPr>
      <xdr:spPr>
        <a:xfrm>
          <a:off x="9182100" y="503281"/>
          <a:ext cx="1196340" cy="644592"/>
        </a:xfrm>
        <a:custGeom>
          <a:avLst/>
          <a:gdLst>
            <a:gd name="connsiteX0" fmla="*/ 0 w 1234440"/>
            <a:gd name="connsiteY0" fmla="*/ 593999 h 644592"/>
            <a:gd name="connsiteX1" fmla="*/ 419100 w 1234440"/>
            <a:gd name="connsiteY1" fmla="*/ 593999 h 644592"/>
            <a:gd name="connsiteX2" fmla="*/ 480060 w 1234440"/>
            <a:gd name="connsiteY2" fmla="*/ 68219 h 644592"/>
            <a:gd name="connsiteX3" fmla="*/ 1234440 w 1234440"/>
            <a:gd name="connsiteY3" fmla="*/ 22499 h 6445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34440" h="644592">
              <a:moveTo>
                <a:pt x="0" y="593999"/>
              </a:moveTo>
              <a:cubicBezTo>
                <a:pt x="169545" y="637814"/>
                <a:pt x="339090" y="681629"/>
                <a:pt x="419100" y="593999"/>
              </a:cubicBezTo>
              <a:cubicBezTo>
                <a:pt x="499110" y="506369"/>
                <a:pt x="344170" y="163469"/>
                <a:pt x="480060" y="68219"/>
              </a:cubicBezTo>
              <a:cubicBezTo>
                <a:pt x="615950" y="-27031"/>
                <a:pt x="925195" y="-2266"/>
                <a:pt x="1234440" y="22499"/>
              </a:cubicBez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</xdr:colOff>
      <xdr:row>3</xdr:row>
      <xdr:rowOff>146414</xdr:rowOff>
    </xdr:from>
    <xdr:to>
      <xdr:col>17</xdr:col>
      <xdr:colOff>30480</xdr:colOff>
      <xdr:row>8</xdr:row>
      <xdr:rowOff>35420</xdr:rowOff>
    </xdr:to>
    <xdr:sp macro="" textlink="">
      <xdr:nvSpPr>
        <xdr:cNvPr id="19" name="Freeform 18"/>
        <xdr:cNvSpPr/>
      </xdr:nvSpPr>
      <xdr:spPr>
        <a:xfrm>
          <a:off x="9174480" y="695054"/>
          <a:ext cx="1219200" cy="803406"/>
        </a:xfrm>
        <a:custGeom>
          <a:avLst/>
          <a:gdLst>
            <a:gd name="connsiteX0" fmla="*/ 0 w 1196340"/>
            <a:gd name="connsiteY0" fmla="*/ 729886 h 803406"/>
            <a:gd name="connsiteX1" fmla="*/ 579120 w 1196340"/>
            <a:gd name="connsiteY1" fmla="*/ 745126 h 803406"/>
            <a:gd name="connsiteX2" fmla="*/ 678180 w 1196340"/>
            <a:gd name="connsiteY2" fmla="*/ 89806 h 803406"/>
            <a:gd name="connsiteX3" fmla="*/ 1196340 w 1196340"/>
            <a:gd name="connsiteY3" fmla="*/ 5986 h 803406"/>
            <a:gd name="connsiteX4" fmla="*/ 1196340 w 1196340"/>
            <a:gd name="connsiteY4" fmla="*/ 5986 h 803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96340" h="803406">
              <a:moveTo>
                <a:pt x="0" y="729886"/>
              </a:moveTo>
              <a:cubicBezTo>
                <a:pt x="233045" y="790846"/>
                <a:pt x="466090" y="851806"/>
                <a:pt x="579120" y="745126"/>
              </a:cubicBezTo>
              <a:cubicBezTo>
                <a:pt x="692150" y="638446"/>
                <a:pt x="575310" y="212996"/>
                <a:pt x="678180" y="89806"/>
              </a:cubicBezTo>
              <a:cubicBezTo>
                <a:pt x="781050" y="-33384"/>
                <a:pt x="1196340" y="5986"/>
                <a:pt x="1196340" y="5986"/>
              </a:cubicBezTo>
              <a:lnTo>
                <a:pt x="1196340" y="5986"/>
              </a:ln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</xdr:colOff>
      <xdr:row>5</xdr:row>
      <xdr:rowOff>63026</xdr:rowOff>
    </xdr:from>
    <xdr:to>
      <xdr:col>17</xdr:col>
      <xdr:colOff>15240</xdr:colOff>
      <xdr:row>9</xdr:row>
      <xdr:rowOff>70000</xdr:rowOff>
    </xdr:to>
    <xdr:sp macro="" textlink="">
      <xdr:nvSpPr>
        <xdr:cNvPr id="20" name="Freeform 19"/>
        <xdr:cNvSpPr/>
      </xdr:nvSpPr>
      <xdr:spPr>
        <a:xfrm>
          <a:off x="9189720" y="977426"/>
          <a:ext cx="1188720" cy="738494"/>
        </a:xfrm>
        <a:custGeom>
          <a:avLst/>
          <a:gdLst>
            <a:gd name="connsiteX0" fmla="*/ 0 w 1188720"/>
            <a:gd name="connsiteY0" fmla="*/ 676114 h 738494"/>
            <a:gd name="connsiteX1" fmla="*/ 807720 w 1188720"/>
            <a:gd name="connsiteY1" fmla="*/ 683734 h 738494"/>
            <a:gd name="connsiteX2" fmla="*/ 906780 w 1188720"/>
            <a:gd name="connsiteY2" fmla="*/ 89374 h 738494"/>
            <a:gd name="connsiteX3" fmla="*/ 1188720 w 1188720"/>
            <a:gd name="connsiteY3" fmla="*/ 13174 h 738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88720" h="738494">
              <a:moveTo>
                <a:pt x="0" y="676114"/>
              </a:moveTo>
              <a:cubicBezTo>
                <a:pt x="328295" y="728819"/>
                <a:pt x="656590" y="781524"/>
                <a:pt x="807720" y="683734"/>
              </a:cubicBezTo>
              <a:cubicBezTo>
                <a:pt x="958850" y="585944"/>
                <a:pt x="843280" y="201134"/>
                <a:pt x="906780" y="89374"/>
              </a:cubicBezTo>
              <a:cubicBezTo>
                <a:pt x="970280" y="-22386"/>
                <a:pt x="1079500" y="-4606"/>
                <a:pt x="1188720" y="13174"/>
              </a:cubicBezTo>
            </a:path>
          </a:pathLst>
        </a:cu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180018</xdr:colOff>
      <xdr:row>8</xdr:row>
      <xdr:rowOff>45720</xdr:rowOff>
    </xdr:from>
    <xdr:to>
      <xdr:col>21</xdr:col>
      <xdr:colOff>260431</xdr:colOff>
      <xdr:row>14</xdr:row>
      <xdr:rowOff>68580</xdr:rowOff>
    </xdr:to>
    <xdr:sp macro="" textlink="">
      <xdr:nvSpPr>
        <xdr:cNvPr id="21" name="Freeform 20"/>
        <xdr:cNvSpPr/>
      </xdr:nvSpPr>
      <xdr:spPr>
        <a:xfrm>
          <a:off x="12372018" y="1508760"/>
          <a:ext cx="690013" cy="1120140"/>
        </a:xfrm>
        <a:custGeom>
          <a:avLst/>
          <a:gdLst>
            <a:gd name="connsiteX0" fmla="*/ 33342 w 690013"/>
            <a:gd name="connsiteY0" fmla="*/ 0 h 1120140"/>
            <a:gd name="connsiteX1" fmla="*/ 63822 w 690013"/>
            <a:gd name="connsiteY1" fmla="*/ 541020 h 1120140"/>
            <a:gd name="connsiteX2" fmla="*/ 612462 w 690013"/>
            <a:gd name="connsiteY2" fmla="*/ 601980 h 1120140"/>
            <a:gd name="connsiteX3" fmla="*/ 673422 w 690013"/>
            <a:gd name="connsiteY3" fmla="*/ 1120140 h 11201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0013" h="1120140">
              <a:moveTo>
                <a:pt x="33342" y="0"/>
              </a:moveTo>
              <a:cubicBezTo>
                <a:pt x="322" y="220345"/>
                <a:pt x="-32698" y="440690"/>
                <a:pt x="63822" y="541020"/>
              </a:cubicBezTo>
              <a:cubicBezTo>
                <a:pt x="160342" y="641350"/>
                <a:pt x="510862" y="505460"/>
                <a:pt x="612462" y="601980"/>
              </a:cubicBezTo>
              <a:cubicBezTo>
                <a:pt x="714062" y="698500"/>
                <a:pt x="693742" y="909320"/>
                <a:pt x="673422" y="1120140"/>
              </a:cubicBez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137160</xdr:colOff>
      <xdr:row>8</xdr:row>
      <xdr:rowOff>15240</xdr:rowOff>
    </xdr:from>
    <xdr:to>
      <xdr:col>20</xdr:col>
      <xdr:colOff>217573</xdr:colOff>
      <xdr:row>14</xdr:row>
      <xdr:rowOff>38100</xdr:rowOff>
    </xdr:to>
    <xdr:sp macro="" textlink="">
      <xdr:nvSpPr>
        <xdr:cNvPr id="22" name="Freeform 21"/>
        <xdr:cNvSpPr/>
      </xdr:nvSpPr>
      <xdr:spPr>
        <a:xfrm>
          <a:off x="11719560" y="1478280"/>
          <a:ext cx="690013" cy="1120140"/>
        </a:xfrm>
        <a:custGeom>
          <a:avLst/>
          <a:gdLst>
            <a:gd name="connsiteX0" fmla="*/ 33342 w 690013"/>
            <a:gd name="connsiteY0" fmla="*/ 0 h 1120140"/>
            <a:gd name="connsiteX1" fmla="*/ 63822 w 690013"/>
            <a:gd name="connsiteY1" fmla="*/ 541020 h 1120140"/>
            <a:gd name="connsiteX2" fmla="*/ 612462 w 690013"/>
            <a:gd name="connsiteY2" fmla="*/ 601980 h 1120140"/>
            <a:gd name="connsiteX3" fmla="*/ 673422 w 690013"/>
            <a:gd name="connsiteY3" fmla="*/ 1120140 h 11201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0013" h="1120140">
              <a:moveTo>
                <a:pt x="33342" y="0"/>
              </a:moveTo>
              <a:cubicBezTo>
                <a:pt x="322" y="220345"/>
                <a:pt x="-32698" y="440690"/>
                <a:pt x="63822" y="541020"/>
              </a:cubicBezTo>
              <a:cubicBezTo>
                <a:pt x="160342" y="641350"/>
                <a:pt x="510862" y="505460"/>
                <a:pt x="612462" y="601980"/>
              </a:cubicBezTo>
              <a:cubicBezTo>
                <a:pt x="714062" y="698500"/>
                <a:pt x="693742" y="909320"/>
                <a:pt x="673422" y="1120140"/>
              </a:cubicBez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175260</xdr:colOff>
      <xdr:row>1</xdr:row>
      <xdr:rowOff>30480</xdr:rowOff>
    </xdr:from>
    <xdr:to>
      <xdr:col>16</xdr:col>
      <xdr:colOff>175260</xdr:colOff>
      <xdr:row>2</xdr:row>
      <xdr:rowOff>60960</xdr:rowOff>
    </xdr:to>
    <xdr:sp macro="" textlink="">
      <xdr:nvSpPr>
        <xdr:cNvPr id="33" name="TextBox 32"/>
        <xdr:cNvSpPr txBox="1"/>
      </xdr:nvSpPr>
      <xdr:spPr>
        <a:xfrm>
          <a:off x="8709660" y="213360"/>
          <a:ext cx="12192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Cat 5 from C-Rio</a:t>
          </a:r>
        </a:p>
      </xdr:txBody>
    </xdr:sp>
    <xdr:clientData/>
  </xdr:twoCellAnchor>
  <xdr:twoCellAnchor>
    <xdr:from>
      <xdr:col>13</xdr:col>
      <xdr:colOff>331470</xdr:colOff>
      <xdr:row>2</xdr:row>
      <xdr:rowOff>53340</xdr:rowOff>
    </xdr:from>
    <xdr:to>
      <xdr:col>17</xdr:col>
      <xdr:colOff>22860</xdr:colOff>
      <xdr:row>5</xdr:row>
      <xdr:rowOff>0</xdr:rowOff>
    </xdr:to>
    <xdr:cxnSp macro="">
      <xdr:nvCxnSpPr>
        <xdr:cNvPr id="35" name="Elbow Connector 34"/>
        <xdr:cNvCxnSpPr>
          <a:endCxn id="5" idx="0"/>
        </xdr:cNvCxnSpPr>
      </xdr:nvCxnSpPr>
      <xdr:spPr>
        <a:xfrm rot="10800000" flipV="1">
          <a:off x="8256270" y="419100"/>
          <a:ext cx="2129790" cy="495300"/>
        </a:xfrm>
        <a:prstGeom prst="bentConnector2">
          <a:avLst/>
        </a:prstGeom>
        <a:ln w="254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1</xdr:row>
      <xdr:rowOff>7620</xdr:rowOff>
    </xdr:from>
    <xdr:to>
      <xdr:col>13</xdr:col>
      <xdr:colOff>137160</xdr:colOff>
      <xdr:row>7</xdr:row>
      <xdr:rowOff>129540</xdr:rowOff>
    </xdr:to>
    <xdr:cxnSp macro="">
      <xdr:nvCxnSpPr>
        <xdr:cNvPr id="40" name="Elbow Connector 39"/>
        <xdr:cNvCxnSpPr/>
      </xdr:nvCxnSpPr>
      <xdr:spPr>
        <a:xfrm rot="10800000">
          <a:off x="6141720" y="190500"/>
          <a:ext cx="1920240" cy="1219200"/>
        </a:xfrm>
        <a:prstGeom prst="bentConnector3">
          <a:avLst>
            <a:gd name="adj1" fmla="val 50000"/>
          </a:avLst>
        </a:prstGeom>
        <a:ln w="254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0</xdr:row>
      <xdr:rowOff>76200</xdr:rowOff>
    </xdr:from>
    <xdr:to>
      <xdr:col>10</xdr:col>
      <xdr:colOff>53340</xdr:colOff>
      <xdr:row>2</xdr:row>
      <xdr:rowOff>152400</xdr:rowOff>
    </xdr:to>
    <xdr:sp macro="" textlink="">
      <xdr:nvSpPr>
        <xdr:cNvPr id="42" name="TextBox 41"/>
        <xdr:cNvSpPr txBox="1"/>
      </xdr:nvSpPr>
      <xdr:spPr>
        <a:xfrm>
          <a:off x="4838700" y="76200"/>
          <a:ext cx="131064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C-Rio #3</a:t>
          </a:r>
          <a:r>
            <a:rPr lang="en-US" sz="1100" baseline="0"/>
            <a:t> Expansion Module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175260</xdr:rowOff>
    </xdr:from>
    <xdr:to>
      <xdr:col>14</xdr:col>
      <xdr:colOff>53340</xdr:colOff>
      <xdr:row>28</xdr:row>
      <xdr:rowOff>7620</xdr:rowOff>
    </xdr:to>
    <xdr:grpSp>
      <xdr:nvGrpSpPr>
        <xdr:cNvPr id="32" name="Group 31"/>
        <xdr:cNvGrpSpPr/>
      </xdr:nvGrpSpPr>
      <xdr:grpSpPr>
        <a:xfrm>
          <a:off x="1226820" y="358140"/>
          <a:ext cx="7360920" cy="4770120"/>
          <a:chOff x="1226820" y="358140"/>
          <a:chExt cx="7360920" cy="4770120"/>
        </a:xfrm>
      </xdr:grpSpPr>
      <xdr:grpSp>
        <xdr:nvGrpSpPr>
          <xdr:cNvPr id="29" name="Group 28"/>
          <xdr:cNvGrpSpPr/>
        </xdr:nvGrpSpPr>
        <xdr:grpSpPr>
          <a:xfrm>
            <a:off x="1226820" y="365760"/>
            <a:ext cx="2438400" cy="4762500"/>
            <a:chOff x="1226820" y="365760"/>
            <a:chExt cx="2438400" cy="4762500"/>
          </a:xfrm>
        </xdr:grpSpPr>
        <xdr:sp macro="" textlink="">
          <xdr:nvSpPr>
            <xdr:cNvPr id="2" name="TextBox 1"/>
            <xdr:cNvSpPr txBox="1"/>
          </xdr:nvSpPr>
          <xdr:spPr>
            <a:xfrm>
              <a:off x="1226820" y="365760"/>
              <a:ext cx="2438400" cy="476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/>
                <a:t>Console</a:t>
              </a:r>
              <a:r>
                <a:rPr lang="en-US" sz="1100" baseline="0"/>
                <a:t> 1</a:t>
              </a:r>
              <a:endParaRPr lang="en-US" sz="1100"/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1356360" y="3200400"/>
              <a:ext cx="2263140" cy="2133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Table Top</a:t>
              </a:r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1318260" y="655320"/>
              <a:ext cx="2263140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Power Panel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1371600" y="387096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UPS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1371600" y="4457700"/>
              <a:ext cx="2263140" cy="297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Fan</a:t>
              </a:r>
            </a:p>
          </xdr:txBody>
        </xdr:sp>
        <xdr:sp macro="" textlink="">
          <xdr:nvSpPr>
            <xdr:cNvPr id="20" name="TextBox 19"/>
            <xdr:cNvSpPr txBox="1"/>
          </xdr:nvSpPr>
          <xdr:spPr>
            <a:xfrm>
              <a:off x="1341120" y="161544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GTCP85 Cell Power E stop</a:t>
              </a:r>
            </a:p>
          </xdr:txBody>
        </xdr:sp>
        <xdr:sp macro="" textlink="">
          <xdr:nvSpPr>
            <xdr:cNvPr id="21" name="TextBox 20"/>
            <xdr:cNvSpPr txBox="1"/>
          </xdr:nvSpPr>
          <xdr:spPr>
            <a:xfrm>
              <a:off x="1333500" y="101346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Trig</a:t>
              </a:r>
              <a:r>
                <a:rPr lang="en-US" sz="1100" baseline="0"/>
                <a:t> Teks</a:t>
              </a:r>
              <a:endParaRPr lang="en-US" sz="1100"/>
            </a:p>
          </xdr:txBody>
        </xdr:sp>
        <xdr:sp macro="" textlink="">
          <xdr:nvSpPr>
            <xdr:cNvPr id="22" name="TextBox 21"/>
            <xdr:cNvSpPr txBox="1"/>
          </xdr:nvSpPr>
          <xdr:spPr>
            <a:xfrm>
              <a:off x="1348740" y="2644140"/>
              <a:ext cx="2263140" cy="5257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Blank</a:t>
              </a:r>
            </a:p>
          </xdr:txBody>
        </xdr:sp>
        <xdr:sp macro="" textlink="">
          <xdr:nvSpPr>
            <xdr:cNvPr id="23" name="TextBox 22"/>
            <xdr:cNvSpPr txBox="1"/>
          </xdr:nvSpPr>
          <xdr:spPr>
            <a:xfrm>
              <a:off x="1341120" y="2209800"/>
              <a:ext cx="2263140" cy="426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GTCP85 Fuel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356360" y="3444240"/>
              <a:ext cx="2263140" cy="426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Battery</a:t>
              </a:r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3710940" y="358140"/>
            <a:ext cx="2438400" cy="4762500"/>
            <a:chOff x="3710940" y="358140"/>
            <a:chExt cx="2438400" cy="4762500"/>
          </a:xfrm>
        </xdr:grpSpPr>
        <xdr:sp macro="" textlink="">
          <xdr:nvSpPr>
            <xdr:cNvPr id="4" name="TextBox 3"/>
            <xdr:cNvSpPr txBox="1"/>
          </xdr:nvSpPr>
          <xdr:spPr>
            <a:xfrm>
              <a:off x="3710940" y="358140"/>
              <a:ext cx="2438400" cy="476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/>
                <a:t>Console</a:t>
              </a:r>
              <a:r>
                <a:rPr lang="en-US" sz="1100" baseline="0"/>
                <a:t> 2</a:t>
              </a:r>
              <a:endParaRPr lang="en-US" sz="1100"/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3832860" y="701040"/>
              <a:ext cx="2263140" cy="8458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ECU Pit</a:t>
              </a:r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3848100" y="155448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Computer</a:t>
              </a:r>
            </a:p>
          </xdr:txBody>
        </xdr:sp>
        <xdr:sp macro="" textlink="">
          <xdr:nvSpPr>
            <xdr:cNvPr id="14" name="TextBox 13"/>
            <xdr:cNvSpPr txBox="1"/>
          </xdr:nvSpPr>
          <xdr:spPr>
            <a:xfrm>
              <a:off x="3855720" y="4693920"/>
              <a:ext cx="2263140" cy="3200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Fan</a:t>
              </a:r>
            </a:p>
          </xdr:txBody>
        </xdr:sp>
        <xdr:sp macro="" textlink="">
          <xdr:nvSpPr>
            <xdr:cNvPr id="16" name="TextBox 15"/>
            <xdr:cNvSpPr txBox="1"/>
          </xdr:nvSpPr>
          <xdr:spPr>
            <a:xfrm>
              <a:off x="3741420" y="2209800"/>
              <a:ext cx="2377440" cy="7543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Load Bank Controller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3825240" y="364998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Blank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3825240" y="4236720"/>
              <a:ext cx="2263140" cy="426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28 VDC</a:t>
              </a:r>
            </a:p>
          </xdr:txBody>
        </xdr:sp>
      </xdr:grpSp>
      <xdr:grpSp>
        <xdr:nvGrpSpPr>
          <xdr:cNvPr id="31" name="Group 30"/>
          <xdr:cNvGrpSpPr/>
        </xdr:nvGrpSpPr>
        <xdr:grpSpPr>
          <a:xfrm>
            <a:off x="6149340" y="365760"/>
            <a:ext cx="2438400" cy="4762500"/>
            <a:chOff x="6149340" y="365760"/>
            <a:chExt cx="2438400" cy="4762500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6149340" y="365760"/>
              <a:ext cx="2438400" cy="476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/>
                <a:t>Console</a:t>
              </a:r>
              <a:r>
                <a:rPr lang="en-US" sz="1100" baseline="0"/>
                <a:t> 3</a:t>
              </a:r>
              <a:endParaRPr lang="en-US" sz="1100"/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6248400" y="1844040"/>
              <a:ext cx="226314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BNC</a:t>
              </a:r>
              <a:r>
                <a:rPr lang="en-US" sz="1100" baseline="0"/>
                <a:t> Connector Patch </a:t>
              </a:r>
            </a:p>
            <a:p>
              <a:pPr algn="ctr"/>
              <a:r>
                <a:rPr lang="en-US" sz="1100" baseline="0"/>
                <a:t>(3 rows of 24)</a:t>
              </a:r>
              <a:endParaRPr lang="en-US" sz="1100"/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6248400" y="693420"/>
              <a:ext cx="2263140" cy="426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Blank (1 3/4 )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6240780" y="1165860"/>
              <a:ext cx="2263140" cy="655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BOB # 1</a:t>
              </a: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6248400" y="2872740"/>
              <a:ext cx="2263140" cy="7315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BOB #2</a:t>
              </a:r>
            </a:p>
          </xdr:txBody>
        </xdr:sp>
        <xdr:sp macro="" textlink="">
          <xdr:nvSpPr>
            <xdr:cNvPr id="19" name="TextBox 18"/>
            <xdr:cNvSpPr txBox="1"/>
          </xdr:nvSpPr>
          <xdr:spPr>
            <a:xfrm>
              <a:off x="6217920" y="4709160"/>
              <a:ext cx="2263140" cy="297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Fan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6240780" y="361950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Blank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6225540" y="4152900"/>
              <a:ext cx="226314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Blank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</xdr:row>
      <xdr:rowOff>38100</xdr:rowOff>
    </xdr:from>
    <xdr:to>
      <xdr:col>1</xdr:col>
      <xdr:colOff>563880</xdr:colOff>
      <xdr:row>2</xdr:row>
      <xdr:rowOff>106680</xdr:rowOff>
    </xdr:to>
    <xdr:sp macro="" textlink="">
      <xdr:nvSpPr>
        <xdr:cNvPr id="2" name="TextBox 1"/>
        <xdr:cNvSpPr txBox="1"/>
      </xdr:nvSpPr>
      <xdr:spPr>
        <a:xfrm>
          <a:off x="502920" y="205740"/>
          <a:ext cx="6705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fff</a:t>
          </a:r>
        </a:p>
      </xdr:txBody>
    </xdr:sp>
    <xdr:clientData/>
  </xdr:twoCellAnchor>
  <xdr:twoCellAnchor>
    <xdr:from>
      <xdr:col>3</xdr:col>
      <xdr:colOff>1699260</xdr:colOff>
      <xdr:row>4</xdr:row>
      <xdr:rowOff>83820</xdr:rowOff>
    </xdr:from>
    <xdr:to>
      <xdr:col>5</xdr:col>
      <xdr:colOff>601980</xdr:colOff>
      <xdr:row>4</xdr:row>
      <xdr:rowOff>91440</xdr:rowOff>
    </xdr:to>
    <xdr:cxnSp macro="">
      <xdr:nvCxnSpPr>
        <xdr:cNvPr id="3" name="Straight Arrow Connector 2"/>
        <xdr:cNvCxnSpPr/>
      </xdr:nvCxnSpPr>
      <xdr:spPr bwMode="auto">
        <a:xfrm flipV="1">
          <a:off x="3032760" y="754380"/>
          <a:ext cx="1211580" cy="76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38100</xdr:colOff>
      <xdr:row>5</xdr:row>
      <xdr:rowOff>83820</xdr:rowOff>
    </xdr:from>
    <xdr:to>
      <xdr:col>9</xdr:col>
      <xdr:colOff>586740</xdr:colOff>
      <xdr:row>5</xdr:row>
      <xdr:rowOff>83820</xdr:rowOff>
    </xdr:to>
    <xdr:cxnSp macro="">
      <xdr:nvCxnSpPr>
        <xdr:cNvPr id="4" name="Straight Arrow Connector 3"/>
        <xdr:cNvCxnSpPr/>
      </xdr:nvCxnSpPr>
      <xdr:spPr bwMode="auto">
        <a:xfrm>
          <a:off x="5143500" y="922020"/>
          <a:ext cx="115824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452583</xdr:colOff>
      <xdr:row>1</xdr:row>
      <xdr:rowOff>147012</xdr:rowOff>
    </xdr:from>
    <xdr:to>
      <xdr:col>2</xdr:col>
      <xdr:colOff>1356208</xdr:colOff>
      <xdr:row>1</xdr:row>
      <xdr:rowOff>1265747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183" y="341745"/>
          <a:ext cx="2740892" cy="11187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522856</xdr:colOff>
      <xdr:row>1</xdr:row>
      <xdr:rowOff>168179</xdr:rowOff>
    </xdr:from>
    <xdr:to>
      <xdr:col>3</xdr:col>
      <xdr:colOff>954041</xdr:colOff>
      <xdr:row>1</xdr:row>
      <xdr:rowOff>1332634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056" y="1113059"/>
          <a:ext cx="2740045" cy="1164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469516</xdr:colOff>
      <xdr:row>1</xdr:row>
      <xdr:rowOff>53879</xdr:rowOff>
    </xdr:from>
    <xdr:to>
      <xdr:col>2</xdr:col>
      <xdr:colOff>1373141</xdr:colOff>
      <xdr:row>1</xdr:row>
      <xdr:rowOff>1172614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77" y="246303"/>
          <a:ext cx="2743200" cy="1118735"/>
        </a:xfrm>
        <a:prstGeom prst="rect">
          <a:avLst/>
        </a:prstGeom>
      </xdr:spPr>
    </xdr:pic>
    <xdr:clientData/>
  </xdr:twoCellAnchor>
  <xdr:twoCellAnchor>
    <xdr:from>
      <xdr:col>9</xdr:col>
      <xdr:colOff>323272</xdr:colOff>
      <xdr:row>8</xdr:row>
      <xdr:rowOff>200121</xdr:rowOff>
    </xdr:from>
    <xdr:to>
      <xdr:col>14</xdr:col>
      <xdr:colOff>27785</xdr:colOff>
      <xdr:row>12</xdr:row>
      <xdr:rowOff>72582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1575" y="3440545"/>
          <a:ext cx="2744816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tabSelected="1" topLeftCell="A136" zoomScale="110" zoomScaleNormal="110" workbookViewId="0">
      <selection activeCell="H134" sqref="H134"/>
    </sheetView>
  </sheetViews>
  <sheetFormatPr defaultRowHeight="15" x14ac:dyDescent="0.25"/>
  <cols>
    <col min="1" max="1" width="5" style="464" customWidth="1"/>
    <col min="2" max="2" width="5" style="1" customWidth="1"/>
    <col min="3" max="3" width="4" style="1" customWidth="1"/>
    <col min="4" max="4" width="45.28515625" customWidth="1"/>
    <col min="5" max="5" width="8.85546875" customWidth="1"/>
    <col min="6" max="6" width="7" style="464" customWidth="1"/>
    <col min="7" max="7" width="27" customWidth="1"/>
    <col min="8" max="8" width="13.42578125" style="2" customWidth="1"/>
    <col min="9" max="9" width="14.28515625" style="2" customWidth="1"/>
    <col min="10" max="10" width="8.140625" style="2" customWidth="1"/>
    <col min="11" max="11" width="40.42578125" customWidth="1"/>
    <col min="12" max="12" width="52.85546875" style="1" customWidth="1"/>
    <col min="13" max="13" width="15" customWidth="1"/>
    <col min="14" max="14" width="29.7109375" customWidth="1"/>
    <col min="15" max="15" width="1.28515625" customWidth="1"/>
    <col min="16" max="16" width="38.5703125" customWidth="1"/>
    <col min="17" max="17" width="31.5703125" customWidth="1"/>
    <col min="18" max="18" width="31.140625" customWidth="1"/>
  </cols>
  <sheetData>
    <row r="1" spans="1:17" s="31" customFormat="1" x14ac:dyDescent="0.25">
      <c r="A1" s="28"/>
      <c r="B1" s="28"/>
      <c r="C1" s="28" t="s">
        <v>0</v>
      </c>
      <c r="D1" s="29" t="s">
        <v>137</v>
      </c>
      <c r="E1" s="29"/>
      <c r="F1" s="469"/>
      <c r="G1" s="29"/>
      <c r="H1" s="30"/>
      <c r="I1" s="30"/>
      <c r="J1" s="30"/>
      <c r="L1" s="28"/>
    </row>
    <row r="2" spans="1:17" x14ac:dyDescent="0.25">
      <c r="B2" s="1" t="s">
        <v>138</v>
      </c>
      <c r="C2" s="3" t="s">
        <v>1</v>
      </c>
      <c r="D2" s="4" t="s">
        <v>988</v>
      </c>
      <c r="E2" s="98"/>
      <c r="F2" s="98"/>
      <c r="G2" s="98"/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153</v>
      </c>
      <c r="O2" s="4" t="s">
        <v>9</v>
      </c>
      <c r="P2" s="433" t="s">
        <v>904</v>
      </c>
      <c r="Q2" s="4" t="s">
        <v>919</v>
      </c>
    </row>
    <row r="3" spans="1:17" x14ac:dyDescent="0.25">
      <c r="B3" s="1" t="s">
        <v>139</v>
      </c>
      <c r="C3" s="6" t="s">
        <v>10</v>
      </c>
      <c r="D3" s="5" t="s">
        <v>339</v>
      </c>
      <c r="E3" s="97" t="s">
        <v>340</v>
      </c>
      <c r="F3" s="97"/>
      <c r="G3" s="105" t="s">
        <v>423</v>
      </c>
      <c r="H3" s="6"/>
      <c r="I3" s="6"/>
      <c r="J3" s="6"/>
      <c r="L3" s="6"/>
      <c r="O3" s="6"/>
    </row>
    <row r="4" spans="1:17" ht="18" x14ac:dyDescent="0.35">
      <c r="B4" s="1">
        <v>1</v>
      </c>
      <c r="C4" s="28">
        <v>0</v>
      </c>
      <c r="D4" s="31" t="s">
        <v>11</v>
      </c>
      <c r="E4" s="410">
        <v>2</v>
      </c>
      <c r="F4" s="464">
        <v>759</v>
      </c>
      <c r="G4" s="104" t="s">
        <v>1154</v>
      </c>
      <c r="H4" s="417" t="s">
        <v>874</v>
      </c>
      <c r="I4" s="7" t="s">
        <v>12</v>
      </c>
      <c r="J4" s="2" t="s">
        <v>13</v>
      </c>
      <c r="K4" s="1" t="s">
        <v>14</v>
      </c>
      <c r="L4" s="6" t="s">
        <v>206</v>
      </c>
      <c r="M4" s="2" t="s">
        <v>199</v>
      </c>
      <c r="N4" s="32" t="s">
        <v>198</v>
      </c>
    </row>
    <row r="5" spans="1:17" ht="18" x14ac:dyDescent="0.35">
      <c r="B5" s="1">
        <f>B4+1</f>
        <v>2</v>
      </c>
      <c r="C5" s="28">
        <f>C4+1</f>
        <v>1</v>
      </c>
      <c r="D5" s="31" t="s">
        <v>884</v>
      </c>
      <c r="E5" s="410">
        <v>2</v>
      </c>
      <c r="F5" s="464">
        <v>756</v>
      </c>
      <c r="G5" s="104" t="s">
        <v>1155</v>
      </c>
      <c r="H5" s="417" t="s">
        <v>875</v>
      </c>
      <c r="I5" s="7" t="s">
        <v>15</v>
      </c>
      <c r="J5" s="2" t="s">
        <v>16</v>
      </c>
      <c r="K5" s="1" t="s">
        <v>14</v>
      </c>
      <c r="L5" s="32" t="s">
        <v>207</v>
      </c>
      <c r="M5" s="2" t="s">
        <v>199</v>
      </c>
      <c r="N5" s="6" t="s">
        <v>198</v>
      </c>
    </row>
    <row r="6" spans="1:17" ht="18" x14ac:dyDescent="0.25">
      <c r="B6" s="1">
        <f t="shared" ref="B6:C116" si="0">B5+1</f>
        <v>3</v>
      </c>
      <c r="C6" s="28">
        <f t="shared" ref="C6:C91" si="1">C5+1</f>
        <v>2</v>
      </c>
      <c r="D6" s="31" t="s">
        <v>885</v>
      </c>
      <c r="E6" s="410">
        <v>2</v>
      </c>
      <c r="F6" s="464">
        <v>762</v>
      </c>
      <c r="G6" s="104" t="s">
        <v>1156</v>
      </c>
      <c r="H6" s="423" t="s">
        <v>876</v>
      </c>
      <c r="I6" s="7" t="s">
        <v>12</v>
      </c>
      <c r="J6" s="2" t="s">
        <v>16</v>
      </c>
      <c r="K6" s="1" t="s">
        <v>14</v>
      </c>
      <c r="L6" s="32" t="s">
        <v>208</v>
      </c>
      <c r="M6" s="2" t="s">
        <v>200</v>
      </c>
      <c r="N6" s="6" t="s">
        <v>198</v>
      </c>
    </row>
    <row r="7" spans="1:17" ht="18" x14ac:dyDescent="0.35">
      <c r="B7" s="1">
        <f t="shared" si="0"/>
        <v>4</v>
      </c>
      <c r="C7" s="28">
        <f t="shared" si="1"/>
        <v>3</v>
      </c>
      <c r="D7" s="31" t="s">
        <v>18</v>
      </c>
      <c r="E7" s="411">
        <v>2</v>
      </c>
      <c r="F7" s="464">
        <v>753</v>
      </c>
      <c r="G7" s="104" t="s">
        <v>1157</v>
      </c>
      <c r="H7" s="417" t="s">
        <v>877</v>
      </c>
      <c r="I7" s="7" t="s">
        <v>19</v>
      </c>
      <c r="J7" s="2" t="s">
        <v>16</v>
      </c>
      <c r="K7" s="1" t="s">
        <v>14</v>
      </c>
      <c r="L7" s="32" t="s">
        <v>209</v>
      </c>
      <c r="M7" s="2" t="s">
        <v>201</v>
      </c>
      <c r="N7" s="6" t="s">
        <v>198</v>
      </c>
    </row>
    <row r="8" spans="1:17" ht="18" x14ac:dyDescent="0.35">
      <c r="B8" s="1">
        <f t="shared" si="0"/>
        <v>5</v>
      </c>
      <c r="C8" s="28">
        <f t="shared" si="1"/>
        <v>4</v>
      </c>
      <c r="D8" s="31" t="s">
        <v>647</v>
      </c>
      <c r="E8" s="411">
        <v>2</v>
      </c>
      <c r="F8" s="57">
        <v>754</v>
      </c>
      <c r="G8" s="104" t="s">
        <v>1158</v>
      </c>
      <c r="H8" s="417" t="s">
        <v>878</v>
      </c>
      <c r="I8" s="7" t="s">
        <v>20</v>
      </c>
      <c r="J8" s="8" t="s">
        <v>21</v>
      </c>
      <c r="K8" s="9" t="s">
        <v>22</v>
      </c>
      <c r="L8" s="32" t="s">
        <v>210</v>
      </c>
      <c r="M8" s="2" t="s">
        <v>202</v>
      </c>
      <c r="N8" s="6" t="s">
        <v>198</v>
      </c>
    </row>
    <row r="9" spans="1:17" x14ac:dyDescent="0.25">
      <c r="B9" s="1">
        <f t="shared" si="0"/>
        <v>6</v>
      </c>
      <c r="C9" s="28">
        <f t="shared" si="1"/>
        <v>5</v>
      </c>
      <c r="D9" s="445" t="s">
        <v>31</v>
      </c>
      <c r="L9" s="6" t="s">
        <v>206</v>
      </c>
      <c r="M9" s="2" t="s">
        <v>199</v>
      </c>
      <c r="N9" s="1" t="s">
        <v>198</v>
      </c>
    </row>
    <row r="10" spans="1:17" x14ac:dyDescent="0.25">
      <c r="B10" s="1">
        <f t="shared" si="0"/>
        <v>7</v>
      </c>
      <c r="C10" s="28">
        <f t="shared" si="1"/>
        <v>6</v>
      </c>
      <c r="D10" s="445" t="s">
        <v>31</v>
      </c>
      <c r="L10" s="6" t="s">
        <v>211</v>
      </c>
      <c r="M10" s="2" t="s">
        <v>203</v>
      </c>
      <c r="N10" s="1" t="s">
        <v>198</v>
      </c>
    </row>
    <row r="11" spans="1:17" ht="18" x14ac:dyDescent="0.35">
      <c r="B11" s="1">
        <f t="shared" si="0"/>
        <v>8</v>
      </c>
      <c r="C11" s="28">
        <f t="shared" si="1"/>
        <v>7</v>
      </c>
      <c r="D11" s="445" t="s">
        <v>1114</v>
      </c>
      <c r="E11" s="411">
        <v>2</v>
      </c>
      <c r="F11" s="464">
        <v>761</v>
      </c>
      <c r="G11" s="104" t="s">
        <v>1159</v>
      </c>
      <c r="H11" s="39" t="s">
        <v>426</v>
      </c>
      <c r="I11" s="7" t="s">
        <v>24</v>
      </c>
      <c r="J11" s="2" t="s">
        <v>23</v>
      </c>
      <c r="K11" s="1" t="s">
        <v>14</v>
      </c>
      <c r="L11" s="6" t="s">
        <v>212</v>
      </c>
      <c r="M11" s="2" t="s">
        <v>204</v>
      </c>
      <c r="N11" s="1" t="s">
        <v>198</v>
      </c>
    </row>
    <row r="12" spans="1:17" ht="18" x14ac:dyDescent="0.35">
      <c r="B12" s="1">
        <f t="shared" si="0"/>
        <v>9</v>
      </c>
      <c r="C12" s="28">
        <f t="shared" si="1"/>
        <v>8</v>
      </c>
      <c r="D12" s="31" t="s">
        <v>25</v>
      </c>
      <c r="E12" s="411">
        <v>2</v>
      </c>
      <c r="F12" s="464">
        <v>764</v>
      </c>
      <c r="G12" s="104" t="s">
        <v>1160</v>
      </c>
      <c r="H12" s="39" t="s">
        <v>427</v>
      </c>
      <c r="I12" s="7" t="s">
        <v>26</v>
      </c>
      <c r="J12" s="2" t="s">
        <v>23</v>
      </c>
      <c r="K12" s="1" t="s">
        <v>14</v>
      </c>
      <c r="L12" s="1" t="s">
        <v>213</v>
      </c>
      <c r="M12" s="39" t="s">
        <v>172</v>
      </c>
      <c r="N12" s="1" t="s">
        <v>198</v>
      </c>
    </row>
    <row r="13" spans="1:17" ht="18" x14ac:dyDescent="0.35">
      <c r="B13" s="1">
        <f t="shared" si="0"/>
        <v>10</v>
      </c>
      <c r="C13" s="28">
        <f t="shared" si="1"/>
        <v>9</v>
      </c>
      <c r="D13" s="31" t="s">
        <v>27</v>
      </c>
      <c r="E13" s="411">
        <v>2</v>
      </c>
      <c r="F13" s="464">
        <v>763</v>
      </c>
      <c r="G13" s="104" t="s">
        <v>1161</v>
      </c>
      <c r="H13" s="39" t="s">
        <v>428</v>
      </c>
      <c r="I13" s="7" t="s">
        <v>28</v>
      </c>
      <c r="J13" s="2" t="s">
        <v>13</v>
      </c>
      <c r="K13" s="1" t="s">
        <v>14</v>
      </c>
      <c r="L13" s="1" t="s">
        <v>214</v>
      </c>
      <c r="M13" s="39" t="s">
        <v>173</v>
      </c>
      <c r="N13" s="1" t="s">
        <v>198</v>
      </c>
    </row>
    <row r="14" spans="1:17" ht="18" x14ac:dyDescent="0.35">
      <c r="B14" s="1">
        <f t="shared" si="0"/>
        <v>11</v>
      </c>
      <c r="C14" s="28">
        <f t="shared" si="1"/>
        <v>10</v>
      </c>
      <c r="D14" s="445" t="s">
        <v>1113</v>
      </c>
      <c r="E14" s="411">
        <v>2</v>
      </c>
      <c r="F14" s="464">
        <v>756</v>
      </c>
      <c r="G14" s="104" t="s">
        <v>1162</v>
      </c>
      <c r="H14" s="39" t="s">
        <v>429</v>
      </c>
      <c r="I14" s="7" t="s">
        <v>12</v>
      </c>
      <c r="J14" s="2" t="s">
        <v>16</v>
      </c>
      <c r="K14" s="1" t="s">
        <v>14</v>
      </c>
      <c r="L14" s="1" t="s">
        <v>215</v>
      </c>
      <c r="M14" s="41" t="s">
        <v>200</v>
      </c>
      <c r="N14" s="1" t="s">
        <v>198</v>
      </c>
    </row>
    <row r="15" spans="1:17" ht="18" x14ac:dyDescent="0.35">
      <c r="B15" s="1">
        <f t="shared" si="0"/>
        <v>12</v>
      </c>
      <c r="C15" s="28">
        <f t="shared" si="1"/>
        <v>11</v>
      </c>
      <c r="D15" s="31" t="s">
        <v>29</v>
      </c>
      <c r="E15" s="411">
        <v>2</v>
      </c>
      <c r="F15" s="464">
        <v>760</v>
      </c>
      <c r="G15" s="104" t="s">
        <v>1163</v>
      </c>
      <c r="H15" s="39" t="s">
        <v>430</v>
      </c>
      <c r="I15" s="7" t="s">
        <v>30</v>
      </c>
      <c r="J15" s="2" t="s">
        <v>23</v>
      </c>
      <c r="K15" s="1" t="s">
        <v>14</v>
      </c>
      <c r="L15" s="6" t="s">
        <v>216</v>
      </c>
      <c r="M15" s="41" t="s">
        <v>205</v>
      </c>
      <c r="N15" s="6" t="s">
        <v>198</v>
      </c>
    </row>
    <row r="16" spans="1:17" s="52" customFormat="1" ht="18" x14ac:dyDescent="0.35">
      <c r="A16" s="56"/>
      <c r="B16" s="56">
        <f t="shared" si="0"/>
        <v>13</v>
      </c>
      <c r="C16" s="28">
        <f t="shared" si="1"/>
        <v>12</v>
      </c>
      <c r="D16" s="316" t="s">
        <v>629</v>
      </c>
      <c r="E16" s="413">
        <v>2</v>
      </c>
      <c r="F16" s="464">
        <v>767</v>
      </c>
      <c r="G16" s="308" t="s">
        <v>1164</v>
      </c>
      <c r="H16" s="309" t="s">
        <v>630</v>
      </c>
      <c r="I16" s="310" t="s">
        <v>633</v>
      </c>
      <c r="J16" s="303" t="s">
        <v>16</v>
      </c>
      <c r="K16" s="311" t="s">
        <v>22</v>
      </c>
      <c r="L16" s="312"/>
      <c r="M16" s="313"/>
      <c r="N16" s="314"/>
    </row>
    <row r="17" spans="1:15" s="52" customFormat="1" x14ac:dyDescent="0.25">
      <c r="A17" s="56"/>
      <c r="B17" s="56">
        <f t="shared" si="0"/>
        <v>14</v>
      </c>
      <c r="C17" s="28">
        <f t="shared" si="1"/>
        <v>13</v>
      </c>
      <c r="D17" s="445" t="s">
        <v>31</v>
      </c>
      <c r="F17" s="464"/>
      <c r="G17" s="308" t="s">
        <v>1165</v>
      </c>
    </row>
    <row r="18" spans="1:15" s="52" customFormat="1" ht="18" x14ac:dyDescent="0.35">
      <c r="A18" s="56"/>
      <c r="B18" s="56">
        <f t="shared" si="0"/>
        <v>15</v>
      </c>
      <c r="C18" s="28">
        <f t="shared" si="1"/>
        <v>14</v>
      </c>
      <c r="D18" s="316" t="s">
        <v>628</v>
      </c>
      <c r="E18" s="412">
        <v>2</v>
      </c>
      <c r="F18" s="464">
        <v>768</v>
      </c>
      <c r="G18" s="308" t="s">
        <v>1166</v>
      </c>
      <c r="H18" s="309" t="s">
        <v>631</v>
      </c>
      <c r="I18" s="310" t="s">
        <v>633</v>
      </c>
      <c r="J18" s="303" t="s">
        <v>16</v>
      </c>
      <c r="K18" s="311" t="s">
        <v>22</v>
      </c>
      <c r="L18" s="56"/>
    </row>
    <row r="19" spans="1:15" s="52" customFormat="1" ht="18" x14ac:dyDescent="0.35">
      <c r="A19" s="56"/>
      <c r="B19" s="56">
        <f t="shared" si="0"/>
        <v>16</v>
      </c>
      <c r="C19" s="28">
        <f t="shared" si="1"/>
        <v>15</v>
      </c>
      <c r="D19" s="316" t="s">
        <v>628</v>
      </c>
      <c r="E19" s="412">
        <v>2</v>
      </c>
      <c r="F19" s="464">
        <v>769</v>
      </c>
      <c r="G19" s="308" t="s">
        <v>1167</v>
      </c>
      <c r="H19" s="309" t="s">
        <v>632</v>
      </c>
      <c r="I19" s="310" t="s">
        <v>633</v>
      </c>
      <c r="J19" s="303" t="s">
        <v>16</v>
      </c>
      <c r="K19" s="311" t="s">
        <v>22</v>
      </c>
      <c r="L19" s="56"/>
    </row>
    <row r="20" spans="1:15" x14ac:dyDescent="0.25">
      <c r="C20" s="3" t="s">
        <v>1</v>
      </c>
      <c r="D20" s="4" t="s">
        <v>989</v>
      </c>
      <c r="E20" s="103"/>
      <c r="F20" s="103"/>
      <c r="G20" s="103"/>
      <c r="H20" s="4" t="s">
        <v>2</v>
      </c>
      <c r="I20" s="4" t="s">
        <v>3</v>
      </c>
      <c r="J20" s="4" t="s">
        <v>4</v>
      </c>
      <c r="K20" s="4" t="s">
        <v>5</v>
      </c>
      <c r="L20" s="4"/>
      <c r="M20" s="4"/>
      <c r="N20" s="4"/>
      <c r="O20" s="4" t="s">
        <v>9</v>
      </c>
    </row>
    <row r="21" spans="1:15" x14ac:dyDescent="0.25">
      <c r="C21" s="6" t="s">
        <v>10</v>
      </c>
      <c r="D21" s="102" t="s">
        <v>339</v>
      </c>
      <c r="E21" s="97" t="s">
        <v>340</v>
      </c>
      <c r="F21" s="97"/>
      <c r="G21" s="105" t="s">
        <v>423</v>
      </c>
      <c r="H21" s="6"/>
      <c r="I21" s="6"/>
      <c r="J21" s="6"/>
      <c r="O21" s="6"/>
    </row>
    <row r="22" spans="1:15" ht="18" x14ac:dyDescent="0.35">
      <c r="B22" s="1">
        <v>1</v>
      </c>
      <c r="C22" s="28">
        <f>C19+1</f>
        <v>16</v>
      </c>
      <c r="D22" s="445" t="s">
        <v>31</v>
      </c>
      <c r="E22" s="414">
        <v>1</v>
      </c>
      <c r="G22" s="104" t="s">
        <v>1168</v>
      </c>
      <c r="H22" s="39" t="s">
        <v>432</v>
      </c>
      <c r="I22" s="2" t="s">
        <v>56</v>
      </c>
      <c r="J22" s="2" t="s">
        <v>57</v>
      </c>
      <c r="K22" s="2" t="s">
        <v>37</v>
      </c>
    </row>
    <row r="23" spans="1:15" ht="18" x14ac:dyDescent="0.35">
      <c r="B23" s="1">
        <f t="shared" si="0"/>
        <v>2</v>
      </c>
      <c r="C23" s="28">
        <f>C22+1</f>
        <v>17</v>
      </c>
      <c r="D23" s="445" t="s">
        <v>31</v>
      </c>
      <c r="E23" s="414">
        <v>1</v>
      </c>
      <c r="G23" s="104" t="s">
        <v>1169</v>
      </c>
      <c r="H23" s="39" t="s">
        <v>433</v>
      </c>
      <c r="I23" s="2" t="s">
        <v>59</v>
      </c>
      <c r="K23" s="2" t="s">
        <v>37</v>
      </c>
      <c r="L23" s="1" t="s">
        <v>122</v>
      </c>
      <c r="M23">
        <f>0.03*15</f>
        <v>0.44999999999999996</v>
      </c>
    </row>
    <row r="24" spans="1:15" ht="18" x14ac:dyDescent="0.35">
      <c r="B24" s="1">
        <f t="shared" si="0"/>
        <v>3</v>
      </c>
      <c r="C24" s="28">
        <f t="shared" ref="C24:C37" si="2">C23+1</f>
        <v>18</v>
      </c>
      <c r="D24" s="445" t="s">
        <v>31</v>
      </c>
      <c r="E24" s="414">
        <v>1</v>
      </c>
      <c r="G24" s="104" t="s">
        <v>1170</v>
      </c>
      <c r="H24" s="39" t="s">
        <v>434</v>
      </c>
      <c r="I24" s="2" t="s">
        <v>121</v>
      </c>
      <c r="J24" s="2" t="s">
        <v>120</v>
      </c>
      <c r="K24" s="2" t="s">
        <v>119</v>
      </c>
      <c r="L24" s="6" t="s">
        <v>542</v>
      </c>
      <c r="M24">
        <f>5/16</f>
        <v>0.3125</v>
      </c>
    </row>
    <row r="25" spans="1:15" x14ac:dyDescent="0.25">
      <c r="B25" s="1">
        <f t="shared" si="0"/>
        <v>4</v>
      </c>
      <c r="C25" s="28">
        <f t="shared" si="2"/>
        <v>19</v>
      </c>
      <c r="D25" s="445" t="s">
        <v>31</v>
      </c>
      <c r="E25" s="414"/>
      <c r="G25" s="104"/>
      <c r="H25" s="6"/>
      <c r="K25" s="408"/>
    </row>
    <row r="26" spans="1:15" ht="18" x14ac:dyDescent="0.35">
      <c r="B26" s="1">
        <f t="shared" si="0"/>
        <v>5</v>
      </c>
      <c r="C26" s="28">
        <f t="shared" si="2"/>
        <v>20</v>
      </c>
      <c r="D26" s="446" t="s">
        <v>31</v>
      </c>
      <c r="E26" s="415">
        <v>1</v>
      </c>
      <c r="G26" s="104" t="s">
        <v>1171</v>
      </c>
      <c r="H26" s="112" t="s">
        <v>436</v>
      </c>
      <c r="I26" s="94" t="s">
        <v>335</v>
      </c>
      <c r="J26" s="94" t="s">
        <v>337</v>
      </c>
      <c r="K26" s="2"/>
      <c r="L26" s="116"/>
      <c r="M26" s="52"/>
    </row>
    <row r="27" spans="1:15" ht="18" x14ac:dyDescent="0.35">
      <c r="B27" s="1">
        <f t="shared" si="0"/>
        <v>6</v>
      </c>
      <c r="C27" s="28">
        <f t="shared" si="2"/>
        <v>21</v>
      </c>
      <c r="D27" s="446" t="s">
        <v>31</v>
      </c>
      <c r="E27" s="415">
        <v>1</v>
      </c>
      <c r="G27" s="104" t="s">
        <v>1172</v>
      </c>
      <c r="H27" s="112" t="s">
        <v>437</v>
      </c>
      <c r="I27" s="94" t="s">
        <v>336</v>
      </c>
      <c r="J27" s="94" t="s">
        <v>337</v>
      </c>
      <c r="K27" s="2"/>
      <c r="L27" s="116"/>
      <c r="M27" s="52"/>
    </row>
    <row r="28" spans="1:15" x14ac:dyDescent="0.25">
      <c r="B28" s="1">
        <f t="shared" si="0"/>
        <v>7</v>
      </c>
      <c r="C28" s="1">
        <f t="shared" si="2"/>
        <v>22</v>
      </c>
      <c r="D28" s="54" t="s">
        <v>176</v>
      </c>
      <c r="E28" s="110"/>
      <c r="F28" s="314"/>
      <c r="G28" s="104" t="s">
        <v>1173</v>
      </c>
      <c r="H28" s="111" t="s">
        <v>293</v>
      </c>
      <c r="I28" s="84" t="s">
        <v>20</v>
      </c>
      <c r="J28" s="55" t="s">
        <v>21</v>
      </c>
      <c r="K28" s="85" t="s">
        <v>22</v>
      </c>
      <c r="L28" s="54" t="s">
        <v>190</v>
      </c>
      <c r="M28" s="54"/>
      <c r="N28" s="54"/>
    </row>
    <row r="29" spans="1:15" x14ac:dyDescent="0.25">
      <c r="B29" s="1">
        <f t="shared" si="0"/>
        <v>8</v>
      </c>
      <c r="C29" s="1">
        <f t="shared" si="2"/>
        <v>23</v>
      </c>
      <c r="D29" s="54" t="s">
        <v>176</v>
      </c>
      <c r="E29" s="110"/>
      <c r="F29" s="314"/>
      <c r="G29" s="104" t="s">
        <v>1174</v>
      </c>
      <c r="H29" s="111" t="s">
        <v>294</v>
      </c>
      <c r="I29" s="84" t="s">
        <v>20</v>
      </c>
      <c r="J29" s="55" t="s">
        <v>21</v>
      </c>
      <c r="K29" s="85" t="s">
        <v>22</v>
      </c>
      <c r="L29" s="54" t="s">
        <v>190</v>
      </c>
      <c r="M29" s="54"/>
      <c r="N29" s="54"/>
    </row>
    <row r="30" spans="1:15" x14ac:dyDescent="0.25">
      <c r="B30" s="1">
        <f t="shared" si="0"/>
        <v>9</v>
      </c>
      <c r="C30" s="1">
        <f t="shared" si="2"/>
        <v>24</v>
      </c>
      <c r="D30" s="54" t="s">
        <v>176</v>
      </c>
      <c r="E30" s="110"/>
      <c r="F30" s="314"/>
      <c r="G30" s="104" t="s">
        <v>1175</v>
      </c>
      <c r="H30" s="111" t="s">
        <v>295</v>
      </c>
      <c r="I30" s="84" t="s">
        <v>20</v>
      </c>
      <c r="J30" s="55" t="s">
        <v>21</v>
      </c>
      <c r="K30" s="85" t="s">
        <v>22</v>
      </c>
      <c r="L30" s="54" t="s">
        <v>190</v>
      </c>
      <c r="M30" s="54"/>
      <c r="N30" s="54"/>
    </row>
    <row r="31" spans="1:15" x14ac:dyDescent="0.25">
      <c r="B31" s="1">
        <f t="shared" si="0"/>
        <v>10</v>
      </c>
      <c r="C31" s="1">
        <f t="shared" si="2"/>
        <v>25</v>
      </c>
      <c r="D31" s="54" t="s">
        <v>176</v>
      </c>
      <c r="E31" s="110"/>
      <c r="F31" s="314"/>
      <c r="G31" s="104" t="s">
        <v>1176</v>
      </c>
      <c r="H31" s="111" t="s">
        <v>296</v>
      </c>
      <c r="I31" s="84" t="s">
        <v>20</v>
      </c>
      <c r="J31" s="55" t="s">
        <v>21</v>
      </c>
      <c r="K31" s="85" t="s">
        <v>22</v>
      </c>
      <c r="L31" s="54" t="s">
        <v>190</v>
      </c>
      <c r="M31" s="54"/>
      <c r="N31" s="54"/>
    </row>
    <row r="32" spans="1:15" x14ac:dyDescent="0.25">
      <c r="B32" s="1">
        <f t="shared" si="0"/>
        <v>11</v>
      </c>
      <c r="C32" s="1">
        <f t="shared" si="2"/>
        <v>26</v>
      </c>
      <c r="D32" s="54" t="s">
        <v>177</v>
      </c>
      <c r="E32" s="110"/>
      <c r="F32" s="314"/>
      <c r="G32" s="104" t="s">
        <v>1177</v>
      </c>
      <c r="H32" s="111" t="s">
        <v>297</v>
      </c>
      <c r="I32" s="84" t="s">
        <v>24</v>
      </c>
      <c r="J32" s="55" t="s">
        <v>21</v>
      </c>
      <c r="K32" s="85" t="s">
        <v>22</v>
      </c>
      <c r="L32" s="54" t="s">
        <v>190</v>
      </c>
      <c r="M32" s="54"/>
      <c r="N32" s="54"/>
    </row>
    <row r="33" spans="2:15" x14ac:dyDescent="0.25">
      <c r="B33" s="1">
        <f t="shared" si="0"/>
        <v>12</v>
      </c>
      <c r="C33" s="1">
        <f t="shared" si="2"/>
        <v>27</v>
      </c>
      <c r="D33" s="54" t="s">
        <v>177</v>
      </c>
      <c r="E33" s="110"/>
      <c r="F33" s="314"/>
      <c r="G33" s="104" t="s">
        <v>1178</v>
      </c>
      <c r="H33" s="111" t="s">
        <v>298</v>
      </c>
      <c r="I33" s="84" t="s">
        <v>24</v>
      </c>
      <c r="J33" s="55" t="s">
        <v>21</v>
      </c>
      <c r="K33" s="85" t="s">
        <v>22</v>
      </c>
      <c r="L33" s="54" t="s">
        <v>190</v>
      </c>
      <c r="M33" s="54"/>
      <c r="N33" s="54"/>
    </row>
    <row r="34" spans="2:15" x14ac:dyDescent="0.25">
      <c r="B34" s="1">
        <f t="shared" si="0"/>
        <v>13</v>
      </c>
      <c r="C34" s="1">
        <f t="shared" si="2"/>
        <v>28</v>
      </c>
      <c r="D34" s="54" t="s">
        <v>177</v>
      </c>
      <c r="E34" s="110"/>
      <c r="F34" s="314"/>
      <c r="G34" s="104" t="s">
        <v>1179</v>
      </c>
      <c r="H34" s="111" t="s">
        <v>299</v>
      </c>
      <c r="I34" s="84" t="s">
        <v>24</v>
      </c>
      <c r="J34" s="55" t="s">
        <v>21</v>
      </c>
      <c r="K34" s="85" t="s">
        <v>22</v>
      </c>
      <c r="L34" s="54" t="s">
        <v>190</v>
      </c>
      <c r="M34" s="54"/>
      <c r="N34" s="54"/>
    </row>
    <row r="35" spans="2:15" x14ac:dyDescent="0.25">
      <c r="B35" s="1">
        <f t="shared" si="0"/>
        <v>14</v>
      </c>
      <c r="C35" s="1">
        <f t="shared" si="2"/>
        <v>29</v>
      </c>
      <c r="D35" s="54" t="s">
        <v>177</v>
      </c>
      <c r="E35" s="110"/>
      <c r="F35" s="314"/>
      <c r="G35" s="104" t="s">
        <v>1180</v>
      </c>
      <c r="H35" s="111" t="s">
        <v>300</v>
      </c>
      <c r="I35" s="84" t="s">
        <v>24</v>
      </c>
      <c r="J35" s="55" t="s">
        <v>21</v>
      </c>
      <c r="K35" s="85" t="s">
        <v>22</v>
      </c>
      <c r="L35" s="54" t="s">
        <v>190</v>
      </c>
      <c r="M35" s="54"/>
      <c r="N35" s="54"/>
    </row>
    <row r="36" spans="2:15" x14ac:dyDescent="0.25">
      <c r="B36" s="1">
        <f t="shared" si="0"/>
        <v>15</v>
      </c>
      <c r="C36" s="1">
        <f t="shared" si="2"/>
        <v>30</v>
      </c>
      <c r="D36" s="54" t="s">
        <v>194</v>
      </c>
      <c r="E36" s="110"/>
      <c r="F36" s="314"/>
      <c r="G36" s="109" t="s">
        <v>1181</v>
      </c>
      <c r="H36" s="113" t="s">
        <v>301</v>
      </c>
      <c r="I36" s="473" t="s">
        <v>24</v>
      </c>
      <c r="J36" s="85" t="s">
        <v>21</v>
      </c>
      <c r="K36" s="55" t="s">
        <v>22</v>
      </c>
      <c r="L36" s="54" t="s">
        <v>190</v>
      </c>
      <c r="M36" s="54"/>
      <c r="N36" s="54"/>
    </row>
    <row r="37" spans="2:15" x14ac:dyDescent="0.25">
      <c r="B37" s="1">
        <f t="shared" si="0"/>
        <v>16</v>
      </c>
      <c r="C37" s="1">
        <f t="shared" si="2"/>
        <v>31</v>
      </c>
      <c r="D37" s="54" t="s">
        <v>195</v>
      </c>
      <c r="E37" s="110"/>
      <c r="F37" s="314"/>
      <c r="G37" s="109" t="s">
        <v>1182</v>
      </c>
      <c r="H37" s="113" t="s">
        <v>302</v>
      </c>
      <c r="I37" s="473" t="s">
        <v>20</v>
      </c>
      <c r="J37" s="85" t="s">
        <v>21</v>
      </c>
      <c r="K37" s="55" t="s">
        <v>22</v>
      </c>
      <c r="L37" s="54" t="s">
        <v>190</v>
      </c>
      <c r="M37" s="54"/>
      <c r="N37" s="54"/>
    </row>
    <row r="38" spans="2:15" x14ac:dyDescent="0.25">
      <c r="C38" s="3" t="s">
        <v>1</v>
      </c>
      <c r="D38" s="4" t="s">
        <v>990</v>
      </c>
      <c r="E38" s="98"/>
      <c r="F38" s="98"/>
      <c r="G38" s="98"/>
      <c r="H38" s="4" t="s">
        <v>2</v>
      </c>
      <c r="I38" s="4" t="s">
        <v>3</v>
      </c>
      <c r="J38" s="4" t="s">
        <v>4</v>
      </c>
      <c r="K38" s="4" t="s">
        <v>5</v>
      </c>
      <c r="L38" s="4" t="s">
        <v>6</v>
      </c>
      <c r="M38" s="4" t="s">
        <v>40</v>
      </c>
      <c r="N38" s="4" t="s">
        <v>8</v>
      </c>
      <c r="O38" s="4" t="s">
        <v>9</v>
      </c>
    </row>
    <row r="39" spans="2:15" x14ac:dyDescent="0.25">
      <c r="C39" s="6" t="s">
        <v>10</v>
      </c>
      <c r="D39" s="11" t="s">
        <v>341</v>
      </c>
      <c r="E39" s="97" t="s">
        <v>340</v>
      </c>
      <c r="F39" s="97"/>
      <c r="G39" s="105" t="s">
        <v>423</v>
      </c>
      <c r="H39" s="12" t="s">
        <v>39</v>
      </c>
    </row>
    <row r="40" spans="2:15" ht="18" x14ac:dyDescent="0.35">
      <c r="B40" s="1">
        <v>1</v>
      </c>
      <c r="C40" s="28">
        <f>C37+1</f>
        <v>32</v>
      </c>
      <c r="D40" s="445" t="s">
        <v>31</v>
      </c>
      <c r="E40" s="410">
        <v>2</v>
      </c>
      <c r="F40" s="414"/>
      <c r="G40" s="104" t="s">
        <v>348</v>
      </c>
      <c r="H40" s="417" t="s">
        <v>1131</v>
      </c>
      <c r="I40" s="2" t="s">
        <v>41</v>
      </c>
      <c r="J40" s="2" t="s">
        <v>42</v>
      </c>
      <c r="K40" s="2" t="s">
        <v>43</v>
      </c>
    </row>
    <row r="41" spans="2:15" x14ac:dyDescent="0.25">
      <c r="B41" s="1">
        <f t="shared" si="0"/>
        <v>2</v>
      </c>
      <c r="C41" s="28">
        <f t="shared" si="1"/>
        <v>33</v>
      </c>
      <c r="D41" s="445" t="s">
        <v>31</v>
      </c>
      <c r="E41" s="2">
        <v>2</v>
      </c>
      <c r="G41" s="104" t="s">
        <v>349</v>
      </c>
      <c r="H41" s="417" t="s">
        <v>675</v>
      </c>
      <c r="I41" s="2" t="s">
        <v>44</v>
      </c>
      <c r="J41" s="2" t="s">
        <v>42</v>
      </c>
      <c r="K41" s="2" t="s">
        <v>45</v>
      </c>
    </row>
    <row r="42" spans="2:15" ht="18" x14ac:dyDescent="0.35">
      <c r="B42" s="1">
        <f t="shared" si="0"/>
        <v>3</v>
      </c>
      <c r="C42" s="28">
        <f t="shared" si="1"/>
        <v>34</v>
      </c>
      <c r="D42" s="31" t="s">
        <v>18</v>
      </c>
      <c r="E42" s="2">
        <v>2</v>
      </c>
      <c r="G42" s="104" t="s">
        <v>350</v>
      </c>
      <c r="H42" s="417" t="s">
        <v>859</v>
      </c>
      <c r="I42" s="2" t="s">
        <v>46</v>
      </c>
      <c r="J42" s="2" t="s">
        <v>42</v>
      </c>
      <c r="K42" s="2" t="s">
        <v>45</v>
      </c>
    </row>
    <row r="43" spans="2:15" ht="18" x14ac:dyDescent="0.35">
      <c r="B43" s="1">
        <f t="shared" si="0"/>
        <v>4</v>
      </c>
      <c r="C43" s="28">
        <f t="shared" si="1"/>
        <v>35</v>
      </c>
      <c r="D43" s="445" t="s">
        <v>31</v>
      </c>
      <c r="E43" s="410">
        <v>2</v>
      </c>
      <c r="F43" s="414"/>
      <c r="G43" s="104" t="s">
        <v>351</v>
      </c>
      <c r="H43" s="417" t="s">
        <v>860</v>
      </c>
      <c r="I43" s="2" t="s">
        <v>47</v>
      </c>
      <c r="J43" s="2" t="s">
        <v>42</v>
      </c>
      <c r="K43" s="2" t="s">
        <v>48</v>
      </c>
    </row>
    <row r="44" spans="2:15" ht="18" x14ac:dyDescent="0.35">
      <c r="B44" s="1">
        <f t="shared" si="0"/>
        <v>5</v>
      </c>
      <c r="C44" s="28">
        <f t="shared" si="1"/>
        <v>36</v>
      </c>
      <c r="D44" s="31" t="s">
        <v>1116</v>
      </c>
      <c r="E44" s="2">
        <v>2</v>
      </c>
      <c r="G44" s="104" t="s">
        <v>352</v>
      </c>
      <c r="H44" s="417" t="s">
        <v>861</v>
      </c>
      <c r="I44" s="2" t="s">
        <v>35</v>
      </c>
      <c r="J44" s="2" t="s">
        <v>42</v>
      </c>
      <c r="K44" s="2" t="s">
        <v>48</v>
      </c>
    </row>
    <row r="45" spans="2:15" ht="18" x14ac:dyDescent="0.35">
      <c r="B45" s="1">
        <f t="shared" si="0"/>
        <v>6</v>
      </c>
      <c r="C45" s="28">
        <f t="shared" si="1"/>
        <v>37</v>
      </c>
      <c r="D45" s="445" t="s">
        <v>31</v>
      </c>
      <c r="E45" s="2">
        <v>2</v>
      </c>
      <c r="G45" s="104" t="s">
        <v>353</v>
      </c>
      <c r="H45" s="39" t="s">
        <v>438</v>
      </c>
      <c r="I45" s="2" t="s">
        <v>49</v>
      </c>
      <c r="J45" s="2" t="s">
        <v>42</v>
      </c>
      <c r="K45" s="2" t="s">
        <v>43</v>
      </c>
    </row>
    <row r="46" spans="2:15" ht="18" x14ac:dyDescent="0.35">
      <c r="B46" s="1">
        <f t="shared" si="0"/>
        <v>7</v>
      </c>
      <c r="C46" s="28">
        <f t="shared" si="1"/>
        <v>38</v>
      </c>
      <c r="D46" s="31" t="s">
        <v>1115</v>
      </c>
      <c r="E46" s="2">
        <v>2</v>
      </c>
      <c r="G46" s="104" t="s">
        <v>354</v>
      </c>
      <c r="H46" s="39" t="s">
        <v>439</v>
      </c>
      <c r="I46" s="2" t="s">
        <v>35</v>
      </c>
      <c r="J46" s="2" t="s">
        <v>42</v>
      </c>
      <c r="K46" s="2" t="s">
        <v>45</v>
      </c>
    </row>
    <row r="47" spans="2:15" ht="18" x14ac:dyDescent="0.35">
      <c r="B47" s="1">
        <f t="shared" si="0"/>
        <v>8</v>
      </c>
      <c r="C47" s="28">
        <f t="shared" si="1"/>
        <v>39</v>
      </c>
      <c r="D47" s="31" t="s">
        <v>17</v>
      </c>
      <c r="E47" s="2">
        <v>1</v>
      </c>
      <c r="G47" s="104" t="s">
        <v>355</v>
      </c>
      <c r="H47" s="39" t="s">
        <v>440</v>
      </c>
      <c r="I47" s="2" t="s">
        <v>50</v>
      </c>
      <c r="J47" s="2" t="s">
        <v>42</v>
      </c>
      <c r="K47" s="2" t="s">
        <v>45</v>
      </c>
    </row>
    <row r="48" spans="2:15" ht="18" x14ac:dyDescent="0.35">
      <c r="B48" s="1">
        <f t="shared" si="0"/>
        <v>9</v>
      </c>
      <c r="C48" s="28">
        <f t="shared" si="1"/>
        <v>40</v>
      </c>
      <c r="D48" s="31" t="s">
        <v>51</v>
      </c>
      <c r="E48" s="2">
        <v>2</v>
      </c>
      <c r="G48" s="104" t="s">
        <v>356</v>
      </c>
      <c r="H48" s="39" t="s">
        <v>441</v>
      </c>
      <c r="I48" s="2" t="s">
        <v>52</v>
      </c>
      <c r="J48" s="2" t="s">
        <v>42</v>
      </c>
      <c r="K48" s="2" t="s">
        <v>53</v>
      </c>
      <c r="L48" s="1">
        <f>110/12</f>
        <v>9.1666666666666661</v>
      </c>
    </row>
    <row r="49" spans="1:15" ht="18" x14ac:dyDescent="0.35">
      <c r="B49" s="1">
        <f t="shared" si="0"/>
        <v>10</v>
      </c>
      <c r="C49" s="28">
        <f t="shared" si="1"/>
        <v>41</v>
      </c>
      <c r="D49" s="31" t="s">
        <v>72</v>
      </c>
      <c r="E49" s="2">
        <v>2</v>
      </c>
      <c r="G49" s="104" t="s">
        <v>357</v>
      </c>
      <c r="H49" s="39" t="s">
        <v>442</v>
      </c>
      <c r="I49" s="2" t="s">
        <v>73</v>
      </c>
      <c r="J49" s="2" t="s">
        <v>42</v>
      </c>
      <c r="K49" s="2" t="s">
        <v>45</v>
      </c>
    </row>
    <row r="50" spans="1:15" ht="18" x14ac:dyDescent="0.35">
      <c r="B50" s="1">
        <f t="shared" si="0"/>
        <v>11</v>
      </c>
      <c r="C50" s="28">
        <f t="shared" si="1"/>
        <v>42</v>
      </c>
      <c r="D50" s="31" t="s">
        <v>74</v>
      </c>
      <c r="E50" s="2">
        <v>2</v>
      </c>
      <c r="G50" s="104" t="s">
        <v>358</v>
      </c>
      <c r="H50" s="39" t="s">
        <v>443</v>
      </c>
      <c r="I50" s="2" t="s">
        <v>75</v>
      </c>
      <c r="J50" s="2" t="s">
        <v>42</v>
      </c>
      <c r="K50" s="2" t="s">
        <v>54</v>
      </c>
    </row>
    <row r="51" spans="1:15" ht="18" x14ac:dyDescent="0.35">
      <c r="B51" s="1">
        <f t="shared" si="0"/>
        <v>12</v>
      </c>
      <c r="C51" s="31">
        <f t="shared" si="1"/>
        <v>43</v>
      </c>
      <c r="D51" s="31" t="s">
        <v>680</v>
      </c>
      <c r="E51" s="2">
        <v>2</v>
      </c>
      <c r="G51" s="104" t="s">
        <v>359</v>
      </c>
      <c r="H51" s="417" t="s">
        <v>858</v>
      </c>
      <c r="I51" s="2" t="s">
        <v>50</v>
      </c>
      <c r="J51" s="2" t="s">
        <v>42</v>
      </c>
      <c r="K51" s="2" t="s">
        <v>54</v>
      </c>
    </row>
    <row r="52" spans="1:15" ht="18" x14ac:dyDescent="0.35">
      <c r="B52" s="1">
        <f t="shared" si="0"/>
        <v>13</v>
      </c>
      <c r="C52" s="28">
        <f t="shared" si="1"/>
        <v>44</v>
      </c>
      <c r="D52" s="472" t="s">
        <v>1117</v>
      </c>
      <c r="E52" s="2">
        <v>2</v>
      </c>
      <c r="F52" s="470"/>
      <c r="G52" s="104" t="s">
        <v>360</v>
      </c>
      <c r="H52" s="39" t="s">
        <v>1118</v>
      </c>
      <c r="I52" s="2" t="s">
        <v>49</v>
      </c>
      <c r="J52" s="2" t="s">
        <v>42</v>
      </c>
      <c r="K52" s="2" t="s">
        <v>54</v>
      </c>
      <c r="L52" s="1" t="s">
        <v>1122</v>
      </c>
    </row>
    <row r="53" spans="1:15" ht="18" x14ac:dyDescent="0.35">
      <c r="B53" s="1">
        <f t="shared" si="0"/>
        <v>14</v>
      </c>
      <c r="C53" s="28">
        <f t="shared" si="1"/>
        <v>45</v>
      </c>
      <c r="D53" s="472" t="s">
        <v>1117</v>
      </c>
      <c r="E53" s="2">
        <v>2</v>
      </c>
      <c r="F53" s="470"/>
      <c r="G53" s="104" t="s">
        <v>361</v>
      </c>
      <c r="H53" s="39" t="s">
        <v>1119</v>
      </c>
      <c r="I53" s="2" t="s">
        <v>49</v>
      </c>
      <c r="J53" s="2" t="s">
        <v>42</v>
      </c>
      <c r="K53" s="2" t="s">
        <v>54</v>
      </c>
      <c r="L53" s="464" t="s">
        <v>1122</v>
      </c>
    </row>
    <row r="54" spans="1:15" ht="18" x14ac:dyDescent="0.35">
      <c r="B54" s="1">
        <f t="shared" si="0"/>
        <v>15</v>
      </c>
      <c r="C54" s="28">
        <f t="shared" si="1"/>
        <v>46</v>
      </c>
      <c r="D54" s="472" t="s">
        <v>1117</v>
      </c>
      <c r="E54" s="2">
        <v>2</v>
      </c>
      <c r="F54" s="470"/>
      <c r="G54" s="104" t="s">
        <v>362</v>
      </c>
      <c r="H54" s="39" t="s">
        <v>1120</v>
      </c>
      <c r="I54" s="2" t="s">
        <v>49</v>
      </c>
      <c r="J54" s="2" t="s">
        <v>42</v>
      </c>
      <c r="K54" s="2" t="s">
        <v>54</v>
      </c>
      <c r="L54" s="464" t="s">
        <v>1122</v>
      </c>
    </row>
    <row r="55" spans="1:15" ht="18" x14ac:dyDescent="0.35">
      <c r="B55" s="1">
        <f t="shared" si="0"/>
        <v>16</v>
      </c>
      <c r="C55" s="28">
        <f t="shared" si="1"/>
        <v>47</v>
      </c>
      <c r="D55" s="472" t="s">
        <v>1117</v>
      </c>
      <c r="E55" s="2">
        <v>2</v>
      </c>
      <c r="F55" s="470"/>
      <c r="G55" s="104" t="s">
        <v>363</v>
      </c>
      <c r="H55" s="39" t="s">
        <v>1121</v>
      </c>
      <c r="I55" s="2" t="s">
        <v>49</v>
      </c>
      <c r="J55" s="2" t="s">
        <v>42</v>
      </c>
      <c r="K55" s="2" t="s">
        <v>54</v>
      </c>
      <c r="L55" s="464" t="s">
        <v>1122</v>
      </c>
    </row>
    <row r="56" spans="1:15" x14ac:dyDescent="0.25">
      <c r="C56" s="3" t="s">
        <v>1</v>
      </c>
      <c r="D56" s="4" t="s">
        <v>991</v>
      </c>
      <c r="E56" s="98"/>
      <c r="F56" s="98"/>
      <c r="G56" s="98"/>
      <c r="H56" s="4" t="s">
        <v>2</v>
      </c>
      <c r="I56" s="4" t="s">
        <v>3</v>
      </c>
      <c r="J56" s="4" t="s">
        <v>4</v>
      </c>
      <c r="K56" s="4" t="s">
        <v>5</v>
      </c>
      <c r="L56" s="4" t="s">
        <v>152</v>
      </c>
      <c r="M56" s="4" t="s">
        <v>40</v>
      </c>
      <c r="N56" s="4"/>
      <c r="O56" s="4" t="s">
        <v>9</v>
      </c>
    </row>
    <row r="57" spans="1:15" x14ac:dyDescent="0.25">
      <c r="C57" s="6" t="s">
        <v>10</v>
      </c>
      <c r="D57" s="11" t="s">
        <v>341</v>
      </c>
      <c r="E57" s="97" t="s">
        <v>340</v>
      </c>
      <c r="F57" s="97"/>
      <c r="G57" s="105" t="s">
        <v>423</v>
      </c>
      <c r="H57" s="12" t="s">
        <v>39</v>
      </c>
    </row>
    <row r="58" spans="1:15" ht="18" x14ac:dyDescent="0.35">
      <c r="A58" s="464">
        <v>17</v>
      </c>
      <c r="B58" s="1">
        <v>1</v>
      </c>
      <c r="C58" s="28">
        <f>C55+1</f>
        <v>48</v>
      </c>
      <c r="D58" s="83" t="s">
        <v>141</v>
      </c>
      <c r="E58" s="32">
        <v>1</v>
      </c>
      <c r="F58" s="32"/>
      <c r="G58" s="104" t="s">
        <v>364</v>
      </c>
      <c r="H58" s="39" t="s">
        <v>444</v>
      </c>
      <c r="I58" s="2" t="s">
        <v>142</v>
      </c>
      <c r="J58" s="2" t="s">
        <v>42</v>
      </c>
      <c r="K58" s="2" t="s">
        <v>45</v>
      </c>
    </row>
    <row r="59" spans="1:15" ht="18" x14ac:dyDescent="0.35">
      <c r="A59" s="464">
        <f>A58+1</f>
        <v>18</v>
      </c>
      <c r="B59" s="1">
        <f t="shared" si="0"/>
        <v>2</v>
      </c>
      <c r="C59" s="28">
        <f t="shared" si="1"/>
        <v>49</v>
      </c>
      <c r="D59" s="83" t="s">
        <v>143</v>
      </c>
      <c r="E59" s="32">
        <v>2</v>
      </c>
      <c r="F59" s="32"/>
      <c r="G59" s="104" t="s">
        <v>365</v>
      </c>
      <c r="H59" s="39" t="s">
        <v>445</v>
      </c>
      <c r="I59" s="2" t="s">
        <v>142</v>
      </c>
      <c r="J59" s="2" t="s">
        <v>42</v>
      </c>
      <c r="K59" s="2" t="s">
        <v>45</v>
      </c>
    </row>
    <row r="60" spans="1:15" ht="18" x14ac:dyDescent="0.35">
      <c r="A60" s="464">
        <f t="shared" ref="A60:A73" si="3">A59+1</f>
        <v>19</v>
      </c>
      <c r="B60" s="1">
        <f t="shared" si="0"/>
        <v>3</v>
      </c>
      <c r="C60" s="28">
        <f t="shared" si="1"/>
        <v>50</v>
      </c>
      <c r="D60" s="83" t="s">
        <v>144</v>
      </c>
      <c r="E60" s="32">
        <v>2</v>
      </c>
      <c r="F60" s="32"/>
      <c r="G60" s="104" t="s">
        <v>366</v>
      </c>
      <c r="H60" s="39" t="s">
        <v>446</v>
      </c>
      <c r="I60" s="2" t="s">
        <v>142</v>
      </c>
      <c r="J60" s="2" t="s">
        <v>42</v>
      </c>
      <c r="K60" s="2" t="s">
        <v>45</v>
      </c>
    </row>
    <row r="61" spans="1:15" ht="18" x14ac:dyDescent="0.35">
      <c r="A61" s="464">
        <f t="shared" si="3"/>
        <v>20</v>
      </c>
      <c r="B61" s="1">
        <f t="shared" si="0"/>
        <v>4</v>
      </c>
      <c r="C61" s="28">
        <f t="shared" si="1"/>
        <v>51</v>
      </c>
      <c r="D61" s="83" t="s">
        <v>145</v>
      </c>
      <c r="E61" s="32">
        <v>2</v>
      </c>
      <c r="F61" s="32"/>
      <c r="G61" s="104" t="s">
        <v>367</v>
      </c>
      <c r="H61" s="39" t="s">
        <v>447</v>
      </c>
      <c r="I61" s="2" t="s">
        <v>142</v>
      </c>
      <c r="J61" s="2" t="s">
        <v>42</v>
      </c>
      <c r="K61" s="2" t="s">
        <v>45</v>
      </c>
    </row>
    <row r="62" spans="1:15" ht="18" x14ac:dyDescent="0.35">
      <c r="A62" s="464">
        <f t="shared" si="3"/>
        <v>21</v>
      </c>
      <c r="B62" s="1">
        <f t="shared" si="0"/>
        <v>5</v>
      </c>
      <c r="C62" s="28">
        <f t="shared" si="1"/>
        <v>52</v>
      </c>
      <c r="D62" s="83" t="s">
        <v>146</v>
      </c>
      <c r="E62" s="32">
        <v>2</v>
      </c>
      <c r="F62" s="32"/>
      <c r="G62" s="104" t="s">
        <v>368</v>
      </c>
      <c r="H62" s="39" t="s">
        <v>448</v>
      </c>
      <c r="I62" s="2" t="s">
        <v>142</v>
      </c>
      <c r="J62" s="2" t="s">
        <v>42</v>
      </c>
      <c r="K62" s="2" t="s">
        <v>45</v>
      </c>
    </row>
    <row r="63" spans="1:15" ht="18" x14ac:dyDescent="0.35">
      <c r="A63" s="464">
        <f t="shared" si="3"/>
        <v>22</v>
      </c>
      <c r="B63" s="1">
        <f t="shared" si="0"/>
        <v>6</v>
      </c>
      <c r="C63" s="28">
        <f t="shared" si="1"/>
        <v>53</v>
      </c>
      <c r="D63" s="83" t="s">
        <v>147</v>
      </c>
      <c r="E63" s="32">
        <v>2</v>
      </c>
      <c r="F63" s="32"/>
      <c r="G63" s="104" t="s">
        <v>369</v>
      </c>
      <c r="H63" s="39" t="s">
        <v>449</v>
      </c>
      <c r="I63" s="2" t="s">
        <v>142</v>
      </c>
      <c r="J63" s="2" t="s">
        <v>42</v>
      </c>
      <c r="K63" s="2" t="s">
        <v>45</v>
      </c>
    </row>
    <row r="64" spans="1:15" ht="18" x14ac:dyDescent="0.35">
      <c r="A64" s="464">
        <f t="shared" si="3"/>
        <v>23</v>
      </c>
      <c r="B64" s="1">
        <f t="shared" si="0"/>
        <v>7</v>
      </c>
      <c r="C64" s="28">
        <f t="shared" si="1"/>
        <v>54</v>
      </c>
      <c r="D64" s="83" t="s">
        <v>148</v>
      </c>
      <c r="E64" s="32">
        <v>2</v>
      </c>
      <c r="F64" s="32"/>
      <c r="G64" s="104" t="s">
        <v>370</v>
      </c>
      <c r="H64" s="39" t="s">
        <v>450</v>
      </c>
      <c r="I64" s="2" t="s">
        <v>142</v>
      </c>
      <c r="J64" s="2" t="s">
        <v>42</v>
      </c>
      <c r="K64" s="2" t="s">
        <v>45</v>
      </c>
    </row>
    <row r="65" spans="1:15" ht="18" x14ac:dyDescent="0.35">
      <c r="A65" s="464">
        <f t="shared" si="3"/>
        <v>24</v>
      </c>
      <c r="B65" s="1">
        <f t="shared" si="0"/>
        <v>8</v>
      </c>
      <c r="C65" s="28">
        <f t="shared" si="1"/>
        <v>55</v>
      </c>
      <c r="D65" s="83" t="s">
        <v>149</v>
      </c>
      <c r="E65" s="32">
        <v>2</v>
      </c>
      <c r="F65" s="32"/>
      <c r="G65" s="104" t="s">
        <v>371</v>
      </c>
      <c r="H65" s="39" t="s">
        <v>451</v>
      </c>
      <c r="I65" s="2" t="s">
        <v>142</v>
      </c>
      <c r="J65" s="2" t="s">
        <v>42</v>
      </c>
      <c r="K65" s="2" t="s">
        <v>45</v>
      </c>
    </row>
    <row r="66" spans="1:15" ht="18" x14ac:dyDescent="0.35">
      <c r="A66" s="464">
        <f t="shared" si="3"/>
        <v>25</v>
      </c>
      <c r="B66" s="1">
        <f t="shared" si="0"/>
        <v>9</v>
      </c>
      <c r="C66" s="28">
        <f t="shared" si="1"/>
        <v>56</v>
      </c>
      <c r="D66" s="83" t="s">
        <v>154</v>
      </c>
      <c r="E66" s="32">
        <v>2</v>
      </c>
      <c r="F66" s="32"/>
      <c r="G66" s="104" t="s">
        <v>372</v>
      </c>
      <c r="H66" s="39" t="s">
        <v>452</v>
      </c>
      <c r="I66" s="2" t="s">
        <v>142</v>
      </c>
      <c r="J66" s="2" t="s">
        <v>42</v>
      </c>
      <c r="K66" s="2" t="s">
        <v>45</v>
      </c>
    </row>
    <row r="67" spans="1:15" ht="18" x14ac:dyDescent="0.35">
      <c r="A67" s="464">
        <f t="shared" si="3"/>
        <v>26</v>
      </c>
      <c r="B67" s="1">
        <f t="shared" si="0"/>
        <v>10</v>
      </c>
      <c r="C67" s="28">
        <f t="shared" si="1"/>
        <v>57</v>
      </c>
      <c r="D67" s="83" t="s">
        <v>155</v>
      </c>
      <c r="E67" s="32">
        <v>2</v>
      </c>
      <c r="F67" s="32"/>
      <c r="G67" s="104" t="s">
        <v>373</v>
      </c>
      <c r="H67" s="39" t="s">
        <v>453</v>
      </c>
      <c r="I67" s="2" t="s">
        <v>142</v>
      </c>
      <c r="J67" s="2" t="s">
        <v>42</v>
      </c>
      <c r="K67" s="2" t="s">
        <v>45</v>
      </c>
    </row>
    <row r="68" spans="1:15" ht="18" x14ac:dyDescent="0.35">
      <c r="A68" s="464">
        <f t="shared" si="3"/>
        <v>27</v>
      </c>
      <c r="B68" s="1">
        <f t="shared" si="0"/>
        <v>11</v>
      </c>
      <c r="C68" s="28">
        <f t="shared" si="1"/>
        <v>58</v>
      </c>
      <c r="D68" s="83" t="s">
        <v>156</v>
      </c>
      <c r="E68" s="32">
        <v>2</v>
      </c>
      <c r="F68" s="32"/>
      <c r="G68" s="104" t="s">
        <v>374</v>
      </c>
      <c r="H68" s="39" t="s">
        <v>454</v>
      </c>
      <c r="I68" s="2" t="s">
        <v>142</v>
      </c>
      <c r="J68" s="2" t="s">
        <v>42</v>
      </c>
      <c r="K68" s="2" t="s">
        <v>45</v>
      </c>
    </row>
    <row r="69" spans="1:15" ht="18" x14ac:dyDescent="0.35">
      <c r="A69" s="464">
        <f t="shared" si="3"/>
        <v>28</v>
      </c>
      <c r="B69" s="1">
        <f t="shared" si="0"/>
        <v>12</v>
      </c>
      <c r="C69" s="28">
        <f t="shared" si="1"/>
        <v>59</v>
      </c>
      <c r="D69" s="83" t="s">
        <v>157</v>
      </c>
      <c r="E69" s="32">
        <v>2</v>
      </c>
      <c r="F69" s="32"/>
      <c r="G69" s="104" t="s">
        <v>375</v>
      </c>
      <c r="H69" s="39" t="s">
        <v>455</v>
      </c>
      <c r="I69" s="2" t="s">
        <v>142</v>
      </c>
      <c r="J69" s="2" t="s">
        <v>42</v>
      </c>
      <c r="K69" s="2" t="s">
        <v>45</v>
      </c>
    </row>
    <row r="70" spans="1:15" ht="18" x14ac:dyDescent="0.35">
      <c r="A70" s="464">
        <f t="shared" si="3"/>
        <v>29</v>
      </c>
      <c r="B70" s="1">
        <f t="shared" si="0"/>
        <v>13</v>
      </c>
      <c r="C70" s="28">
        <f t="shared" si="1"/>
        <v>60</v>
      </c>
      <c r="D70" s="83" t="s">
        <v>158</v>
      </c>
      <c r="E70" s="32">
        <v>2</v>
      </c>
      <c r="F70" s="32"/>
      <c r="G70" s="104" t="s">
        <v>376</v>
      </c>
      <c r="H70" s="39" t="s">
        <v>456</v>
      </c>
      <c r="I70" s="2" t="s">
        <v>142</v>
      </c>
      <c r="J70" s="2" t="s">
        <v>42</v>
      </c>
      <c r="K70" s="2" t="s">
        <v>45</v>
      </c>
    </row>
    <row r="71" spans="1:15" ht="18" x14ac:dyDescent="0.35">
      <c r="A71" s="464">
        <f t="shared" si="3"/>
        <v>30</v>
      </c>
      <c r="B71" s="1">
        <f t="shared" si="0"/>
        <v>14</v>
      </c>
      <c r="C71" s="28">
        <f t="shared" si="1"/>
        <v>61</v>
      </c>
      <c r="D71" s="83" t="s">
        <v>159</v>
      </c>
      <c r="E71" s="32">
        <v>2</v>
      </c>
      <c r="F71" s="32"/>
      <c r="G71" s="104" t="s">
        <v>377</v>
      </c>
      <c r="H71" s="39" t="s">
        <v>457</v>
      </c>
      <c r="I71" s="2" t="s">
        <v>142</v>
      </c>
      <c r="J71" s="2" t="s">
        <v>42</v>
      </c>
      <c r="K71" s="2" t="s">
        <v>45</v>
      </c>
    </row>
    <row r="72" spans="1:15" ht="18" x14ac:dyDescent="0.35">
      <c r="A72" s="464">
        <f t="shared" si="3"/>
        <v>31</v>
      </c>
      <c r="B72" s="1">
        <f t="shared" si="0"/>
        <v>15</v>
      </c>
      <c r="C72" s="28">
        <f t="shared" si="1"/>
        <v>62</v>
      </c>
      <c r="D72" s="83" t="s">
        <v>160</v>
      </c>
      <c r="E72" s="32">
        <v>2</v>
      </c>
      <c r="F72" s="32"/>
      <c r="G72" s="104" t="s">
        <v>378</v>
      </c>
      <c r="H72" s="39" t="s">
        <v>458</v>
      </c>
      <c r="I72" s="2" t="s">
        <v>142</v>
      </c>
      <c r="J72" s="2" t="s">
        <v>42</v>
      </c>
      <c r="K72" s="2" t="s">
        <v>45</v>
      </c>
    </row>
    <row r="73" spans="1:15" ht="18" x14ac:dyDescent="0.35">
      <c r="A73" s="464">
        <f t="shared" si="3"/>
        <v>32</v>
      </c>
      <c r="B73" s="1">
        <f t="shared" si="0"/>
        <v>16</v>
      </c>
      <c r="C73" s="28">
        <f t="shared" si="1"/>
        <v>63</v>
      </c>
      <c r="D73" s="83" t="s">
        <v>161</v>
      </c>
      <c r="E73" s="32">
        <v>2</v>
      </c>
      <c r="F73" s="32"/>
      <c r="G73" s="104" t="s">
        <v>379</v>
      </c>
      <c r="H73" s="39" t="s">
        <v>459</v>
      </c>
      <c r="I73" s="2" t="s">
        <v>142</v>
      </c>
      <c r="J73" s="2" t="s">
        <v>42</v>
      </c>
      <c r="K73" s="2" t="s">
        <v>45</v>
      </c>
    </row>
    <row r="74" spans="1:15" x14ac:dyDescent="0.25">
      <c r="C74" s="3" t="s">
        <v>1</v>
      </c>
      <c r="D74" s="4" t="s">
        <v>992</v>
      </c>
      <c r="E74" s="98"/>
      <c r="F74" s="98"/>
      <c r="G74" s="98"/>
      <c r="H74" s="4" t="s">
        <v>2</v>
      </c>
      <c r="I74" s="4" t="s">
        <v>3</v>
      </c>
      <c r="J74" s="4" t="s">
        <v>4</v>
      </c>
      <c r="K74" s="4" t="s">
        <v>5</v>
      </c>
      <c r="L74" s="4" t="s">
        <v>152</v>
      </c>
      <c r="M74" s="4" t="s">
        <v>40</v>
      </c>
      <c r="N74" s="4"/>
      <c r="O74" s="4" t="s">
        <v>9</v>
      </c>
    </row>
    <row r="75" spans="1:15" x14ac:dyDescent="0.25">
      <c r="C75" s="6" t="s">
        <v>10</v>
      </c>
      <c r="D75" s="11" t="s">
        <v>341</v>
      </c>
      <c r="E75" s="97" t="s">
        <v>340</v>
      </c>
      <c r="F75" s="97"/>
      <c r="G75" s="105" t="s">
        <v>423</v>
      </c>
      <c r="H75" s="12" t="s">
        <v>39</v>
      </c>
    </row>
    <row r="76" spans="1:15" ht="18" x14ac:dyDescent="0.35">
      <c r="A76" s="464">
        <f>A73+1</f>
        <v>33</v>
      </c>
      <c r="B76" s="1">
        <v>1</v>
      </c>
      <c r="C76" s="28">
        <f>C73+1</f>
        <v>64</v>
      </c>
      <c r="D76" s="83" t="s">
        <v>162</v>
      </c>
      <c r="E76" s="409">
        <v>2</v>
      </c>
      <c r="F76" s="409"/>
      <c r="G76" s="104" t="s">
        <v>380</v>
      </c>
      <c r="H76" s="39" t="s">
        <v>460</v>
      </c>
      <c r="I76" s="2" t="s">
        <v>170</v>
      </c>
      <c r="J76" s="2" t="s">
        <v>42</v>
      </c>
      <c r="K76" s="2" t="s">
        <v>45</v>
      </c>
    </row>
    <row r="77" spans="1:15" ht="18" x14ac:dyDescent="0.35">
      <c r="A77" s="464">
        <f>A76+1</f>
        <v>34</v>
      </c>
      <c r="B77" s="1">
        <f t="shared" si="0"/>
        <v>2</v>
      </c>
      <c r="C77" s="28">
        <f t="shared" si="1"/>
        <v>65</v>
      </c>
      <c r="D77" s="83" t="s">
        <v>163</v>
      </c>
      <c r="E77" s="409">
        <v>2</v>
      </c>
      <c r="F77" s="409"/>
      <c r="G77" s="104" t="s">
        <v>381</v>
      </c>
      <c r="H77" s="39" t="s">
        <v>461</v>
      </c>
      <c r="I77" s="2" t="s">
        <v>170</v>
      </c>
      <c r="J77" s="2" t="s">
        <v>42</v>
      </c>
      <c r="K77" s="2" t="s">
        <v>45</v>
      </c>
    </row>
    <row r="78" spans="1:15" ht="18" x14ac:dyDescent="0.35">
      <c r="A78" s="464">
        <f t="shared" ref="A78:A91" si="4">A77+1</f>
        <v>35</v>
      </c>
      <c r="B78" s="1">
        <f t="shared" si="0"/>
        <v>3</v>
      </c>
      <c r="C78" s="28">
        <f t="shared" si="1"/>
        <v>66</v>
      </c>
      <c r="D78" s="83" t="s">
        <v>164</v>
      </c>
      <c r="E78" s="409">
        <v>2</v>
      </c>
      <c r="F78" s="409"/>
      <c r="G78" s="104" t="s">
        <v>382</v>
      </c>
      <c r="H78" s="39" t="s">
        <v>462</v>
      </c>
      <c r="I78" s="2" t="s">
        <v>170</v>
      </c>
      <c r="J78" s="2" t="s">
        <v>42</v>
      </c>
      <c r="K78" s="2" t="s">
        <v>45</v>
      </c>
    </row>
    <row r="79" spans="1:15" ht="18" x14ac:dyDescent="0.35">
      <c r="A79" s="464">
        <f t="shared" si="4"/>
        <v>36</v>
      </c>
      <c r="B79" s="1">
        <f t="shared" si="0"/>
        <v>4</v>
      </c>
      <c r="C79" s="28">
        <f t="shared" si="1"/>
        <v>67</v>
      </c>
      <c r="D79" s="83" t="s">
        <v>165</v>
      </c>
      <c r="E79" s="409">
        <v>2</v>
      </c>
      <c r="F79" s="409"/>
      <c r="G79" s="104" t="s">
        <v>383</v>
      </c>
      <c r="H79" s="39" t="s">
        <v>463</v>
      </c>
      <c r="I79" s="2" t="s">
        <v>170</v>
      </c>
      <c r="J79" s="2" t="s">
        <v>42</v>
      </c>
      <c r="K79" s="2" t="s">
        <v>45</v>
      </c>
    </row>
    <row r="80" spans="1:15" ht="18" x14ac:dyDescent="0.35">
      <c r="A80" s="464">
        <f t="shared" si="4"/>
        <v>37</v>
      </c>
      <c r="B80" s="1">
        <f t="shared" si="0"/>
        <v>5</v>
      </c>
      <c r="C80" s="28">
        <f t="shared" si="1"/>
        <v>68</v>
      </c>
      <c r="D80" s="83" t="s">
        <v>166</v>
      </c>
      <c r="E80" s="409">
        <v>2</v>
      </c>
      <c r="F80" s="409"/>
      <c r="G80" s="104" t="s">
        <v>384</v>
      </c>
      <c r="H80" s="39" t="s">
        <v>464</v>
      </c>
      <c r="I80" s="2" t="s">
        <v>170</v>
      </c>
      <c r="J80" s="2" t="s">
        <v>42</v>
      </c>
      <c r="K80" s="2" t="s">
        <v>45</v>
      </c>
    </row>
    <row r="81" spans="1:14" ht="18" x14ac:dyDescent="0.35">
      <c r="A81" s="464">
        <f t="shared" si="4"/>
        <v>38</v>
      </c>
      <c r="B81" s="1">
        <f t="shared" si="0"/>
        <v>6</v>
      </c>
      <c r="C81" s="28">
        <f t="shared" si="1"/>
        <v>69</v>
      </c>
      <c r="D81" s="83" t="s">
        <v>167</v>
      </c>
      <c r="E81" s="409">
        <v>2</v>
      </c>
      <c r="F81" s="409"/>
      <c r="G81" s="104" t="s">
        <v>385</v>
      </c>
      <c r="H81" s="39" t="s">
        <v>465</v>
      </c>
      <c r="I81" s="2" t="s">
        <v>170</v>
      </c>
      <c r="J81" s="2" t="s">
        <v>42</v>
      </c>
      <c r="K81" s="2" t="s">
        <v>45</v>
      </c>
    </row>
    <row r="82" spans="1:14" ht="18" x14ac:dyDescent="0.35">
      <c r="A82" s="464">
        <f t="shared" si="4"/>
        <v>39</v>
      </c>
      <c r="B82" s="1">
        <f t="shared" si="0"/>
        <v>7</v>
      </c>
      <c r="C82" s="28">
        <f t="shared" si="1"/>
        <v>70</v>
      </c>
      <c r="D82" s="83" t="s">
        <v>168</v>
      </c>
      <c r="E82" s="409">
        <v>2</v>
      </c>
      <c r="F82" s="409"/>
      <c r="G82" s="104" t="s">
        <v>386</v>
      </c>
      <c r="H82" s="39" t="s">
        <v>466</v>
      </c>
      <c r="I82" s="2" t="s">
        <v>170</v>
      </c>
      <c r="J82" s="2" t="s">
        <v>42</v>
      </c>
      <c r="K82" s="2" t="s">
        <v>45</v>
      </c>
    </row>
    <row r="83" spans="1:14" ht="18" x14ac:dyDescent="0.35">
      <c r="A83" s="464">
        <f t="shared" si="4"/>
        <v>40</v>
      </c>
      <c r="B83" s="1">
        <f t="shared" si="0"/>
        <v>8</v>
      </c>
      <c r="C83" s="28">
        <f t="shared" si="1"/>
        <v>71</v>
      </c>
      <c r="D83" s="83" t="s">
        <v>169</v>
      </c>
      <c r="E83" s="409">
        <v>2</v>
      </c>
      <c r="F83" s="409"/>
      <c r="G83" s="104" t="s">
        <v>387</v>
      </c>
      <c r="H83" s="39" t="s">
        <v>467</v>
      </c>
      <c r="I83" s="2" t="s">
        <v>170</v>
      </c>
      <c r="J83" s="2" t="s">
        <v>42</v>
      </c>
      <c r="K83" s="2" t="s">
        <v>45</v>
      </c>
    </row>
    <row r="84" spans="1:14" ht="18" x14ac:dyDescent="0.35">
      <c r="A84" s="464">
        <f t="shared" si="4"/>
        <v>41</v>
      </c>
      <c r="B84" s="1">
        <f t="shared" si="0"/>
        <v>9</v>
      </c>
      <c r="C84" s="28">
        <f t="shared" si="1"/>
        <v>72</v>
      </c>
      <c r="D84" s="472" t="s">
        <v>1123</v>
      </c>
      <c r="E84" s="409">
        <v>2</v>
      </c>
      <c r="F84" s="409"/>
      <c r="G84" s="104" t="s">
        <v>388</v>
      </c>
      <c r="H84" s="39" t="s">
        <v>1127</v>
      </c>
      <c r="I84" s="2" t="s">
        <v>866</v>
      </c>
      <c r="J84" s="2" t="s">
        <v>42</v>
      </c>
      <c r="K84" s="2" t="s">
        <v>53</v>
      </c>
    </row>
    <row r="85" spans="1:14" ht="18" x14ac:dyDescent="0.35">
      <c r="A85" s="464">
        <f t="shared" si="4"/>
        <v>42</v>
      </c>
      <c r="B85" s="1">
        <f t="shared" si="0"/>
        <v>10</v>
      </c>
      <c r="C85" s="28">
        <f t="shared" si="1"/>
        <v>73</v>
      </c>
      <c r="D85" s="472" t="s">
        <v>1124</v>
      </c>
      <c r="E85" s="409">
        <v>2</v>
      </c>
      <c r="F85" s="409"/>
      <c r="G85" s="104" t="s">
        <v>389</v>
      </c>
      <c r="H85" s="39" t="s">
        <v>1128</v>
      </c>
      <c r="I85" s="2" t="s">
        <v>867</v>
      </c>
      <c r="J85" s="2" t="s">
        <v>42</v>
      </c>
      <c r="K85" s="2" t="s">
        <v>53</v>
      </c>
      <c r="L85"/>
      <c r="M85" s="54"/>
      <c r="N85" s="54"/>
    </row>
    <row r="86" spans="1:14" ht="18" x14ac:dyDescent="0.35">
      <c r="A86" s="464">
        <f t="shared" si="4"/>
        <v>43</v>
      </c>
      <c r="B86" s="1">
        <f t="shared" si="0"/>
        <v>11</v>
      </c>
      <c r="C86" s="28">
        <f t="shared" si="1"/>
        <v>74</v>
      </c>
      <c r="D86" s="472" t="s">
        <v>1125</v>
      </c>
      <c r="E86" s="409">
        <v>2</v>
      </c>
      <c r="F86" s="409"/>
      <c r="G86" s="104" t="s">
        <v>390</v>
      </c>
      <c r="H86" s="39" t="s">
        <v>1129</v>
      </c>
      <c r="I86" s="2" t="s">
        <v>868</v>
      </c>
      <c r="J86" s="2" t="s">
        <v>42</v>
      </c>
      <c r="K86" s="2" t="s">
        <v>54</v>
      </c>
    </row>
    <row r="87" spans="1:14" ht="18" x14ac:dyDescent="0.35">
      <c r="A87" s="464">
        <f t="shared" si="4"/>
        <v>44</v>
      </c>
      <c r="B87" s="1">
        <f t="shared" si="0"/>
        <v>12</v>
      </c>
      <c r="C87" s="28">
        <f t="shared" si="1"/>
        <v>75</v>
      </c>
      <c r="D87" s="472" t="s">
        <v>1126</v>
      </c>
      <c r="E87" s="409">
        <v>2</v>
      </c>
      <c r="F87" s="409"/>
      <c r="G87" s="104" t="s">
        <v>391</v>
      </c>
      <c r="H87" s="39" t="s">
        <v>1130</v>
      </c>
      <c r="I87" s="2" t="s">
        <v>869</v>
      </c>
      <c r="J87" s="2" t="s">
        <v>42</v>
      </c>
      <c r="K87" s="2" t="s">
        <v>54</v>
      </c>
    </row>
    <row r="88" spans="1:14" ht="18" x14ac:dyDescent="0.35">
      <c r="A88" s="464">
        <f t="shared" si="4"/>
        <v>45</v>
      </c>
      <c r="B88" s="1">
        <f t="shared" si="0"/>
        <v>13</v>
      </c>
      <c r="C88" s="28">
        <f t="shared" si="1"/>
        <v>76</v>
      </c>
      <c r="D88" s="83" t="s">
        <v>847</v>
      </c>
      <c r="E88" s="409">
        <v>2</v>
      </c>
      <c r="F88" s="409"/>
      <c r="G88" s="104" t="s">
        <v>392</v>
      </c>
      <c r="H88" s="39" t="s">
        <v>862</v>
      </c>
      <c r="I88" s="2" t="s">
        <v>870</v>
      </c>
      <c r="J88" s="2" t="s">
        <v>42</v>
      </c>
      <c r="K88" s="2" t="s">
        <v>54</v>
      </c>
    </row>
    <row r="89" spans="1:14" ht="18" x14ac:dyDescent="0.35">
      <c r="A89" s="464">
        <f t="shared" si="4"/>
        <v>46</v>
      </c>
      <c r="B89" s="1">
        <f t="shared" si="0"/>
        <v>14</v>
      </c>
      <c r="C89" s="28">
        <f t="shared" si="1"/>
        <v>77</v>
      </c>
      <c r="D89" s="83" t="s">
        <v>848</v>
      </c>
      <c r="E89" s="409">
        <v>2</v>
      </c>
      <c r="F89" s="409"/>
      <c r="G89" s="104" t="s">
        <v>393</v>
      </c>
      <c r="H89" s="39" t="s">
        <v>863</v>
      </c>
      <c r="I89" s="2" t="s">
        <v>871</v>
      </c>
      <c r="J89" s="2" t="s">
        <v>42</v>
      </c>
      <c r="K89" s="2" t="s">
        <v>54</v>
      </c>
    </row>
    <row r="90" spans="1:14" ht="18" x14ac:dyDescent="0.35">
      <c r="A90" s="464">
        <f t="shared" si="4"/>
        <v>47</v>
      </c>
      <c r="B90" s="1">
        <f t="shared" si="0"/>
        <v>15</v>
      </c>
      <c r="C90" s="28">
        <f t="shared" si="1"/>
        <v>78</v>
      </c>
      <c r="D90" s="83" t="s">
        <v>849</v>
      </c>
      <c r="E90" s="409">
        <v>2</v>
      </c>
      <c r="F90" s="409"/>
      <c r="G90" s="104" t="s">
        <v>394</v>
      </c>
      <c r="H90" s="39" t="s">
        <v>864</v>
      </c>
      <c r="I90" s="2" t="s">
        <v>872</v>
      </c>
      <c r="J90" s="2" t="s">
        <v>42</v>
      </c>
      <c r="K90" s="2" t="s">
        <v>54</v>
      </c>
    </row>
    <row r="91" spans="1:14" ht="18" x14ac:dyDescent="0.35">
      <c r="A91" s="464">
        <f t="shared" si="4"/>
        <v>48</v>
      </c>
      <c r="B91" s="1">
        <f t="shared" si="0"/>
        <v>16</v>
      </c>
      <c r="C91" s="28">
        <f t="shared" si="1"/>
        <v>79</v>
      </c>
      <c r="D91" s="83" t="s">
        <v>850</v>
      </c>
      <c r="E91" s="409">
        <v>2</v>
      </c>
      <c r="F91" s="409"/>
      <c r="G91" s="104" t="s">
        <v>395</v>
      </c>
      <c r="H91" s="39" t="s">
        <v>865</v>
      </c>
      <c r="I91" s="2" t="s">
        <v>873</v>
      </c>
      <c r="J91" s="2" t="s">
        <v>42</v>
      </c>
      <c r="K91" s="2" t="s">
        <v>54</v>
      </c>
    </row>
    <row r="92" spans="1:14" s="16" customFormat="1" x14ac:dyDescent="0.25">
      <c r="A92" s="35"/>
      <c r="B92" s="1"/>
      <c r="C92" s="14" t="s">
        <v>1</v>
      </c>
      <c r="D92" s="4" t="s">
        <v>993</v>
      </c>
      <c r="E92" s="100"/>
      <c r="F92" s="100"/>
      <c r="G92" s="100"/>
      <c r="H92" s="99"/>
      <c r="I92" s="99"/>
      <c r="J92" s="99"/>
      <c r="L92" s="35"/>
    </row>
    <row r="93" spans="1:14" x14ac:dyDescent="0.25">
      <c r="C93" s="6" t="s">
        <v>10</v>
      </c>
      <c r="D93" s="11" t="s">
        <v>342</v>
      </c>
      <c r="E93" s="97" t="s">
        <v>340</v>
      </c>
      <c r="F93" s="97"/>
      <c r="G93" s="105" t="s">
        <v>423</v>
      </c>
      <c r="H93" s="17"/>
      <c r="I93" s="17"/>
    </row>
    <row r="94" spans="1:14" ht="18" x14ac:dyDescent="0.35">
      <c r="B94" s="1">
        <f t="shared" ref="B94:C97" si="5">B93+1</f>
        <v>1</v>
      </c>
      <c r="C94" s="28">
        <f>C91+1</f>
        <v>80</v>
      </c>
      <c r="D94" s="31" t="s">
        <v>881</v>
      </c>
      <c r="E94" s="407">
        <v>3</v>
      </c>
      <c r="G94" s="104" t="s">
        <v>396</v>
      </c>
      <c r="H94" s="39" t="s">
        <v>468</v>
      </c>
      <c r="I94" s="2" t="s">
        <v>67</v>
      </c>
      <c r="J94" s="2" t="s">
        <v>68</v>
      </c>
      <c r="K94" s="2" t="s">
        <v>37</v>
      </c>
    </row>
    <row r="95" spans="1:14" ht="18" x14ac:dyDescent="0.35">
      <c r="B95" s="1">
        <f t="shared" si="5"/>
        <v>2</v>
      </c>
      <c r="C95" s="28">
        <f>C94+1</f>
        <v>81</v>
      </c>
      <c r="D95" s="31" t="s">
        <v>882</v>
      </c>
      <c r="E95" s="407">
        <v>3</v>
      </c>
      <c r="G95" s="104" t="s">
        <v>397</v>
      </c>
      <c r="H95" s="39" t="s">
        <v>469</v>
      </c>
      <c r="I95" s="2" t="s">
        <v>67</v>
      </c>
      <c r="J95" s="2" t="s">
        <v>68</v>
      </c>
      <c r="K95" s="2" t="s">
        <v>37</v>
      </c>
    </row>
    <row r="96" spans="1:14" ht="18" x14ac:dyDescent="0.35">
      <c r="B96" s="1">
        <f t="shared" si="5"/>
        <v>3</v>
      </c>
      <c r="C96" s="28">
        <f t="shared" si="5"/>
        <v>82</v>
      </c>
      <c r="D96" s="31" t="s">
        <v>883</v>
      </c>
      <c r="E96" s="407">
        <v>3</v>
      </c>
      <c r="G96" s="104" t="s">
        <v>398</v>
      </c>
      <c r="H96" s="417" t="s">
        <v>857</v>
      </c>
      <c r="I96" s="2" t="s">
        <v>67</v>
      </c>
      <c r="J96" s="2" t="s">
        <v>68</v>
      </c>
      <c r="K96" s="2" t="s">
        <v>37</v>
      </c>
    </row>
    <row r="97" spans="2:18" x14ac:dyDescent="0.25">
      <c r="B97" s="1">
        <f t="shared" si="5"/>
        <v>4</v>
      </c>
      <c r="C97" s="1">
        <f t="shared" si="5"/>
        <v>83</v>
      </c>
      <c r="D97" t="s">
        <v>422</v>
      </c>
      <c r="G97" s="104" t="s">
        <v>399</v>
      </c>
      <c r="H97" s="39"/>
    </row>
    <row r="98" spans="2:18" x14ac:dyDescent="0.25">
      <c r="C98" s="14" t="s">
        <v>60</v>
      </c>
      <c r="D98" s="4" t="s">
        <v>994</v>
      </c>
      <c r="E98" s="98"/>
      <c r="F98" s="98"/>
      <c r="G98" s="98"/>
      <c r="H98" s="4" t="s">
        <v>2</v>
      </c>
      <c r="I98" s="4" t="s">
        <v>3</v>
      </c>
      <c r="J98" s="4" t="s">
        <v>4</v>
      </c>
      <c r="K98" s="4" t="s">
        <v>123</v>
      </c>
      <c r="L98" s="4"/>
      <c r="M98" s="13"/>
      <c r="N98" s="13"/>
      <c r="O98" s="13"/>
    </row>
    <row r="99" spans="2:18" x14ac:dyDescent="0.25">
      <c r="C99" s="6" t="s">
        <v>10</v>
      </c>
      <c r="D99" s="11" t="s">
        <v>344</v>
      </c>
      <c r="E99" s="96" t="s">
        <v>340</v>
      </c>
      <c r="F99" s="97"/>
      <c r="G99" s="105" t="s">
        <v>423</v>
      </c>
      <c r="H99" s="12"/>
      <c r="I99" s="443" t="s">
        <v>941</v>
      </c>
    </row>
    <row r="100" spans="2:18" ht="18" x14ac:dyDescent="0.35">
      <c r="B100" s="1">
        <v>1</v>
      </c>
      <c r="C100" s="1">
        <f>C97+1</f>
        <v>84</v>
      </c>
      <c r="D100" s="31" t="s">
        <v>62</v>
      </c>
      <c r="E100" s="407">
        <v>2</v>
      </c>
      <c r="G100" s="104" t="s">
        <v>984</v>
      </c>
      <c r="H100" s="39" t="s">
        <v>470</v>
      </c>
      <c r="I100" s="15" t="s">
        <v>63</v>
      </c>
      <c r="J100" s="2" t="s">
        <v>61</v>
      </c>
      <c r="K100" s="91" t="s">
        <v>942</v>
      </c>
      <c r="L100" s="1" t="s">
        <v>64</v>
      </c>
    </row>
    <row r="101" spans="2:18" ht="18" x14ac:dyDescent="0.35">
      <c r="B101" s="1">
        <f t="shared" si="0"/>
        <v>2</v>
      </c>
      <c r="C101" s="1">
        <f>C100+1</f>
        <v>85</v>
      </c>
      <c r="D101" s="31" t="s">
        <v>65</v>
      </c>
      <c r="E101" s="407">
        <v>2</v>
      </c>
      <c r="G101" s="104" t="s">
        <v>985</v>
      </c>
      <c r="H101" s="39" t="s">
        <v>471</v>
      </c>
      <c r="I101" s="15" t="s">
        <v>63</v>
      </c>
      <c r="J101" s="2" t="s">
        <v>61</v>
      </c>
      <c r="K101" s="91" t="s">
        <v>942</v>
      </c>
      <c r="L101" s="1" t="s">
        <v>66</v>
      </c>
    </row>
    <row r="102" spans="2:18" x14ac:dyDescent="0.25">
      <c r="B102" s="1">
        <f t="shared" si="0"/>
        <v>3</v>
      </c>
      <c r="C102" s="442">
        <f t="shared" si="0"/>
        <v>86</v>
      </c>
      <c r="D102" s="31" t="s">
        <v>136</v>
      </c>
      <c r="E102" s="2">
        <v>2</v>
      </c>
      <c r="G102" s="104" t="s">
        <v>986</v>
      </c>
      <c r="H102" s="39" t="s">
        <v>114</v>
      </c>
      <c r="I102" s="320" t="s">
        <v>107</v>
      </c>
      <c r="J102" s="2" t="s">
        <v>108</v>
      </c>
      <c r="K102" s="10" t="s">
        <v>1140</v>
      </c>
      <c r="P102" t="s">
        <v>943</v>
      </c>
    </row>
    <row r="103" spans="2:18" x14ac:dyDescent="0.25">
      <c r="B103" s="1">
        <f t="shared" si="0"/>
        <v>4</v>
      </c>
      <c r="C103" s="442">
        <f t="shared" si="0"/>
        <v>87</v>
      </c>
      <c r="D103" s="445" t="s">
        <v>1147</v>
      </c>
      <c r="E103" s="41">
        <v>1</v>
      </c>
      <c r="F103" s="32"/>
      <c r="G103" s="104" t="s">
        <v>987</v>
      </c>
      <c r="H103" s="444"/>
      <c r="K103" s="10" t="s">
        <v>1146</v>
      </c>
      <c r="L103" s="10"/>
      <c r="P103" t="s">
        <v>944</v>
      </c>
    </row>
    <row r="104" spans="2:18" x14ac:dyDescent="0.25">
      <c r="C104" s="14" t="s">
        <v>60</v>
      </c>
      <c r="D104" s="4" t="s">
        <v>995</v>
      </c>
      <c r="E104" s="98"/>
      <c r="F104" s="98"/>
      <c r="G104" s="98"/>
      <c r="H104" s="4" t="s">
        <v>2</v>
      </c>
      <c r="I104" s="4" t="s">
        <v>3</v>
      </c>
      <c r="J104" s="4" t="s">
        <v>4</v>
      </c>
      <c r="K104" s="4" t="s">
        <v>123</v>
      </c>
      <c r="L104" s="4"/>
      <c r="M104" s="13"/>
      <c r="N104" s="13"/>
      <c r="O104" s="13"/>
    </row>
    <row r="105" spans="2:18" x14ac:dyDescent="0.25">
      <c r="C105" s="6" t="s">
        <v>10</v>
      </c>
      <c r="D105" s="11" t="s">
        <v>344</v>
      </c>
      <c r="E105" s="97" t="s">
        <v>340</v>
      </c>
      <c r="F105" s="97"/>
      <c r="G105" s="105" t="s">
        <v>423</v>
      </c>
      <c r="H105" s="12"/>
      <c r="K105" s="442" t="s">
        <v>940</v>
      </c>
    </row>
    <row r="106" spans="2:18" ht="18" x14ac:dyDescent="0.35">
      <c r="B106" s="1">
        <v>1</v>
      </c>
      <c r="C106" s="1">
        <f>C103+1</f>
        <v>88</v>
      </c>
      <c r="D106" s="83" t="s">
        <v>175</v>
      </c>
      <c r="E106" s="407">
        <v>1</v>
      </c>
      <c r="G106" s="104" t="s">
        <v>400</v>
      </c>
      <c r="H106" s="39" t="s">
        <v>472</v>
      </c>
      <c r="I106" s="15" t="s">
        <v>63</v>
      </c>
      <c r="J106" s="2" t="s">
        <v>61</v>
      </c>
      <c r="K106" s="442" t="s">
        <v>936</v>
      </c>
    </row>
    <row r="107" spans="2:18" x14ac:dyDescent="0.25">
      <c r="B107" s="1">
        <f t="shared" ref="B107:C109" si="6">B106+1</f>
        <v>2</v>
      </c>
      <c r="C107" s="1">
        <f t="shared" si="6"/>
        <v>89</v>
      </c>
      <c r="D107" t="s">
        <v>131</v>
      </c>
      <c r="E107" s="416">
        <v>1</v>
      </c>
      <c r="G107" s="104" t="s">
        <v>401</v>
      </c>
      <c r="H107" s="39" t="s">
        <v>132</v>
      </c>
      <c r="I107" s="15" t="s">
        <v>63</v>
      </c>
      <c r="J107" s="2" t="s">
        <v>61</v>
      </c>
      <c r="K107" s="442" t="s">
        <v>937</v>
      </c>
    </row>
    <row r="108" spans="2:18" x14ac:dyDescent="0.25">
      <c r="B108" s="1">
        <f t="shared" si="6"/>
        <v>3</v>
      </c>
      <c r="C108" s="28">
        <f t="shared" si="6"/>
        <v>90</v>
      </c>
      <c r="E108" s="407">
        <v>1</v>
      </c>
      <c r="G108" s="104" t="s">
        <v>402</v>
      </c>
      <c r="K108" s="442" t="s">
        <v>938</v>
      </c>
      <c r="N108" s="31" t="s">
        <v>130</v>
      </c>
    </row>
    <row r="109" spans="2:18" x14ac:dyDescent="0.25">
      <c r="B109" s="1">
        <f t="shared" si="6"/>
        <v>4</v>
      </c>
      <c r="C109" s="28">
        <f t="shared" si="6"/>
        <v>91</v>
      </c>
      <c r="D109" s="83" t="s">
        <v>660</v>
      </c>
      <c r="E109" s="32">
        <v>1</v>
      </c>
      <c r="F109" s="32"/>
      <c r="G109" s="104" t="s">
        <v>403</v>
      </c>
      <c r="H109" s="39" t="s">
        <v>174</v>
      </c>
      <c r="I109" s="15" t="s">
        <v>291</v>
      </c>
      <c r="J109" s="2" t="s">
        <v>61</v>
      </c>
      <c r="K109" s="442" t="s">
        <v>939</v>
      </c>
    </row>
    <row r="110" spans="2:18" x14ac:dyDescent="0.25">
      <c r="C110" s="14" t="s">
        <v>60</v>
      </c>
      <c r="D110" s="4" t="s">
        <v>996</v>
      </c>
      <c r="E110" s="98"/>
      <c r="F110" s="98"/>
      <c r="G110" s="98"/>
      <c r="H110" s="4" t="s">
        <v>2</v>
      </c>
      <c r="I110" s="4" t="s">
        <v>3</v>
      </c>
      <c r="J110" s="4" t="s">
        <v>4</v>
      </c>
      <c r="K110" s="4" t="s">
        <v>123</v>
      </c>
      <c r="L110" s="4"/>
      <c r="M110" s="13"/>
      <c r="N110" s="13"/>
      <c r="O110" s="13"/>
      <c r="P110" s="433" t="s">
        <v>963</v>
      </c>
    </row>
    <row r="111" spans="2:18" x14ac:dyDescent="0.25">
      <c r="C111" s="6" t="s">
        <v>10</v>
      </c>
      <c r="D111" s="11" t="s">
        <v>343</v>
      </c>
      <c r="E111" s="97" t="s">
        <v>340</v>
      </c>
      <c r="F111" s="97"/>
      <c r="G111" s="105" t="s">
        <v>423</v>
      </c>
      <c r="H111" s="12"/>
    </row>
    <row r="112" spans="2:18" ht="18" x14ac:dyDescent="0.35">
      <c r="B112" s="1">
        <v>1</v>
      </c>
      <c r="C112" s="28">
        <f>C109+1</f>
        <v>92</v>
      </c>
      <c r="D112" s="441" t="s">
        <v>661</v>
      </c>
      <c r="E112" s="407">
        <v>1</v>
      </c>
      <c r="G112" s="104" t="s">
        <v>404</v>
      </c>
      <c r="H112" s="39" t="s">
        <v>473</v>
      </c>
      <c r="I112" s="324" t="s">
        <v>113</v>
      </c>
      <c r="K112" t="s">
        <v>662</v>
      </c>
      <c r="L112" s="1" t="s">
        <v>116</v>
      </c>
      <c r="P112" s="437" t="s">
        <v>964</v>
      </c>
      <c r="Q112" s="51" t="s">
        <v>920</v>
      </c>
      <c r="R112" s="440" t="s">
        <v>979</v>
      </c>
    </row>
    <row r="113" spans="2:18" x14ac:dyDescent="0.25">
      <c r="B113" s="1">
        <f t="shared" si="0"/>
        <v>2</v>
      </c>
      <c r="C113" s="325">
        <f t="shared" ref="C113:C119" si="7">C112+1</f>
        <v>93</v>
      </c>
      <c r="D113" s="31" t="s">
        <v>134</v>
      </c>
      <c r="E113" s="407">
        <v>1</v>
      </c>
      <c r="G113" s="104" t="s">
        <v>405</v>
      </c>
      <c r="H113" s="39" t="s">
        <v>112</v>
      </c>
      <c r="I113" s="324" t="s">
        <v>113</v>
      </c>
      <c r="P113" s="437" t="s">
        <v>965</v>
      </c>
      <c r="Q113" s="51" t="s">
        <v>920</v>
      </c>
      <c r="R113" s="440" t="s">
        <v>979</v>
      </c>
    </row>
    <row r="114" spans="2:18" x14ac:dyDescent="0.25">
      <c r="B114" s="1">
        <f t="shared" si="0"/>
        <v>3</v>
      </c>
      <c r="C114" s="325">
        <f t="shared" si="7"/>
        <v>94</v>
      </c>
      <c r="D114" s="31" t="s">
        <v>127</v>
      </c>
      <c r="E114" s="407">
        <v>1</v>
      </c>
      <c r="G114" s="104" t="s">
        <v>406</v>
      </c>
      <c r="H114" s="39" t="s">
        <v>109</v>
      </c>
      <c r="I114" s="324" t="s">
        <v>113</v>
      </c>
      <c r="P114" s="437" t="s">
        <v>966</v>
      </c>
      <c r="Q114" s="51" t="s">
        <v>920</v>
      </c>
      <c r="R114" s="440" t="s">
        <v>979</v>
      </c>
    </row>
    <row r="115" spans="2:18" ht="18" x14ac:dyDescent="0.35">
      <c r="B115" s="1">
        <f t="shared" si="0"/>
        <v>4</v>
      </c>
      <c r="C115" s="325">
        <f t="shared" si="7"/>
        <v>95</v>
      </c>
      <c r="D115" s="31" t="s">
        <v>128</v>
      </c>
      <c r="E115" s="407">
        <v>1</v>
      </c>
      <c r="G115" s="104" t="s">
        <v>407</v>
      </c>
      <c r="H115" s="39" t="s">
        <v>474</v>
      </c>
      <c r="I115" s="324" t="s">
        <v>113</v>
      </c>
      <c r="P115" s="437" t="s">
        <v>967</v>
      </c>
      <c r="Q115" s="51" t="s">
        <v>920</v>
      </c>
      <c r="R115" s="440" t="s">
        <v>979</v>
      </c>
    </row>
    <row r="116" spans="2:18" x14ac:dyDescent="0.25">
      <c r="B116" s="1">
        <f t="shared" si="0"/>
        <v>5</v>
      </c>
      <c r="C116" s="325">
        <f t="shared" si="7"/>
        <v>96</v>
      </c>
      <c r="D116" s="31" t="s">
        <v>140</v>
      </c>
      <c r="E116" s="407">
        <v>1</v>
      </c>
      <c r="G116" s="104" t="s">
        <v>408</v>
      </c>
      <c r="H116" s="39" t="s">
        <v>111</v>
      </c>
      <c r="I116" s="20" t="s">
        <v>110</v>
      </c>
      <c r="P116" s="437" t="s">
        <v>968</v>
      </c>
      <c r="Q116" s="51" t="s">
        <v>920</v>
      </c>
      <c r="R116" s="440" t="s">
        <v>979</v>
      </c>
    </row>
    <row r="117" spans="2:18" x14ac:dyDescent="0.25">
      <c r="B117" s="1">
        <f>B116+1</f>
        <v>6</v>
      </c>
      <c r="C117" s="28">
        <f t="shared" si="7"/>
        <v>97</v>
      </c>
      <c r="D117" s="31" t="s">
        <v>115</v>
      </c>
      <c r="E117" s="407">
        <v>1</v>
      </c>
      <c r="G117" s="104" t="s">
        <v>409</v>
      </c>
      <c r="H117" s="39" t="s">
        <v>124</v>
      </c>
      <c r="I117" s="324" t="s">
        <v>113</v>
      </c>
      <c r="L117" s="10" t="s">
        <v>126</v>
      </c>
      <c r="P117" s="437" t="s">
        <v>969</v>
      </c>
      <c r="Q117" s="51" t="s">
        <v>920</v>
      </c>
      <c r="R117" s="440" t="s">
        <v>979</v>
      </c>
    </row>
    <row r="118" spans="2:18" ht="18" x14ac:dyDescent="0.35">
      <c r="B118" s="1">
        <f>B117+1</f>
        <v>7</v>
      </c>
      <c r="C118" s="28">
        <f t="shared" si="7"/>
        <v>98</v>
      </c>
      <c r="D118" s="31" t="s">
        <v>129</v>
      </c>
      <c r="E118" s="407">
        <v>1</v>
      </c>
      <c r="G118" s="104" t="s">
        <v>410</v>
      </c>
      <c r="H118" s="39" t="s">
        <v>475</v>
      </c>
      <c r="I118" s="20" t="s">
        <v>110</v>
      </c>
      <c r="P118" s="437" t="s">
        <v>970</v>
      </c>
      <c r="Q118" s="51" t="s">
        <v>920</v>
      </c>
      <c r="R118" s="440" t="s">
        <v>979</v>
      </c>
    </row>
    <row r="119" spans="2:18" x14ac:dyDescent="0.25">
      <c r="B119" s="1">
        <f>B118+1</f>
        <v>8</v>
      </c>
      <c r="C119" s="28">
        <f t="shared" si="7"/>
        <v>99</v>
      </c>
      <c r="D119" s="31" t="s">
        <v>663</v>
      </c>
      <c r="E119" s="407">
        <v>1</v>
      </c>
      <c r="G119" s="104" t="s">
        <v>411</v>
      </c>
      <c r="H119" s="39" t="s">
        <v>133</v>
      </c>
      <c r="I119" s="324" t="s">
        <v>113</v>
      </c>
      <c r="P119" s="437" t="s">
        <v>971</v>
      </c>
      <c r="Q119" s="51" t="s">
        <v>920</v>
      </c>
      <c r="R119" s="440" t="s">
        <v>979</v>
      </c>
    </row>
    <row r="120" spans="2:18" x14ac:dyDescent="0.25">
      <c r="C120" s="14" t="s">
        <v>60</v>
      </c>
      <c r="D120" s="4" t="s">
        <v>997</v>
      </c>
      <c r="E120" s="98"/>
      <c r="F120" s="98"/>
      <c r="G120" s="98"/>
      <c r="H120" s="4" t="s">
        <v>2</v>
      </c>
      <c r="I120" s="4" t="s">
        <v>3</v>
      </c>
      <c r="J120" s="4" t="s">
        <v>4</v>
      </c>
      <c r="K120" s="4"/>
      <c r="L120" s="4"/>
      <c r="M120" s="13"/>
      <c r="N120" s="13"/>
      <c r="O120" s="13"/>
      <c r="P120" s="433" t="s">
        <v>963</v>
      </c>
    </row>
    <row r="121" spans="2:18" x14ac:dyDescent="0.25">
      <c r="C121" s="6" t="s">
        <v>10</v>
      </c>
      <c r="D121" s="11" t="s">
        <v>343</v>
      </c>
      <c r="E121" s="97" t="s">
        <v>340</v>
      </c>
      <c r="F121" s="97"/>
      <c r="G121" s="105" t="s">
        <v>423</v>
      </c>
      <c r="H121" s="12"/>
      <c r="P121" s="437" t="s">
        <v>972</v>
      </c>
      <c r="Q121" s="51" t="s">
        <v>920</v>
      </c>
      <c r="R121" s="440" t="s">
        <v>979</v>
      </c>
    </row>
    <row r="122" spans="2:18" x14ac:dyDescent="0.25">
      <c r="B122" s="1">
        <v>1</v>
      </c>
      <c r="C122" s="325">
        <f>C109+1</f>
        <v>92</v>
      </c>
      <c r="D122" s="31" t="s">
        <v>118</v>
      </c>
      <c r="E122" s="57">
        <v>1</v>
      </c>
      <c r="F122" s="57"/>
      <c r="G122" s="104" t="s">
        <v>412</v>
      </c>
      <c r="H122" s="39" t="s">
        <v>117</v>
      </c>
      <c r="I122" s="20" t="s">
        <v>110</v>
      </c>
      <c r="K122" s="10" t="s">
        <v>304</v>
      </c>
      <c r="P122" s="437" t="s">
        <v>973</v>
      </c>
      <c r="Q122" s="51" t="s">
        <v>920</v>
      </c>
      <c r="R122" s="440" t="s">
        <v>979</v>
      </c>
    </row>
    <row r="123" spans="2:18" x14ac:dyDescent="0.25">
      <c r="B123" s="1">
        <f t="shared" ref="B123:C129" si="8">B122+1</f>
        <v>2</v>
      </c>
      <c r="C123" s="325">
        <f t="shared" si="8"/>
        <v>93</v>
      </c>
      <c r="D123" s="31" t="s">
        <v>292</v>
      </c>
      <c r="E123" s="57">
        <v>1</v>
      </c>
      <c r="F123" s="57"/>
      <c r="G123" s="104" t="s">
        <v>413</v>
      </c>
      <c r="H123" s="39" t="s">
        <v>125</v>
      </c>
      <c r="I123" s="20" t="s">
        <v>110</v>
      </c>
      <c r="K123" s="10" t="s">
        <v>303</v>
      </c>
      <c r="P123" s="437" t="s">
        <v>974</v>
      </c>
      <c r="Q123" s="51" t="s">
        <v>920</v>
      </c>
      <c r="R123" s="440" t="s">
        <v>979</v>
      </c>
    </row>
    <row r="124" spans="2:18" x14ac:dyDescent="0.25">
      <c r="B124" s="1">
        <f t="shared" si="8"/>
        <v>3</v>
      </c>
      <c r="C124" s="28">
        <f t="shared" si="8"/>
        <v>94</v>
      </c>
      <c r="D124" s="434" t="s">
        <v>851</v>
      </c>
      <c r="E124" s="57">
        <v>1</v>
      </c>
      <c r="F124" s="57"/>
      <c r="G124" s="104" t="s">
        <v>414</v>
      </c>
      <c r="H124" s="417" t="s">
        <v>852</v>
      </c>
      <c r="I124" s="20" t="s">
        <v>110</v>
      </c>
      <c r="K124" t="s">
        <v>853</v>
      </c>
      <c r="P124" s="437" t="s">
        <v>975</v>
      </c>
      <c r="Q124" s="51" t="s">
        <v>920</v>
      </c>
      <c r="R124" s="440" t="s">
        <v>979</v>
      </c>
    </row>
    <row r="125" spans="2:18" x14ac:dyDescent="0.25">
      <c r="B125" s="1">
        <f t="shared" si="8"/>
        <v>4</v>
      </c>
      <c r="C125" s="28">
        <f t="shared" si="8"/>
        <v>95</v>
      </c>
      <c r="D125" s="322" t="s">
        <v>1141</v>
      </c>
      <c r="E125" s="407">
        <v>1</v>
      </c>
      <c r="G125" s="104" t="s">
        <v>415</v>
      </c>
      <c r="H125" s="303"/>
      <c r="I125" s="471"/>
      <c r="K125" s="53"/>
      <c r="L125" s="10" t="s">
        <v>135</v>
      </c>
      <c r="P125" s="421" t="s">
        <v>935</v>
      </c>
      <c r="Q125" s="51" t="s">
        <v>920</v>
      </c>
      <c r="R125" s="440" t="s">
        <v>979</v>
      </c>
    </row>
    <row r="126" spans="2:18" ht="18" x14ac:dyDescent="0.35">
      <c r="B126" s="1">
        <f t="shared" si="8"/>
        <v>5</v>
      </c>
      <c r="C126" s="28">
        <f t="shared" si="8"/>
        <v>96</v>
      </c>
      <c r="D126" s="322" t="s">
        <v>1004</v>
      </c>
      <c r="E126" s="407">
        <v>1</v>
      </c>
      <c r="G126" s="104" t="s">
        <v>416</v>
      </c>
      <c r="H126" s="8" t="s">
        <v>855</v>
      </c>
      <c r="I126" s="20" t="s">
        <v>681</v>
      </c>
      <c r="P126" s="437" t="s">
        <v>918</v>
      </c>
      <c r="Q126" s="51" t="s">
        <v>920</v>
      </c>
      <c r="R126" s="440"/>
    </row>
    <row r="127" spans="2:18" ht="18" x14ac:dyDescent="0.35">
      <c r="B127" s="1">
        <f t="shared" si="8"/>
        <v>6</v>
      </c>
      <c r="C127" s="28">
        <f t="shared" si="8"/>
        <v>97</v>
      </c>
      <c r="D127" s="83" t="s">
        <v>1003</v>
      </c>
      <c r="E127" s="468"/>
      <c r="G127" s="104" t="s">
        <v>417</v>
      </c>
      <c r="H127" s="417" t="s">
        <v>854</v>
      </c>
      <c r="I127" s="435" t="s">
        <v>1144</v>
      </c>
      <c r="J127" s="2" t="s">
        <v>108</v>
      </c>
      <c r="K127" s="440"/>
      <c r="P127" s="437" t="s">
        <v>918</v>
      </c>
      <c r="Q127" s="51" t="s">
        <v>920</v>
      </c>
      <c r="R127" s="440"/>
    </row>
    <row r="128" spans="2:18" x14ac:dyDescent="0.25">
      <c r="B128" s="1">
        <f t="shared" si="8"/>
        <v>7</v>
      </c>
      <c r="C128" s="28">
        <f t="shared" si="8"/>
        <v>98</v>
      </c>
      <c r="D128" s="322" t="s">
        <v>1142</v>
      </c>
      <c r="E128" s="33"/>
      <c r="F128" s="470"/>
      <c r="G128" s="104" t="s">
        <v>418</v>
      </c>
      <c r="H128" s="2" t="s">
        <v>1143</v>
      </c>
      <c r="I128" s="435" t="s">
        <v>664</v>
      </c>
      <c r="J128" s="2" t="s">
        <v>108</v>
      </c>
      <c r="P128" s="437" t="s">
        <v>976</v>
      </c>
      <c r="Q128" s="51" t="s">
        <v>920</v>
      </c>
      <c r="R128" s="440" t="s">
        <v>979</v>
      </c>
    </row>
    <row r="129" spans="1:18" ht="18" x14ac:dyDescent="0.35">
      <c r="B129" s="1">
        <f t="shared" si="8"/>
        <v>8</v>
      </c>
      <c r="C129" s="28">
        <f t="shared" si="8"/>
        <v>99</v>
      </c>
      <c r="D129" s="322" t="s">
        <v>1153</v>
      </c>
      <c r="E129" s="9">
        <v>1</v>
      </c>
      <c r="F129" s="9"/>
      <c r="G129" s="104" t="s">
        <v>419</v>
      </c>
      <c r="H129" s="8" t="s">
        <v>856</v>
      </c>
      <c r="I129" s="20" t="s">
        <v>110</v>
      </c>
      <c r="P129" s="437" t="s">
        <v>977</v>
      </c>
      <c r="Q129" s="51" t="s">
        <v>920</v>
      </c>
      <c r="R129" s="440" t="s">
        <v>979</v>
      </c>
    </row>
    <row r="130" spans="1:18" x14ac:dyDescent="0.25">
      <c r="B130" s="57"/>
      <c r="C130" s="14" t="s">
        <v>1</v>
      </c>
      <c r="D130" s="4" t="s">
        <v>998</v>
      </c>
      <c r="E130" s="98"/>
      <c r="F130" s="98"/>
      <c r="G130" s="98"/>
      <c r="H130" s="4" t="s">
        <v>2</v>
      </c>
      <c r="I130" s="4" t="s">
        <v>3</v>
      </c>
      <c r="J130" s="4" t="s">
        <v>4</v>
      </c>
      <c r="K130" s="13"/>
      <c r="L130" s="4"/>
      <c r="M130" s="13"/>
      <c r="N130" s="13"/>
      <c r="O130" s="13"/>
      <c r="P130" s="433" t="s">
        <v>978</v>
      </c>
    </row>
    <row r="131" spans="1:18" x14ac:dyDescent="0.25">
      <c r="C131" s="6" t="s">
        <v>10</v>
      </c>
      <c r="D131" s="11" t="s">
        <v>345</v>
      </c>
      <c r="E131" s="97" t="s">
        <v>340</v>
      </c>
      <c r="F131" s="97"/>
      <c r="G131" s="105" t="s">
        <v>423</v>
      </c>
      <c r="H131" s="12"/>
      <c r="P131" s="330" t="s">
        <v>917</v>
      </c>
    </row>
    <row r="132" spans="1:18" s="52" customFormat="1" x14ac:dyDescent="0.25">
      <c r="A132" s="56"/>
      <c r="B132" s="56">
        <v>1</v>
      </c>
      <c r="C132" s="87">
        <f>C129+1</f>
        <v>100</v>
      </c>
      <c r="D132" s="106" t="s">
        <v>682</v>
      </c>
      <c r="E132" s="61">
        <v>2</v>
      </c>
      <c r="F132" s="61"/>
      <c r="G132" s="104" t="s">
        <v>980</v>
      </c>
      <c r="H132" s="418" t="s">
        <v>1183</v>
      </c>
      <c r="I132" s="88" t="s">
        <v>305</v>
      </c>
      <c r="J132" s="59" t="s">
        <v>272</v>
      </c>
      <c r="K132" s="419" t="s">
        <v>684</v>
      </c>
      <c r="L132" s="61"/>
      <c r="M132" s="60"/>
      <c r="N132" s="60"/>
      <c r="O132" s="60"/>
      <c r="P132" s="437" t="s">
        <v>905</v>
      </c>
      <c r="Q132" s="438" t="s">
        <v>921</v>
      </c>
      <c r="R132" s="437" t="s">
        <v>922</v>
      </c>
    </row>
    <row r="133" spans="1:18" s="52" customFormat="1" x14ac:dyDescent="0.25">
      <c r="A133" s="56"/>
      <c r="B133" s="56">
        <f t="shared" ref="B133:C135" si="9">B132+1</f>
        <v>2</v>
      </c>
      <c r="C133" s="87">
        <f t="shared" si="9"/>
        <v>101</v>
      </c>
      <c r="D133" s="106" t="s">
        <v>683</v>
      </c>
      <c r="E133" s="61">
        <v>2</v>
      </c>
      <c r="F133" s="61"/>
      <c r="G133" s="104" t="s">
        <v>981</v>
      </c>
      <c r="H133" s="418" t="s">
        <v>1184</v>
      </c>
      <c r="I133" s="88" t="s">
        <v>305</v>
      </c>
      <c r="J133" s="59" t="s">
        <v>272</v>
      </c>
      <c r="K133" s="419" t="s">
        <v>684</v>
      </c>
      <c r="L133" s="61"/>
      <c r="M133" s="60"/>
      <c r="N133" s="60"/>
      <c r="O133" s="60"/>
      <c r="P133" s="437" t="s">
        <v>906</v>
      </c>
      <c r="Q133" s="438" t="s">
        <v>921</v>
      </c>
      <c r="R133" s="437" t="s">
        <v>922</v>
      </c>
    </row>
    <row r="134" spans="1:18" s="52" customFormat="1" x14ac:dyDescent="0.25">
      <c r="A134" s="56"/>
      <c r="B134" s="56">
        <f t="shared" si="9"/>
        <v>3</v>
      </c>
      <c r="C134" s="57">
        <f t="shared" si="9"/>
        <v>102</v>
      </c>
      <c r="D134" s="58"/>
      <c r="E134" s="58"/>
      <c r="F134" s="430"/>
      <c r="G134" s="104" t="s">
        <v>982</v>
      </c>
      <c r="H134" s="59"/>
      <c r="I134" s="59"/>
      <c r="J134" s="59"/>
      <c r="K134" s="60"/>
      <c r="L134" s="61"/>
      <c r="M134" s="60"/>
      <c r="N134" s="60"/>
      <c r="O134" s="60"/>
      <c r="P134" s="437" t="s">
        <v>907</v>
      </c>
      <c r="Q134" s="438" t="s">
        <v>921</v>
      </c>
      <c r="R134" s="437" t="s">
        <v>922</v>
      </c>
    </row>
    <row r="135" spans="1:18" s="52" customFormat="1" x14ac:dyDescent="0.25">
      <c r="A135" s="56"/>
      <c r="B135" s="56">
        <f t="shared" si="9"/>
        <v>4</v>
      </c>
      <c r="C135" s="57">
        <f t="shared" si="9"/>
        <v>103</v>
      </c>
      <c r="D135" s="58"/>
      <c r="E135" s="58"/>
      <c r="F135" s="430"/>
      <c r="G135" s="104" t="s">
        <v>983</v>
      </c>
      <c r="H135" s="59"/>
      <c r="I135" s="59"/>
      <c r="J135" s="59"/>
      <c r="K135" s="60"/>
      <c r="L135" s="61"/>
      <c r="M135" s="60"/>
      <c r="N135" s="60"/>
      <c r="O135" s="60"/>
      <c r="P135" s="437" t="s">
        <v>908</v>
      </c>
      <c r="Q135" s="438" t="s">
        <v>921</v>
      </c>
      <c r="R135" s="437" t="s">
        <v>922</v>
      </c>
    </row>
    <row r="136" spans="1:18" x14ac:dyDescent="0.25">
      <c r="C136" s="14" t="s">
        <v>1</v>
      </c>
      <c r="D136" s="4" t="s">
        <v>1002</v>
      </c>
      <c r="E136" s="98"/>
      <c r="F136" s="98"/>
      <c r="G136" s="98"/>
      <c r="H136" s="4" t="s">
        <v>2</v>
      </c>
      <c r="I136" s="4" t="s">
        <v>3</v>
      </c>
      <c r="J136" s="4" t="s">
        <v>4</v>
      </c>
      <c r="K136" s="13"/>
      <c r="L136" s="4"/>
      <c r="M136" s="13"/>
      <c r="N136" s="13"/>
      <c r="O136" s="13"/>
      <c r="P136" s="439" t="s">
        <v>904</v>
      </c>
      <c r="Q136" s="440"/>
      <c r="R136" s="437"/>
    </row>
    <row r="137" spans="1:18" x14ac:dyDescent="0.25">
      <c r="C137" s="6" t="s">
        <v>10</v>
      </c>
      <c r="D137" s="11" t="s">
        <v>346</v>
      </c>
      <c r="E137" s="97" t="s">
        <v>340</v>
      </c>
      <c r="F137" s="97"/>
      <c r="G137" s="105" t="s">
        <v>423</v>
      </c>
      <c r="H137" s="12">
        <v>9219</v>
      </c>
      <c r="P137" s="440"/>
      <c r="Q137" s="440"/>
      <c r="R137" s="437"/>
    </row>
    <row r="138" spans="1:18" s="52" customFormat="1" x14ac:dyDescent="0.25">
      <c r="A138" s="56"/>
      <c r="B138" s="56">
        <v>1</v>
      </c>
      <c r="C138" s="87">
        <f>C135+1</f>
        <v>104</v>
      </c>
      <c r="D138" s="432" t="s">
        <v>650</v>
      </c>
      <c r="E138" s="431">
        <v>1</v>
      </c>
      <c r="F138" s="431"/>
      <c r="G138" s="104" t="s">
        <v>927</v>
      </c>
      <c r="H138" s="431" t="s">
        <v>894</v>
      </c>
      <c r="I138" s="308" t="s">
        <v>897</v>
      </c>
      <c r="K138" s="10" t="s">
        <v>1135</v>
      </c>
      <c r="M138" s="60"/>
      <c r="N138" s="60"/>
      <c r="O138" s="60"/>
      <c r="P138" s="437" t="s">
        <v>909</v>
      </c>
      <c r="Q138" s="438" t="s">
        <v>921</v>
      </c>
      <c r="R138" s="437" t="s">
        <v>922</v>
      </c>
    </row>
    <row r="139" spans="1:18" s="52" customFormat="1" x14ac:dyDescent="0.25">
      <c r="A139" s="56"/>
      <c r="B139" s="56">
        <f t="shared" ref="B139:C141" si="10">B138+1</f>
        <v>2</v>
      </c>
      <c r="C139" s="87">
        <f t="shared" si="10"/>
        <v>105</v>
      </c>
      <c r="D139" s="106" t="s">
        <v>899</v>
      </c>
      <c r="E139" s="430">
        <v>1</v>
      </c>
      <c r="F139" s="430"/>
      <c r="G139" s="104" t="s">
        <v>928</v>
      </c>
      <c r="H139" s="430" t="s">
        <v>895</v>
      </c>
      <c r="I139" s="308" t="s">
        <v>898</v>
      </c>
      <c r="J139" s="59"/>
      <c r="K139" s="10" t="s">
        <v>1136</v>
      </c>
      <c r="L139" s="61"/>
      <c r="M139" s="60"/>
      <c r="N139" s="60"/>
      <c r="O139" s="60"/>
      <c r="P139" s="437" t="s">
        <v>910</v>
      </c>
      <c r="Q139" s="438" t="s">
        <v>921</v>
      </c>
      <c r="R139" s="437" t="s">
        <v>922</v>
      </c>
    </row>
    <row r="140" spans="1:18" s="52" customFormat="1" x14ac:dyDescent="0.25">
      <c r="A140" s="56"/>
      <c r="B140" s="56">
        <f t="shared" si="10"/>
        <v>3</v>
      </c>
      <c r="C140" s="87">
        <f t="shared" si="10"/>
        <v>106</v>
      </c>
      <c r="D140" s="106" t="s">
        <v>900</v>
      </c>
      <c r="E140" s="430">
        <v>1</v>
      </c>
      <c r="F140" s="430"/>
      <c r="G140" s="104" t="s">
        <v>929</v>
      </c>
      <c r="H140" s="430" t="s">
        <v>896</v>
      </c>
      <c r="I140" s="308" t="s">
        <v>898</v>
      </c>
      <c r="J140" s="59"/>
      <c r="K140" s="10" t="s">
        <v>1152</v>
      </c>
      <c r="L140" s="61"/>
      <c r="M140" s="60"/>
      <c r="N140" s="60"/>
      <c r="O140" s="60"/>
      <c r="P140" s="437" t="s">
        <v>911</v>
      </c>
      <c r="Q140" s="438" t="s">
        <v>921</v>
      </c>
      <c r="R140" s="437" t="s">
        <v>922</v>
      </c>
    </row>
    <row r="141" spans="1:18" s="52" customFormat="1" x14ac:dyDescent="0.25">
      <c r="A141" s="56"/>
      <c r="B141" s="56">
        <f t="shared" si="10"/>
        <v>4</v>
      </c>
      <c r="C141" s="87">
        <f t="shared" si="10"/>
        <v>107</v>
      </c>
      <c r="D141" s="106" t="s">
        <v>1132</v>
      </c>
      <c r="E141" s="430">
        <v>1</v>
      </c>
      <c r="F141" s="430"/>
      <c r="G141" s="104" t="s">
        <v>930</v>
      </c>
      <c r="H141" s="418" t="s">
        <v>1133</v>
      </c>
      <c r="I141" s="308" t="s">
        <v>1134</v>
      </c>
      <c r="J141" s="59"/>
      <c r="K141" s="60"/>
      <c r="L141" s="61"/>
      <c r="M141" s="60"/>
      <c r="N141" s="60"/>
      <c r="O141" s="60"/>
      <c r="P141" s="437" t="s">
        <v>912</v>
      </c>
      <c r="Q141" s="438" t="s">
        <v>921</v>
      </c>
      <c r="R141" s="437" t="s">
        <v>922</v>
      </c>
    </row>
    <row r="142" spans="1:18" x14ac:dyDescent="0.25">
      <c r="C142" s="14" t="s">
        <v>1</v>
      </c>
      <c r="D142" s="4" t="s">
        <v>1001</v>
      </c>
      <c r="E142" s="98"/>
      <c r="F142" s="98"/>
      <c r="G142" s="98"/>
      <c r="H142" s="4" t="s">
        <v>2</v>
      </c>
      <c r="I142" s="4" t="s">
        <v>3</v>
      </c>
      <c r="J142" s="4" t="s">
        <v>4</v>
      </c>
      <c r="K142" s="13"/>
      <c r="L142" s="4"/>
      <c r="M142" s="13"/>
      <c r="N142" s="13"/>
      <c r="O142" s="13"/>
      <c r="P142" s="439" t="s">
        <v>904</v>
      </c>
      <c r="Q142" s="440"/>
      <c r="R142" s="437"/>
    </row>
    <row r="143" spans="1:18" x14ac:dyDescent="0.25">
      <c r="C143" s="6" t="s">
        <v>10</v>
      </c>
      <c r="D143" s="11" t="s">
        <v>347</v>
      </c>
      <c r="E143" s="101" t="s">
        <v>340</v>
      </c>
      <c r="F143" s="101"/>
      <c r="G143" s="105" t="s">
        <v>423</v>
      </c>
      <c r="H143" s="12">
        <v>9219</v>
      </c>
      <c r="P143" s="440"/>
      <c r="Q143" s="440"/>
      <c r="R143" s="437"/>
    </row>
    <row r="144" spans="1:18" x14ac:dyDescent="0.25">
      <c r="B144" s="1">
        <v>1</v>
      </c>
      <c r="C144" s="87">
        <f>C141+1</f>
        <v>108</v>
      </c>
      <c r="D144" s="86" t="s">
        <v>269</v>
      </c>
      <c r="E144" s="417" t="s">
        <v>962</v>
      </c>
      <c r="F144" s="423"/>
      <c r="G144" s="104" t="s">
        <v>931</v>
      </c>
      <c r="H144" s="417" t="s">
        <v>685</v>
      </c>
      <c r="I144" s="2" t="s">
        <v>273</v>
      </c>
      <c r="J144" s="2" t="s">
        <v>270</v>
      </c>
      <c r="K144" s="10" t="s">
        <v>1137</v>
      </c>
      <c r="L144" s="61"/>
      <c r="P144" s="437" t="s">
        <v>913</v>
      </c>
      <c r="Q144" s="438" t="s">
        <v>921</v>
      </c>
      <c r="R144" s="437" t="s">
        <v>922</v>
      </c>
    </row>
    <row r="145" spans="2:18" x14ac:dyDescent="0.25">
      <c r="B145" s="1">
        <f t="shared" ref="B145:C147" si="11">B144+1</f>
        <v>2</v>
      </c>
      <c r="C145" s="87">
        <f t="shared" si="11"/>
        <v>109</v>
      </c>
      <c r="D145" s="86" t="s">
        <v>1145</v>
      </c>
      <c r="E145" s="417" t="s">
        <v>962</v>
      </c>
      <c r="F145" s="423"/>
      <c r="G145" s="104" t="s">
        <v>932</v>
      </c>
      <c r="H145" s="423" t="s">
        <v>272</v>
      </c>
      <c r="I145" s="2" t="s">
        <v>902</v>
      </c>
      <c r="J145" s="2" t="s">
        <v>270</v>
      </c>
      <c r="K145" s="10" t="s">
        <v>1138</v>
      </c>
      <c r="P145" s="437" t="s">
        <v>914</v>
      </c>
      <c r="Q145" s="438" t="s">
        <v>921</v>
      </c>
      <c r="R145" s="437" t="s">
        <v>922</v>
      </c>
    </row>
    <row r="146" spans="2:18" x14ac:dyDescent="0.25">
      <c r="B146" s="1">
        <f t="shared" si="11"/>
        <v>3</v>
      </c>
      <c r="C146" s="87">
        <f t="shared" si="11"/>
        <v>110</v>
      </c>
      <c r="D146" s="86" t="s">
        <v>901</v>
      </c>
      <c r="E146" s="417" t="s">
        <v>962</v>
      </c>
      <c r="F146" s="423"/>
      <c r="G146" s="104" t="s">
        <v>933</v>
      </c>
      <c r="H146" s="423" t="s">
        <v>277</v>
      </c>
      <c r="I146" s="2" t="s">
        <v>902</v>
      </c>
      <c r="J146" s="2" t="s">
        <v>270</v>
      </c>
      <c r="K146" s="10" t="s">
        <v>1139</v>
      </c>
      <c r="P146" s="437" t="s">
        <v>915</v>
      </c>
      <c r="Q146" s="438" t="s">
        <v>921</v>
      </c>
      <c r="R146" s="437" t="s">
        <v>922</v>
      </c>
    </row>
    <row r="147" spans="2:18" x14ac:dyDescent="0.25">
      <c r="B147" s="1">
        <f t="shared" si="11"/>
        <v>4</v>
      </c>
      <c r="C147" s="57">
        <f t="shared" si="11"/>
        <v>111</v>
      </c>
      <c r="D147" s="33" t="s">
        <v>659</v>
      </c>
      <c r="E147" s="33"/>
      <c r="F147" s="470"/>
      <c r="G147" s="104" t="s">
        <v>934</v>
      </c>
      <c r="K147" s="2"/>
      <c r="P147" s="437" t="s">
        <v>916</v>
      </c>
      <c r="Q147" s="438" t="s">
        <v>921</v>
      </c>
      <c r="R147" s="437" t="s">
        <v>922</v>
      </c>
    </row>
    <row r="148" spans="2:18" x14ac:dyDescent="0.25">
      <c r="B148" s="107"/>
      <c r="C148" s="14" t="s">
        <v>1</v>
      </c>
      <c r="D148" s="4" t="s">
        <v>1000</v>
      </c>
      <c r="E148" s="98"/>
      <c r="F148" s="98"/>
      <c r="G148" s="98"/>
      <c r="H148" s="4" t="s">
        <v>2</v>
      </c>
      <c r="I148" s="4" t="s">
        <v>3</v>
      </c>
      <c r="J148" s="4" t="s">
        <v>4</v>
      </c>
      <c r="K148" s="13"/>
      <c r="L148" s="4"/>
      <c r="M148" s="13"/>
      <c r="N148" s="13"/>
      <c r="O148" s="13"/>
      <c r="P148" s="433" t="s">
        <v>904</v>
      </c>
    </row>
    <row r="149" spans="2:18" x14ac:dyDescent="0.25">
      <c r="B149" s="107"/>
      <c r="C149" s="6" t="s">
        <v>10</v>
      </c>
      <c r="D149" s="11" t="s">
        <v>498</v>
      </c>
      <c r="E149" s="101" t="s">
        <v>340</v>
      </c>
      <c r="F149" s="101"/>
      <c r="G149" s="105" t="s">
        <v>423</v>
      </c>
      <c r="H149" s="12">
        <v>9219</v>
      </c>
      <c r="L149" s="107"/>
    </row>
    <row r="150" spans="2:18" x14ac:dyDescent="0.25">
      <c r="B150" s="107">
        <v>1</v>
      </c>
      <c r="C150" s="87">
        <f>C147+1</f>
        <v>112</v>
      </c>
      <c r="D150" s="31" t="s">
        <v>499</v>
      </c>
      <c r="E150" s="8">
        <v>2</v>
      </c>
      <c r="F150" s="9"/>
      <c r="G150" s="104" t="s">
        <v>1007</v>
      </c>
      <c r="H150" s="117" t="s">
        <v>543</v>
      </c>
      <c r="L150" s="61"/>
    </row>
    <row r="151" spans="2:18" x14ac:dyDescent="0.25">
      <c r="B151" s="107">
        <f t="shared" ref="B151:C153" si="12">B150+1</f>
        <v>2</v>
      </c>
      <c r="C151" s="57">
        <f t="shared" si="12"/>
        <v>113</v>
      </c>
      <c r="D151" s="33" t="s">
        <v>659</v>
      </c>
      <c r="E151" s="33"/>
      <c r="F151" s="470"/>
      <c r="G151" s="104" t="s">
        <v>1008</v>
      </c>
      <c r="K151" s="2"/>
      <c r="L151" s="107"/>
    </row>
    <row r="152" spans="2:18" x14ac:dyDescent="0.25">
      <c r="B152" s="107">
        <f t="shared" si="12"/>
        <v>3</v>
      </c>
      <c r="C152" s="57">
        <f t="shared" si="12"/>
        <v>114</v>
      </c>
      <c r="D152" s="33" t="s">
        <v>659</v>
      </c>
      <c r="E152" s="33"/>
      <c r="F152" s="470"/>
      <c r="G152" s="104" t="s">
        <v>1009</v>
      </c>
      <c r="K152" s="2"/>
      <c r="L152" s="107"/>
    </row>
    <row r="153" spans="2:18" x14ac:dyDescent="0.25">
      <c r="B153" s="107">
        <f t="shared" si="12"/>
        <v>4</v>
      </c>
      <c r="C153" s="57">
        <f t="shared" si="12"/>
        <v>115</v>
      </c>
      <c r="D153" s="33" t="s">
        <v>659</v>
      </c>
      <c r="E153" s="33"/>
      <c r="F153" s="470"/>
      <c r="G153" s="104" t="s">
        <v>1010</v>
      </c>
      <c r="K153" s="2"/>
      <c r="L153" s="107"/>
    </row>
    <row r="154" spans="2:18" x14ac:dyDescent="0.25">
      <c r="B154" s="442"/>
      <c r="C154" s="3" t="s">
        <v>1</v>
      </c>
      <c r="D154" s="4" t="s">
        <v>999</v>
      </c>
      <c r="E154" s="103"/>
      <c r="F154" s="103"/>
      <c r="G154" s="103"/>
      <c r="H154" s="4" t="s">
        <v>2</v>
      </c>
      <c r="I154" s="4" t="s">
        <v>3</v>
      </c>
      <c r="J154" s="4" t="s">
        <v>4</v>
      </c>
      <c r="K154" s="4" t="s">
        <v>5</v>
      </c>
      <c r="L154" s="4"/>
      <c r="M154" s="4"/>
      <c r="N154" s="4"/>
      <c r="O154" s="4" t="s">
        <v>9</v>
      </c>
    </row>
    <row r="155" spans="2:18" x14ac:dyDescent="0.25">
      <c r="B155" s="442"/>
      <c r="C155" s="6" t="s">
        <v>10</v>
      </c>
      <c r="D155" s="102" t="s">
        <v>945</v>
      </c>
      <c r="E155" s="97" t="s">
        <v>340</v>
      </c>
      <c r="F155" s="97"/>
      <c r="G155" s="105" t="s">
        <v>423</v>
      </c>
      <c r="H155" s="6"/>
      <c r="I155" s="6"/>
      <c r="J155" s="6"/>
      <c r="L155" s="442"/>
      <c r="O155" s="6"/>
    </row>
    <row r="156" spans="2:18" ht="18" x14ac:dyDescent="0.35">
      <c r="B156" s="442">
        <v>1</v>
      </c>
      <c r="C156" s="28">
        <f>C153+1</f>
        <v>116</v>
      </c>
      <c r="D156" s="322" t="s">
        <v>55</v>
      </c>
      <c r="E156" s="414">
        <v>1</v>
      </c>
      <c r="G156" s="104" t="s">
        <v>946</v>
      </c>
      <c r="H156" s="39" t="s">
        <v>432</v>
      </c>
      <c r="I156" s="2" t="s">
        <v>56</v>
      </c>
      <c r="J156" s="2" t="s">
        <v>57</v>
      </c>
      <c r="K156" s="2" t="s">
        <v>37</v>
      </c>
      <c r="L156" s="442"/>
    </row>
    <row r="157" spans="2:18" ht="18" x14ac:dyDescent="0.35">
      <c r="B157" s="442">
        <f t="shared" ref="B157" si="13">B156+1</f>
        <v>2</v>
      </c>
      <c r="C157" s="28">
        <f>C156+1</f>
        <v>117</v>
      </c>
      <c r="D157" s="322" t="s">
        <v>58</v>
      </c>
      <c r="E157" s="414">
        <v>1</v>
      </c>
      <c r="G157" s="104" t="s">
        <v>947</v>
      </c>
      <c r="H157" s="39" t="s">
        <v>433</v>
      </c>
      <c r="I157" s="2" t="s">
        <v>59</v>
      </c>
      <c r="J157" s="2" t="s">
        <v>960</v>
      </c>
      <c r="K157" s="2" t="s">
        <v>37</v>
      </c>
      <c r="L157" s="442" t="s">
        <v>122</v>
      </c>
      <c r="M157">
        <f>0.03*15</f>
        <v>0.44999999999999996</v>
      </c>
    </row>
    <row r="158" spans="2:18" ht="18" x14ac:dyDescent="0.35">
      <c r="B158" s="442">
        <f t="shared" ref="B158:C171" si="14">B157+1</f>
        <v>3</v>
      </c>
      <c r="C158" s="28">
        <f t="shared" si="14"/>
        <v>118</v>
      </c>
      <c r="D158" s="322" t="s">
        <v>69</v>
      </c>
      <c r="E158" s="414">
        <v>1</v>
      </c>
      <c r="G158" s="104" t="s">
        <v>948</v>
      </c>
      <c r="H158" s="39" t="s">
        <v>434</v>
      </c>
      <c r="I158" s="2" t="s">
        <v>121</v>
      </c>
      <c r="J158" s="2" t="s">
        <v>120</v>
      </c>
      <c r="K158" s="2" t="s">
        <v>119</v>
      </c>
      <c r="L158" s="6" t="s">
        <v>542</v>
      </c>
      <c r="M158">
        <f>5/16</f>
        <v>0.3125</v>
      </c>
    </row>
    <row r="159" spans="2:18" x14ac:dyDescent="0.25">
      <c r="B159" s="442">
        <f t="shared" ref="B159" si="15">B158+1</f>
        <v>4</v>
      </c>
      <c r="C159" s="28">
        <f t="shared" si="14"/>
        <v>119</v>
      </c>
      <c r="D159" s="445" t="s">
        <v>31</v>
      </c>
      <c r="E159" s="414"/>
      <c r="G159" s="104" t="s">
        <v>949</v>
      </c>
      <c r="H159" s="6"/>
      <c r="K159" s="442"/>
      <c r="L159" s="442"/>
    </row>
    <row r="160" spans="2:18" ht="18" x14ac:dyDescent="0.35">
      <c r="B160" s="442">
        <f t="shared" ref="B160" si="16">B159+1</f>
        <v>5</v>
      </c>
      <c r="C160" s="28">
        <f t="shared" si="14"/>
        <v>120</v>
      </c>
      <c r="D160" s="316" t="s">
        <v>333</v>
      </c>
      <c r="E160" s="415">
        <v>1</v>
      </c>
      <c r="G160" s="104" t="s">
        <v>950</v>
      </c>
      <c r="H160" s="112" t="s">
        <v>436</v>
      </c>
      <c r="I160" s="94" t="s">
        <v>335</v>
      </c>
      <c r="J160" s="94" t="s">
        <v>337</v>
      </c>
      <c r="K160" s="2" t="s">
        <v>338</v>
      </c>
      <c r="L160" s="116" t="s">
        <v>961</v>
      </c>
      <c r="M160" s="52"/>
    </row>
    <row r="161" spans="2:16" ht="18" x14ac:dyDescent="0.35">
      <c r="B161" s="442">
        <f t="shared" ref="B161" si="17">B160+1</f>
        <v>6</v>
      </c>
      <c r="C161" s="28">
        <f t="shared" si="14"/>
        <v>121</v>
      </c>
      <c r="D161" s="316" t="s">
        <v>334</v>
      </c>
      <c r="E161" s="415">
        <v>1</v>
      </c>
      <c r="G161" s="104" t="s">
        <v>951</v>
      </c>
      <c r="H161" s="112" t="s">
        <v>437</v>
      </c>
      <c r="I161" s="94" t="s">
        <v>336</v>
      </c>
      <c r="J161" s="94" t="s">
        <v>337</v>
      </c>
      <c r="K161" s="2" t="s">
        <v>338</v>
      </c>
      <c r="L161" s="116" t="s">
        <v>961</v>
      </c>
      <c r="M161" s="52"/>
    </row>
    <row r="162" spans="2:16" ht="18" x14ac:dyDescent="0.35">
      <c r="B162" s="442">
        <f t="shared" ref="B162" si="18">B161+1</f>
        <v>7</v>
      </c>
      <c r="C162" s="28">
        <f t="shared" si="14"/>
        <v>122</v>
      </c>
      <c r="D162" s="322" t="s">
        <v>34</v>
      </c>
      <c r="E162" s="411">
        <v>1</v>
      </c>
      <c r="G162" s="104" t="s">
        <v>952</v>
      </c>
      <c r="H162" s="315" t="s">
        <v>431</v>
      </c>
      <c r="I162" s="303" t="s">
        <v>35</v>
      </c>
      <c r="J162" s="303" t="s">
        <v>36</v>
      </c>
      <c r="K162" s="303" t="s">
        <v>37</v>
      </c>
      <c r="L162" s="307" t="s">
        <v>38</v>
      </c>
      <c r="M162" s="110"/>
      <c r="N162" s="110"/>
    </row>
    <row r="163" spans="2:16" ht="18" x14ac:dyDescent="0.25">
      <c r="B163" s="442">
        <f t="shared" ref="B163" si="19">B162+1</f>
        <v>8</v>
      </c>
      <c r="C163" s="28">
        <f t="shared" si="14"/>
        <v>123</v>
      </c>
      <c r="D163" s="322" t="s">
        <v>70</v>
      </c>
      <c r="E163" s="414">
        <v>1</v>
      </c>
      <c r="G163" s="104" t="s">
        <v>953</v>
      </c>
      <c r="H163" s="6" t="s">
        <v>435</v>
      </c>
      <c r="I163" s="2" t="s">
        <v>12</v>
      </c>
      <c r="J163" s="2" t="s">
        <v>71</v>
      </c>
      <c r="K163" s="451" t="s">
        <v>846</v>
      </c>
      <c r="L163" s="110"/>
      <c r="M163" s="110"/>
      <c r="N163" s="110"/>
    </row>
    <row r="164" spans="2:16" ht="18" x14ac:dyDescent="0.35">
      <c r="B164" s="442">
        <f t="shared" ref="B164" si="20">B163+1</f>
        <v>9</v>
      </c>
      <c r="C164" s="28">
        <f t="shared" si="14"/>
        <v>124</v>
      </c>
      <c r="D164" s="445" t="s">
        <v>657</v>
      </c>
      <c r="E164" s="411">
        <v>2</v>
      </c>
      <c r="F164" s="464">
        <v>757</v>
      </c>
      <c r="G164" s="104" t="s">
        <v>1005</v>
      </c>
      <c r="H164" s="39" t="s">
        <v>424</v>
      </c>
      <c r="I164" s="7" t="s">
        <v>12</v>
      </c>
      <c r="J164" s="2" t="s">
        <v>13</v>
      </c>
      <c r="K164" s="1" t="s">
        <v>14</v>
      </c>
      <c r="L164" s="110"/>
      <c r="M164" s="110"/>
      <c r="N164" s="110"/>
    </row>
    <row r="165" spans="2:16" ht="18" x14ac:dyDescent="0.35">
      <c r="B165" s="442">
        <f t="shared" ref="B165" si="21">B164+1</f>
        <v>10</v>
      </c>
      <c r="C165" s="28">
        <f t="shared" si="14"/>
        <v>125</v>
      </c>
      <c r="D165" s="445" t="s">
        <v>658</v>
      </c>
      <c r="E165" s="411">
        <v>2</v>
      </c>
      <c r="F165" s="464">
        <v>726</v>
      </c>
      <c r="G165" s="104" t="s">
        <v>1006</v>
      </c>
      <c r="H165" s="39" t="s">
        <v>425</v>
      </c>
      <c r="I165" s="7" t="s">
        <v>12</v>
      </c>
      <c r="J165" s="2" t="s">
        <v>23</v>
      </c>
      <c r="K165" s="1" t="s">
        <v>14</v>
      </c>
      <c r="L165" s="110"/>
      <c r="M165" s="110"/>
      <c r="N165" s="110"/>
    </row>
    <row r="166" spans="2:16" x14ac:dyDescent="0.25">
      <c r="B166" s="442">
        <f t="shared" ref="B166" si="22">B165+1</f>
        <v>11</v>
      </c>
      <c r="C166" s="442">
        <f t="shared" si="14"/>
        <v>126</v>
      </c>
      <c r="D166" s="474" t="s">
        <v>1148</v>
      </c>
      <c r="E166" s="110"/>
      <c r="G166" s="104" t="s">
        <v>954</v>
      </c>
      <c r="H166" s="447"/>
      <c r="I166" s="448"/>
      <c r="J166" s="332"/>
      <c r="K166" s="10" t="s">
        <v>1150</v>
      </c>
      <c r="L166" s="110"/>
      <c r="M166" s="110"/>
      <c r="N166" s="110"/>
    </row>
    <row r="167" spans="2:16" x14ac:dyDescent="0.25">
      <c r="B167" s="442">
        <f t="shared" ref="B167" si="23">B166+1</f>
        <v>12</v>
      </c>
      <c r="C167" s="442">
        <f t="shared" si="14"/>
        <v>127</v>
      </c>
      <c r="D167" s="474" t="s">
        <v>1149</v>
      </c>
      <c r="E167" s="110"/>
      <c r="F167" s="314"/>
      <c r="G167" s="104" t="s">
        <v>955</v>
      </c>
      <c r="H167" s="447"/>
      <c r="I167" s="448"/>
      <c r="J167" s="332"/>
      <c r="K167" s="10" t="s">
        <v>1151</v>
      </c>
      <c r="L167" s="110"/>
      <c r="M167" s="110"/>
      <c r="N167" s="110"/>
    </row>
    <row r="168" spans="2:16" x14ac:dyDescent="0.25">
      <c r="B168" s="442">
        <f t="shared" ref="B168" si="24">B167+1</f>
        <v>13</v>
      </c>
      <c r="C168" s="442">
        <f t="shared" si="14"/>
        <v>128</v>
      </c>
      <c r="D168" s="110"/>
      <c r="E168" s="110"/>
      <c r="F168" s="314"/>
      <c r="G168" s="104" t="s">
        <v>956</v>
      </c>
      <c r="H168" s="447"/>
      <c r="I168" s="448"/>
      <c r="J168" s="332"/>
      <c r="K168" s="314"/>
      <c r="L168" s="110"/>
      <c r="M168" s="110"/>
      <c r="N168" s="110"/>
    </row>
    <row r="169" spans="2:16" x14ac:dyDescent="0.25">
      <c r="B169" s="442">
        <f t="shared" ref="B169" si="25">B168+1</f>
        <v>14</v>
      </c>
      <c r="C169" s="442">
        <f t="shared" si="14"/>
        <v>129</v>
      </c>
      <c r="D169" s="110"/>
      <c r="E169" s="110"/>
      <c r="F169" s="314"/>
      <c r="G169" s="104" t="s">
        <v>957</v>
      </c>
      <c r="H169" s="447"/>
      <c r="I169" s="448"/>
      <c r="J169" s="332"/>
      <c r="K169" s="314"/>
      <c r="L169" s="110"/>
      <c r="M169" s="110"/>
      <c r="N169" s="110"/>
    </row>
    <row r="170" spans="2:16" x14ac:dyDescent="0.25">
      <c r="B170" s="442">
        <f t="shared" ref="B170" si="26">B169+1</f>
        <v>15</v>
      </c>
      <c r="C170" s="442">
        <f t="shared" si="14"/>
        <v>130</v>
      </c>
      <c r="D170" s="110"/>
      <c r="E170" s="110"/>
      <c r="F170" s="314"/>
      <c r="G170" s="104" t="s">
        <v>958</v>
      </c>
      <c r="H170" s="449"/>
      <c r="I170" s="450"/>
      <c r="J170" s="110"/>
      <c r="K170" s="332"/>
      <c r="L170" s="110"/>
      <c r="M170" s="110"/>
      <c r="N170" s="110"/>
    </row>
    <row r="171" spans="2:16" x14ac:dyDescent="0.25">
      <c r="B171" s="442">
        <f t="shared" ref="B171" si="27">B170+1</f>
        <v>16</v>
      </c>
      <c r="C171" s="442">
        <f t="shared" si="14"/>
        <v>131</v>
      </c>
      <c r="D171" s="110"/>
      <c r="E171" s="110"/>
      <c r="F171" s="314"/>
      <c r="G171" s="104" t="s">
        <v>959</v>
      </c>
      <c r="H171" s="449"/>
      <c r="I171" s="450"/>
      <c r="J171" s="110"/>
      <c r="K171" s="332"/>
      <c r="L171" s="110"/>
      <c r="M171" s="110"/>
      <c r="N171" s="110"/>
    </row>
    <row r="172" spans="2:16" x14ac:dyDescent="0.25">
      <c r="B172" s="442"/>
      <c r="C172" s="57"/>
      <c r="D172" s="33"/>
      <c r="E172" s="33"/>
      <c r="F172" s="470"/>
      <c r="G172" s="104"/>
      <c r="K172" s="2"/>
      <c r="L172" s="442"/>
    </row>
    <row r="173" spans="2:16" x14ac:dyDescent="0.25">
      <c r="B173" s="442"/>
      <c r="C173" s="57"/>
      <c r="D173" s="33"/>
      <c r="E173" s="33"/>
      <c r="F173" s="470"/>
      <c r="G173" s="104"/>
      <c r="K173" s="2"/>
      <c r="L173" s="442"/>
    </row>
    <row r="174" spans="2:16" x14ac:dyDescent="0.25">
      <c r="B174" s="442"/>
      <c r="C174" s="57"/>
      <c r="D174" s="33"/>
      <c r="E174" s="33"/>
      <c r="F174" s="470"/>
      <c r="G174" s="104"/>
      <c r="K174" s="2"/>
      <c r="L174" s="442"/>
    </row>
    <row r="175" spans="2:16" x14ac:dyDescent="0.25">
      <c r="B175" s="442"/>
      <c r="C175" s="57"/>
      <c r="D175" s="33"/>
      <c r="E175" s="33"/>
      <c r="F175" s="470"/>
      <c r="G175" s="104"/>
      <c r="K175" s="2"/>
      <c r="L175" s="442"/>
    </row>
    <row r="176" spans="2:16" x14ac:dyDescent="0.25">
      <c r="B176" s="429"/>
      <c r="C176" s="14" t="s">
        <v>923</v>
      </c>
      <c r="D176" s="18" t="s">
        <v>924</v>
      </c>
      <c r="E176" s="18"/>
      <c r="F176" s="98"/>
      <c r="G176" s="18"/>
      <c r="H176" s="19"/>
      <c r="I176" s="4" t="s">
        <v>3</v>
      </c>
      <c r="J176" s="20"/>
      <c r="K176" s="13"/>
      <c r="L176" s="4"/>
      <c r="M176" s="13"/>
      <c r="N176" s="13"/>
      <c r="O176" s="13"/>
      <c r="P176" s="433" t="s">
        <v>904</v>
      </c>
    </row>
    <row r="177" spans="2:20" x14ac:dyDescent="0.25">
      <c r="B177" s="429"/>
      <c r="C177" s="57"/>
      <c r="D177" s="440" t="s">
        <v>925</v>
      </c>
      <c r="E177" s="33"/>
      <c r="F177" s="470"/>
      <c r="G177" s="104" t="s">
        <v>926</v>
      </c>
      <c r="K177" s="2"/>
      <c r="L177" s="429"/>
      <c r="P177" s="437" t="s">
        <v>916</v>
      </c>
      <c r="Q177" s="438" t="s">
        <v>921</v>
      </c>
      <c r="R177" s="437" t="s">
        <v>922</v>
      </c>
    </row>
    <row r="178" spans="2:20" x14ac:dyDescent="0.25">
      <c r="B178" s="429"/>
      <c r="C178" s="57"/>
      <c r="D178" s="33"/>
      <c r="E178" s="33"/>
      <c r="F178" s="470"/>
      <c r="G178" s="104"/>
      <c r="K178" s="2"/>
      <c r="L178" s="429"/>
    </row>
    <row r="179" spans="2:20" x14ac:dyDescent="0.25">
      <c r="C179" s="14" t="s">
        <v>76</v>
      </c>
      <c r="D179" s="18" t="s">
        <v>77</v>
      </c>
      <c r="E179" s="18"/>
      <c r="F179" s="98"/>
      <c r="G179" s="18"/>
      <c r="H179" s="19"/>
      <c r="I179" s="4" t="s">
        <v>3</v>
      </c>
      <c r="J179" s="20"/>
      <c r="K179" s="13"/>
      <c r="L179" s="4"/>
      <c r="M179" s="13"/>
      <c r="N179" s="13"/>
      <c r="O179" s="13"/>
      <c r="P179" s="436"/>
    </row>
    <row r="180" spans="2:20" x14ac:dyDescent="0.25">
      <c r="B180" s="1">
        <f>B179+1</f>
        <v>1</v>
      </c>
      <c r="C180" s="1">
        <f>C171+1</f>
        <v>132</v>
      </c>
      <c r="D180" s="33" t="s">
        <v>659</v>
      </c>
      <c r="H180" s="8"/>
    </row>
    <row r="181" spans="2:20" ht="18" x14ac:dyDescent="0.35">
      <c r="B181" s="1">
        <f t="shared" ref="B181:B193" si="28">B180+1</f>
        <v>2</v>
      </c>
      <c r="C181" s="28">
        <f>C180+1</f>
        <v>133</v>
      </c>
      <c r="D181" s="31" t="s">
        <v>80</v>
      </c>
      <c r="E181" s="2" t="s">
        <v>844</v>
      </c>
      <c r="G181" s="463" t="s">
        <v>1061</v>
      </c>
      <c r="H181" s="453" t="s">
        <v>1028</v>
      </c>
      <c r="I181" s="7" t="s">
        <v>75</v>
      </c>
      <c r="J181" s="2" t="s">
        <v>81</v>
      </c>
      <c r="K181" s="2" t="s">
        <v>37</v>
      </c>
      <c r="M181" s="2" t="s">
        <v>82</v>
      </c>
      <c r="P181" t="s">
        <v>890</v>
      </c>
    </row>
    <row r="182" spans="2:20" x14ac:dyDescent="0.25">
      <c r="B182" s="1">
        <f t="shared" si="28"/>
        <v>3</v>
      </c>
      <c r="C182" s="28">
        <f t="shared" ref="C182:C193" si="29">C181+1</f>
        <v>134</v>
      </c>
      <c r="D182" s="31" t="s">
        <v>83</v>
      </c>
      <c r="E182" s="2" t="s">
        <v>844</v>
      </c>
      <c r="G182" s="463" t="s">
        <v>1062</v>
      </c>
      <c r="H182" s="455" t="s">
        <v>84</v>
      </c>
      <c r="I182" s="2" t="s">
        <v>85</v>
      </c>
      <c r="J182" s="2" t="s">
        <v>32</v>
      </c>
      <c r="K182" s="2" t="s">
        <v>86</v>
      </c>
      <c r="L182" s="36">
        <f>N182*(1+(0.003688+-0.006518*N182+0.003194*N182^2)*(60-P182))</f>
        <v>0.79585792</v>
      </c>
      <c r="M182" s="457" t="s">
        <v>1027</v>
      </c>
      <c r="N182" s="414">
        <v>0.8</v>
      </c>
      <c r="O182" s="2" t="s">
        <v>87</v>
      </c>
      <c r="P182" s="428">
        <v>70</v>
      </c>
      <c r="Q182" t="s">
        <v>42</v>
      </c>
      <c r="R182" t="s">
        <v>88</v>
      </c>
      <c r="T182" s="21" t="s">
        <v>89</v>
      </c>
    </row>
    <row r="183" spans="2:20" ht="18" x14ac:dyDescent="0.35">
      <c r="B183" s="1">
        <f t="shared" si="28"/>
        <v>4</v>
      </c>
      <c r="C183" s="28">
        <f t="shared" si="29"/>
        <v>135</v>
      </c>
      <c r="D183" s="31" t="s">
        <v>90</v>
      </c>
      <c r="E183" s="2" t="s">
        <v>844</v>
      </c>
      <c r="G183" s="463" t="s">
        <v>1063</v>
      </c>
      <c r="H183" s="454" t="s">
        <v>1029</v>
      </c>
      <c r="I183" s="2" t="s">
        <v>91</v>
      </c>
      <c r="J183" s="2" t="s">
        <v>92</v>
      </c>
      <c r="K183" s="2" t="s">
        <v>86</v>
      </c>
      <c r="L183" s="22">
        <f>-0.0249876*P182 + 52.2080853</f>
        <v>50.458953299999997</v>
      </c>
      <c r="M183" s="10"/>
      <c r="P183">
        <v>60</v>
      </c>
      <c r="R183" t="s">
        <v>93</v>
      </c>
      <c r="T183" s="23" t="s">
        <v>94</v>
      </c>
    </row>
    <row r="184" spans="2:20" ht="18" x14ac:dyDescent="0.35">
      <c r="B184" s="1">
        <f t="shared" si="28"/>
        <v>5</v>
      </c>
      <c r="C184" s="28">
        <f t="shared" si="29"/>
        <v>136</v>
      </c>
      <c r="D184" s="31" t="s">
        <v>95</v>
      </c>
      <c r="E184" s="2" t="s">
        <v>844</v>
      </c>
      <c r="G184" s="463" t="s">
        <v>1064</v>
      </c>
      <c r="H184" s="454" t="s">
        <v>1030</v>
      </c>
      <c r="I184" s="2" t="s">
        <v>96</v>
      </c>
      <c r="J184" s="2" t="s">
        <v>92</v>
      </c>
      <c r="K184" s="2" t="s">
        <v>86</v>
      </c>
      <c r="L184" s="24">
        <f>0.000000162*P182^3 - 0.000127783*P182^2 + 0.008195247*P182 + 62.294045686</f>
        <v>62.297142275999995</v>
      </c>
      <c r="M184" s="25" t="s">
        <v>97</v>
      </c>
      <c r="R184" t="s">
        <v>98</v>
      </c>
      <c r="T184" s="26" t="s">
        <v>99</v>
      </c>
    </row>
    <row r="185" spans="2:20" ht="18" x14ac:dyDescent="0.35">
      <c r="B185" s="1">
        <f t="shared" si="28"/>
        <v>6</v>
      </c>
      <c r="C185" s="28">
        <f t="shared" si="29"/>
        <v>137</v>
      </c>
      <c r="D185" s="31" t="s">
        <v>100</v>
      </c>
      <c r="E185" s="2" t="s">
        <v>844</v>
      </c>
      <c r="G185" s="463" t="s">
        <v>1065</v>
      </c>
      <c r="H185" s="455" t="s">
        <v>1031</v>
      </c>
      <c r="I185" s="2" t="s">
        <v>85</v>
      </c>
      <c r="J185" s="2" t="s">
        <v>32</v>
      </c>
      <c r="K185" s="2"/>
      <c r="L185" s="36">
        <f>L183/L184</f>
        <v>0.80997219866759973</v>
      </c>
      <c r="M185" s="10" t="s">
        <v>101</v>
      </c>
      <c r="R185" t="s">
        <v>102</v>
      </c>
      <c r="T185" s="26" t="s">
        <v>103</v>
      </c>
    </row>
    <row r="186" spans="2:20" ht="18" x14ac:dyDescent="0.35">
      <c r="B186" s="1">
        <f t="shared" si="28"/>
        <v>7</v>
      </c>
      <c r="C186" s="28">
        <f t="shared" si="29"/>
        <v>138</v>
      </c>
      <c r="D186" s="31" t="s">
        <v>891</v>
      </c>
      <c r="E186" s="407">
        <v>3</v>
      </c>
      <c r="G186" s="463" t="s">
        <v>1066</v>
      </c>
      <c r="H186" s="455" t="s">
        <v>1032</v>
      </c>
      <c r="I186" s="2" t="s">
        <v>104</v>
      </c>
      <c r="J186" s="2" t="s">
        <v>105</v>
      </c>
      <c r="K186" s="2" t="s">
        <v>37</v>
      </c>
      <c r="T186" s="26"/>
    </row>
    <row r="187" spans="2:20" ht="18" x14ac:dyDescent="0.35">
      <c r="B187" s="1">
        <f t="shared" si="28"/>
        <v>8</v>
      </c>
      <c r="C187" s="28">
        <f t="shared" si="29"/>
        <v>139</v>
      </c>
      <c r="D187" s="31" t="s">
        <v>892</v>
      </c>
      <c r="E187" s="427">
        <v>3</v>
      </c>
      <c r="G187" s="463" t="s">
        <v>1067</v>
      </c>
      <c r="H187" s="455" t="s">
        <v>1033</v>
      </c>
      <c r="I187" s="2" t="s">
        <v>104</v>
      </c>
      <c r="J187" s="2" t="s">
        <v>105</v>
      </c>
      <c r="K187" s="2" t="s">
        <v>37</v>
      </c>
      <c r="L187" s="37"/>
      <c r="M187" s="10"/>
      <c r="T187" s="26"/>
    </row>
    <row r="188" spans="2:20" ht="18" x14ac:dyDescent="0.35">
      <c r="B188" s="1">
        <f t="shared" si="28"/>
        <v>9</v>
      </c>
      <c r="C188" s="28">
        <f t="shared" si="29"/>
        <v>140</v>
      </c>
      <c r="D188" s="31" t="s">
        <v>893</v>
      </c>
      <c r="E188" s="427">
        <v>3</v>
      </c>
      <c r="G188" s="463" t="s">
        <v>1068</v>
      </c>
      <c r="H188" s="455" t="s">
        <v>1034</v>
      </c>
      <c r="J188" s="2" t="s">
        <v>105</v>
      </c>
      <c r="L188" s="37"/>
      <c r="M188" s="10"/>
      <c r="T188" s="26"/>
    </row>
    <row r="189" spans="2:20" x14ac:dyDescent="0.25">
      <c r="B189" s="1">
        <f t="shared" si="28"/>
        <v>10</v>
      </c>
      <c r="C189" s="28">
        <f>C188+1</f>
        <v>141</v>
      </c>
      <c r="D189" s="31" t="s">
        <v>106</v>
      </c>
      <c r="E189" s="427">
        <v>3</v>
      </c>
      <c r="G189" s="463" t="s">
        <v>1069</v>
      </c>
      <c r="H189" s="455" t="s">
        <v>33</v>
      </c>
      <c r="J189" s="2" t="s">
        <v>105</v>
      </c>
      <c r="L189" s="37"/>
      <c r="M189" s="10"/>
      <c r="T189" s="26"/>
    </row>
    <row r="190" spans="2:20" x14ac:dyDescent="0.25">
      <c r="B190" s="1">
        <f t="shared" si="28"/>
        <v>11</v>
      </c>
      <c r="C190" s="319">
        <f>C189+1</f>
        <v>142</v>
      </c>
      <c r="D190" s="33" t="s">
        <v>659</v>
      </c>
      <c r="G190" s="466" t="s">
        <v>1089</v>
      </c>
      <c r="H190" s="467" t="s">
        <v>1051</v>
      </c>
      <c r="I190" s="321"/>
      <c r="J190" s="321" t="s">
        <v>42</v>
      </c>
      <c r="K190" s="48"/>
      <c r="L190" s="325"/>
    </row>
    <row r="191" spans="2:20" x14ac:dyDescent="0.25">
      <c r="B191" s="1">
        <f t="shared" si="28"/>
        <v>12</v>
      </c>
      <c r="C191" s="1">
        <f>C190+1</f>
        <v>143</v>
      </c>
      <c r="D191" s="33" t="s">
        <v>659</v>
      </c>
      <c r="G191" s="52"/>
      <c r="H191" s="458"/>
    </row>
    <row r="192" spans="2:20" ht="18" x14ac:dyDescent="0.35">
      <c r="B192" s="1">
        <f t="shared" si="28"/>
        <v>13</v>
      </c>
      <c r="C192" s="28">
        <f t="shared" si="29"/>
        <v>144</v>
      </c>
      <c r="D192" s="31" t="s">
        <v>150</v>
      </c>
      <c r="E192" s="407">
        <v>2</v>
      </c>
      <c r="G192" s="463" t="s">
        <v>1070</v>
      </c>
      <c r="H192" s="455" t="s">
        <v>1035</v>
      </c>
      <c r="I192" s="2" t="s">
        <v>151</v>
      </c>
      <c r="J192" s="2" t="s">
        <v>42</v>
      </c>
      <c r="L192" s="51" t="s">
        <v>677</v>
      </c>
    </row>
    <row r="193" spans="2:16" ht="18" x14ac:dyDescent="0.35">
      <c r="B193" s="1">
        <f t="shared" si="28"/>
        <v>14</v>
      </c>
      <c r="C193" s="28">
        <f t="shared" si="29"/>
        <v>145</v>
      </c>
      <c r="D193" s="31" t="s">
        <v>171</v>
      </c>
      <c r="E193" s="407">
        <v>2</v>
      </c>
      <c r="G193" s="463" t="s">
        <v>1071</v>
      </c>
      <c r="H193" s="455" t="s">
        <v>1036</v>
      </c>
      <c r="I193" s="2" t="s">
        <v>151</v>
      </c>
      <c r="J193" s="2" t="s">
        <v>42</v>
      </c>
      <c r="L193" s="51" t="s">
        <v>676</v>
      </c>
    </row>
    <row r="194" spans="2:16" x14ac:dyDescent="0.25">
      <c r="B194" s="319"/>
      <c r="C194" s="319"/>
      <c r="G194" s="52"/>
      <c r="H194" s="458"/>
      <c r="L194" s="319"/>
    </row>
    <row r="195" spans="2:16" x14ac:dyDescent="0.25">
      <c r="B195" s="319"/>
      <c r="C195" s="319"/>
      <c r="G195" s="52"/>
      <c r="H195" s="458"/>
      <c r="L195" s="319"/>
    </row>
    <row r="196" spans="2:16" x14ac:dyDescent="0.25">
      <c r="B196" s="319"/>
      <c r="C196" s="319"/>
      <c r="G196" s="52"/>
      <c r="H196" s="458"/>
      <c r="L196" s="319"/>
    </row>
    <row r="197" spans="2:16" x14ac:dyDescent="0.25">
      <c r="B197" s="323" t="s">
        <v>671</v>
      </c>
      <c r="C197" s="319"/>
      <c r="G197" s="52"/>
      <c r="H197" s="315"/>
      <c r="L197" s="319"/>
    </row>
    <row r="198" spans="2:16" x14ac:dyDescent="0.25">
      <c r="B198" s="1">
        <f>B193+1</f>
        <v>15</v>
      </c>
      <c r="C198" s="1">
        <f>C193+1</f>
        <v>146</v>
      </c>
      <c r="D198" s="33" t="s">
        <v>659</v>
      </c>
      <c r="G198" s="52"/>
      <c r="H198" s="315"/>
    </row>
    <row r="199" spans="2:16" ht="18" x14ac:dyDescent="0.35">
      <c r="B199" s="1">
        <f t="shared" ref="B199:B209" si="30">B198+1</f>
        <v>16</v>
      </c>
      <c r="C199" s="28">
        <f t="shared" ref="C199:C240" si="31">C198+1</f>
        <v>147</v>
      </c>
      <c r="D199" s="31" t="s">
        <v>176</v>
      </c>
      <c r="E199" s="2" t="s">
        <v>844</v>
      </c>
      <c r="G199" s="463" t="s">
        <v>1072</v>
      </c>
      <c r="H199" s="455" t="s">
        <v>1037</v>
      </c>
      <c r="I199" s="7" t="s">
        <v>20</v>
      </c>
      <c r="J199" s="8" t="s">
        <v>21</v>
      </c>
      <c r="K199" s="9"/>
      <c r="L199" s="1" t="s">
        <v>178</v>
      </c>
      <c r="M199" s="34" t="s">
        <v>191</v>
      </c>
    </row>
    <row r="200" spans="2:16" ht="18" x14ac:dyDescent="0.35">
      <c r="B200" s="1">
        <f t="shared" si="30"/>
        <v>17</v>
      </c>
      <c r="C200" s="28">
        <f t="shared" si="31"/>
        <v>148</v>
      </c>
      <c r="D200" s="31" t="s">
        <v>177</v>
      </c>
      <c r="E200" s="2" t="s">
        <v>844</v>
      </c>
      <c r="G200" s="463" t="s">
        <v>1073</v>
      </c>
      <c r="H200" s="455" t="s">
        <v>1038</v>
      </c>
      <c r="I200" s="7" t="s">
        <v>24</v>
      </c>
      <c r="J200" s="8" t="s">
        <v>21</v>
      </c>
      <c r="K200" s="9"/>
      <c r="L200" s="1" t="s">
        <v>179</v>
      </c>
      <c r="M200" s="34" t="s">
        <v>191</v>
      </c>
    </row>
    <row r="201" spans="2:16" ht="18.75" x14ac:dyDescent="0.35">
      <c r="B201" s="1">
        <f t="shared" si="30"/>
        <v>18</v>
      </c>
      <c r="C201" s="28">
        <f t="shared" si="31"/>
        <v>149</v>
      </c>
      <c r="D201" s="31" t="s">
        <v>180</v>
      </c>
      <c r="E201" s="2" t="s">
        <v>844</v>
      </c>
      <c r="G201" s="463" t="s">
        <v>1074</v>
      </c>
      <c r="H201" s="455" t="s">
        <v>1039</v>
      </c>
      <c r="J201" s="2" t="s">
        <v>181</v>
      </c>
      <c r="L201" s="38" t="s">
        <v>182</v>
      </c>
      <c r="M201" s="39" t="s">
        <v>193</v>
      </c>
      <c r="N201" s="40" t="s">
        <v>196</v>
      </c>
      <c r="P201" s="34" t="s">
        <v>197</v>
      </c>
    </row>
    <row r="202" spans="2:16" ht="18" x14ac:dyDescent="0.35">
      <c r="B202" s="1">
        <f t="shared" si="30"/>
        <v>19</v>
      </c>
      <c r="C202" s="28">
        <f t="shared" si="31"/>
        <v>150</v>
      </c>
      <c r="D202" s="31" t="s">
        <v>183</v>
      </c>
      <c r="E202" s="2" t="s">
        <v>844</v>
      </c>
      <c r="G202" s="463" t="s">
        <v>1075</v>
      </c>
      <c r="H202" s="455" t="s">
        <v>1040</v>
      </c>
      <c r="J202" s="2" t="s">
        <v>184</v>
      </c>
      <c r="L202" s="1" t="s">
        <v>670</v>
      </c>
      <c r="M202" s="39" t="s">
        <v>193</v>
      </c>
      <c r="N202" s="10" t="s">
        <v>241</v>
      </c>
      <c r="P202" s="34" t="s">
        <v>197</v>
      </c>
    </row>
    <row r="203" spans="2:16" ht="17.25" x14ac:dyDescent="0.25">
      <c r="B203" s="1">
        <f t="shared" si="30"/>
        <v>20</v>
      </c>
      <c r="C203" s="28">
        <f t="shared" si="31"/>
        <v>151</v>
      </c>
      <c r="D203" s="31" t="s">
        <v>192</v>
      </c>
      <c r="E203" s="2" t="s">
        <v>844</v>
      </c>
      <c r="G203" s="463" t="s">
        <v>1060</v>
      </c>
      <c r="H203" s="455" t="s">
        <v>1026</v>
      </c>
      <c r="J203" s="2" t="s">
        <v>185</v>
      </c>
      <c r="K203" s="39" t="s">
        <v>186</v>
      </c>
      <c r="L203" s="1" t="s">
        <v>698</v>
      </c>
    </row>
    <row r="204" spans="2:16" ht="18" x14ac:dyDescent="0.35">
      <c r="B204" s="1">
        <f t="shared" si="30"/>
        <v>21</v>
      </c>
      <c r="C204" s="28">
        <f t="shared" si="31"/>
        <v>152</v>
      </c>
      <c r="D204" s="31" t="s">
        <v>187</v>
      </c>
      <c r="E204" s="2" t="s">
        <v>844</v>
      </c>
      <c r="G204" s="463" t="s">
        <v>1076</v>
      </c>
      <c r="H204" s="455" t="s">
        <v>1041</v>
      </c>
      <c r="J204" s="2" t="s">
        <v>188</v>
      </c>
      <c r="L204" s="1" t="s">
        <v>189</v>
      </c>
    </row>
    <row r="205" spans="2:16" x14ac:dyDescent="0.25">
      <c r="B205" s="319"/>
      <c r="C205" s="319"/>
      <c r="G205" s="52"/>
      <c r="H205" s="315"/>
      <c r="L205" s="319"/>
    </row>
    <row r="206" spans="2:16" x14ac:dyDescent="0.25">
      <c r="B206" s="327" t="s">
        <v>687</v>
      </c>
      <c r="C206" s="325"/>
      <c r="D206" s="48"/>
      <c r="G206" s="52"/>
      <c r="H206" s="315"/>
      <c r="L206" s="319"/>
    </row>
    <row r="207" spans="2:16" ht="18" x14ac:dyDescent="0.25">
      <c r="B207" s="1">
        <f>B204+1</f>
        <v>22</v>
      </c>
      <c r="C207" s="28">
        <f>C204+1</f>
        <v>153</v>
      </c>
      <c r="D207" s="31" t="s">
        <v>679</v>
      </c>
      <c r="E207" s="407">
        <v>2</v>
      </c>
      <c r="G207" s="463" t="s">
        <v>1077</v>
      </c>
      <c r="H207" s="455" t="s">
        <v>1042</v>
      </c>
      <c r="I207" s="8"/>
      <c r="J207" s="8" t="s">
        <v>42</v>
      </c>
      <c r="K207" s="420"/>
      <c r="L207" s="51" t="s">
        <v>699</v>
      </c>
    </row>
    <row r="208" spans="2:16" ht="18" x14ac:dyDescent="0.35">
      <c r="B208" s="1">
        <f t="shared" si="30"/>
        <v>23</v>
      </c>
      <c r="C208" s="28">
        <f t="shared" si="31"/>
        <v>154</v>
      </c>
      <c r="D208" s="31" t="s">
        <v>678</v>
      </c>
      <c r="E208" s="407">
        <v>2</v>
      </c>
      <c r="G208" s="463" t="s">
        <v>1078</v>
      </c>
      <c r="H208" s="455" t="s">
        <v>1043</v>
      </c>
      <c r="I208" s="8"/>
      <c r="J208" s="8" t="s">
        <v>691</v>
      </c>
      <c r="K208" s="420"/>
      <c r="L208" s="1" t="s">
        <v>693</v>
      </c>
      <c r="M208" t="s">
        <v>669</v>
      </c>
    </row>
    <row r="209" spans="1:14" ht="18" x14ac:dyDescent="0.35">
      <c r="B209" s="319">
        <f t="shared" si="30"/>
        <v>24</v>
      </c>
      <c r="C209" s="28">
        <f t="shared" si="31"/>
        <v>155</v>
      </c>
      <c r="D209" s="31" t="s">
        <v>678</v>
      </c>
      <c r="E209" s="407">
        <v>2</v>
      </c>
      <c r="G209" s="463" t="s">
        <v>1079</v>
      </c>
      <c r="H209" s="455" t="s">
        <v>1044</v>
      </c>
      <c r="I209" s="8"/>
      <c r="J209" s="8" t="s">
        <v>308</v>
      </c>
      <c r="K209" s="420"/>
      <c r="L209" s="51" t="s">
        <v>700</v>
      </c>
      <c r="M209" s="326"/>
      <c r="N209" s="52"/>
    </row>
    <row r="210" spans="1:14" ht="18" x14ac:dyDescent="0.25">
      <c r="B210" s="319"/>
      <c r="C210" s="319"/>
      <c r="G210" s="463" t="s">
        <v>1080</v>
      </c>
      <c r="H210" s="455" t="s">
        <v>1045</v>
      </c>
      <c r="I210" s="8"/>
      <c r="J210" s="417" t="s">
        <v>71</v>
      </c>
      <c r="K210" s="420"/>
      <c r="L210" s="51" t="s">
        <v>701</v>
      </c>
      <c r="M210" s="326"/>
      <c r="N210" s="52"/>
    </row>
    <row r="211" spans="1:14" x14ac:dyDescent="0.25">
      <c r="B211" s="328" t="s">
        <v>672</v>
      </c>
      <c r="C211" s="329"/>
      <c r="D211" s="330"/>
      <c r="G211" s="52"/>
      <c r="H211" s="458"/>
      <c r="I211" s="8"/>
      <c r="J211" s="8"/>
      <c r="K211" s="420"/>
      <c r="L211" s="56"/>
      <c r="M211" s="326"/>
      <c r="N211" s="52"/>
    </row>
    <row r="212" spans="1:14" ht="18" x14ac:dyDescent="0.35">
      <c r="B212" s="1">
        <f>B209+1</f>
        <v>25</v>
      </c>
      <c r="C212" s="28">
        <f>C209+1</f>
        <v>156</v>
      </c>
      <c r="D212" s="31" t="s">
        <v>696</v>
      </c>
      <c r="E212" s="407">
        <v>2</v>
      </c>
      <c r="G212" s="463" t="s">
        <v>1081</v>
      </c>
      <c r="H212" s="455" t="s">
        <v>1046</v>
      </c>
      <c r="I212" s="8"/>
      <c r="J212" s="8" t="s">
        <v>691</v>
      </c>
      <c r="K212" s="420"/>
      <c r="L212" s="465" t="s">
        <v>694</v>
      </c>
      <c r="M212" s="48" t="s">
        <v>1112</v>
      </c>
    </row>
    <row r="213" spans="1:14" ht="18" x14ac:dyDescent="0.35">
      <c r="B213" s="319">
        <f>B208+1</f>
        <v>24</v>
      </c>
      <c r="C213" s="28">
        <f>C208+1</f>
        <v>155</v>
      </c>
      <c r="D213" s="31" t="s">
        <v>697</v>
      </c>
      <c r="E213" s="407">
        <v>2</v>
      </c>
      <c r="G213" s="463" t="s">
        <v>1082</v>
      </c>
      <c r="H213" s="455" t="s">
        <v>879</v>
      </c>
      <c r="I213" s="8"/>
      <c r="J213" s="8" t="s">
        <v>308</v>
      </c>
      <c r="K213" s="420"/>
      <c r="L213" s="465" t="s">
        <v>686</v>
      </c>
    </row>
    <row r="214" spans="1:14" ht="18" x14ac:dyDescent="0.35">
      <c r="B214" s="319">
        <f>B209+1</f>
        <v>25</v>
      </c>
      <c r="C214" s="28">
        <f>C209+1</f>
        <v>156</v>
      </c>
      <c r="D214" s="31" t="s">
        <v>274</v>
      </c>
      <c r="E214" s="407">
        <v>2</v>
      </c>
      <c r="G214" s="463" t="s">
        <v>1083</v>
      </c>
      <c r="H214" s="459" t="s">
        <v>880</v>
      </c>
      <c r="I214" s="420"/>
      <c r="J214" s="8"/>
      <c r="K214" s="9"/>
      <c r="L214" s="51" t="s">
        <v>692</v>
      </c>
      <c r="M214" s="10"/>
    </row>
    <row r="215" spans="1:14" s="52" customFormat="1" x14ac:dyDescent="0.25">
      <c r="A215" s="56"/>
      <c r="B215" s="56"/>
      <c r="C215" s="56"/>
      <c r="F215" s="56"/>
      <c r="H215" s="310"/>
      <c r="I215" s="421"/>
      <c r="J215" s="422"/>
      <c r="K215" s="311"/>
      <c r="L215" s="25"/>
      <c r="M215" s="307"/>
    </row>
    <row r="216" spans="1:14" s="52" customFormat="1" x14ac:dyDescent="0.25">
      <c r="A216" s="56"/>
      <c r="B216" s="56"/>
      <c r="C216" s="56"/>
      <c r="F216" s="56"/>
      <c r="H216" s="332"/>
      <c r="J216" s="303"/>
      <c r="K216" s="56"/>
      <c r="L216" s="25"/>
      <c r="M216" s="307"/>
    </row>
    <row r="217" spans="1:14" x14ac:dyDescent="0.25">
      <c r="B217" s="327" t="s">
        <v>702</v>
      </c>
      <c r="C217" s="325"/>
      <c r="D217" s="48"/>
      <c r="G217" s="52"/>
      <c r="H217" s="303"/>
      <c r="L217" s="319"/>
    </row>
    <row r="218" spans="1:14" ht="18" x14ac:dyDescent="0.35">
      <c r="B218" s="1">
        <f>B213+1</f>
        <v>25</v>
      </c>
      <c r="C218" s="28">
        <f>C213+1</f>
        <v>156</v>
      </c>
      <c r="D218" s="31" t="s">
        <v>673</v>
      </c>
      <c r="E218" s="407">
        <v>2</v>
      </c>
      <c r="G218" s="463" t="s">
        <v>1084</v>
      </c>
      <c r="H218" s="455" t="s">
        <v>1047</v>
      </c>
      <c r="I218" s="2" t="s">
        <v>903</v>
      </c>
      <c r="J218" s="2" t="s">
        <v>42</v>
      </c>
      <c r="L218" s="51" t="s">
        <v>695</v>
      </c>
      <c r="M218" t="s">
        <v>674</v>
      </c>
    </row>
    <row r="219" spans="1:14" x14ac:dyDescent="0.25">
      <c r="G219" s="52"/>
      <c r="H219" s="422"/>
    </row>
    <row r="220" spans="1:14" x14ac:dyDescent="0.25">
      <c r="B220" s="327" t="s">
        <v>688</v>
      </c>
      <c r="C220" s="325"/>
      <c r="D220" s="48"/>
      <c r="G220" s="52"/>
      <c r="H220" s="458"/>
      <c r="L220" s="118"/>
    </row>
    <row r="221" spans="1:14" ht="18" x14ac:dyDescent="0.35">
      <c r="B221" s="1">
        <f>B218+1</f>
        <v>26</v>
      </c>
      <c r="C221" s="28">
        <f>C218+1</f>
        <v>157</v>
      </c>
      <c r="D221" s="31" t="s">
        <v>665</v>
      </c>
      <c r="E221" s="407">
        <v>2</v>
      </c>
      <c r="G221" s="463" t="s">
        <v>1085</v>
      </c>
      <c r="H221" s="455" t="s">
        <v>1048</v>
      </c>
      <c r="I221" s="2" t="s">
        <v>46</v>
      </c>
      <c r="J221" s="2" t="s">
        <v>78</v>
      </c>
      <c r="K221" s="2" t="s">
        <v>37</v>
      </c>
      <c r="L221" s="1" t="s">
        <v>79</v>
      </c>
      <c r="M221" s="10" t="s">
        <v>667</v>
      </c>
    </row>
    <row r="222" spans="1:14" ht="18" x14ac:dyDescent="0.35">
      <c r="B222" s="1">
        <f t="shared" ref="B222:C226" si="32">B221+1</f>
        <v>27</v>
      </c>
      <c r="C222" s="28">
        <f t="shared" si="32"/>
        <v>158</v>
      </c>
      <c r="D222" s="31" t="s">
        <v>666</v>
      </c>
      <c r="E222" s="407">
        <v>2</v>
      </c>
      <c r="G222" s="463" t="s">
        <v>1086</v>
      </c>
      <c r="H222" s="455" t="s">
        <v>1049</v>
      </c>
      <c r="I222" s="2" t="s">
        <v>46</v>
      </c>
      <c r="J222" s="2" t="s">
        <v>78</v>
      </c>
      <c r="L222" s="319" t="s">
        <v>689</v>
      </c>
      <c r="M222" t="s">
        <v>668</v>
      </c>
    </row>
    <row r="223" spans="1:14" x14ac:dyDescent="0.25">
      <c r="B223" s="1">
        <f t="shared" si="32"/>
        <v>28</v>
      </c>
      <c r="C223" s="1">
        <f t="shared" si="32"/>
        <v>159</v>
      </c>
      <c r="G223" s="52"/>
      <c r="H223" s="460"/>
    </row>
    <row r="224" spans="1:14" ht="18" x14ac:dyDescent="0.25">
      <c r="B224" s="1">
        <f t="shared" si="32"/>
        <v>29</v>
      </c>
      <c r="C224" s="28">
        <f t="shared" si="32"/>
        <v>160</v>
      </c>
      <c r="D224" s="31" t="s">
        <v>306</v>
      </c>
      <c r="E224" s="407">
        <v>2</v>
      </c>
      <c r="G224" s="463" t="s">
        <v>1087</v>
      </c>
      <c r="H224" s="455" t="s">
        <v>307</v>
      </c>
      <c r="I224" s="2" t="s">
        <v>46</v>
      </c>
      <c r="J224" s="2" t="s">
        <v>78</v>
      </c>
      <c r="L224" s="1" t="s">
        <v>690</v>
      </c>
    </row>
    <row r="225" spans="1:12" x14ac:dyDescent="0.25">
      <c r="B225" s="1">
        <f t="shared" si="32"/>
        <v>30</v>
      </c>
      <c r="C225" s="1">
        <f t="shared" si="32"/>
        <v>161</v>
      </c>
      <c r="G225" s="52"/>
      <c r="H225" s="458"/>
    </row>
    <row r="226" spans="1:12" x14ac:dyDescent="0.25">
      <c r="B226" s="407">
        <f t="shared" ref="B226" si="33">B225+1</f>
        <v>31</v>
      </c>
      <c r="C226" s="1">
        <f t="shared" si="32"/>
        <v>162</v>
      </c>
      <c r="G226" s="52"/>
      <c r="H226" s="422"/>
    </row>
    <row r="227" spans="1:12" x14ac:dyDescent="0.25">
      <c r="B227" s="407">
        <f t="shared" ref="B227" si="34">B226+1</f>
        <v>32</v>
      </c>
      <c r="C227" s="1">
        <f>C226+1</f>
        <v>163</v>
      </c>
      <c r="G227" s="52"/>
      <c r="H227" s="303"/>
    </row>
    <row r="228" spans="1:12" x14ac:dyDescent="0.25">
      <c r="B228" s="407">
        <f t="shared" ref="B228" si="35">B227+1</f>
        <v>33</v>
      </c>
      <c r="C228" s="1">
        <f>C227+1</f>
        <v>164</v>
      </c>
      <c r="G228" s="52"/>
      <c r="H228" s="315"/>
    </row>
    <row r="229" spans="1:12" x14ac:dyDescent="0.25">
      <c r="B229" s="407">
        <f t="shared" ref="B229" si="36">B228+1</f>
        <v>34</v>
      </c>
      <c r="C229" s="1">
        <f t="shared" si="31"/>
        <v>165</v>
      </c>
      <c r="G229" s="52"/>
      <c r="H229" s="315"/>
    </row>
    <row r="230" spans="1:12" x14ac:dyDescent="0.25">
      <c r="B230" s="407">
        <f t="shared" ref="B230" si="37">B229+1</f>
        <v>35</v>
      </c>
      <c r="C230" s="107">
        <f t="shared" si="31"/>
        <v>166</v>
      </c>
      <c r="G230" s="52"/>
      <c r="H230" s="303"/>
    </row>
    <row r="231" spans="1:12" x14ac:dyDescent="0.25">
      <c r="B231" s="407">
        <f t="shared" ref="B231" si="38">B230+1</f>
        <v>36</v>
      </c>
      <c r="C231" s="107">
        <f t="shared" si="31"/>
        <v>167</v>
      </c>
      <c r="G231" s="52"/>
      <c r="H231" s="303"/>
    </row>
    <row r="232" spans="1:12" ht="18" x14ac:dyDescent="0.35">
      <c r="B232" s="407">
        <f t="shared" ref="B232:B240" si="39">B231+1</f>
        <v>37</v>
      </c>
      <c r="C232" s="107">
        <f t="shared" si="31"/>
        <v>168</v>
      </c>
      <c r="D232" t="s">
        <v>530</v>
      </c>
      <c r="G232" s="463" t="s">
        <v>1088</v>
      </c>
      <c r="H232" s="455" t="s">
        <v>1050</v>
      </c>
      <c r="J232" s="2" t="s">
        <v>531</v>
      </c>
      <c r="L232" s="118" t="s">
        <v>1111</v>
      </c>
    </row>
    <row r="233" spans="1:12" s="456" customFormat="1" x14ac:dyDescent="0.25">
      <c r="A233" s="464"/>
      <c r="B233" s="452">
        <f t="shared" si="39"/>
        <v>38</v>
      </c>
      <c r="C233" s="452">
        <f t="shared" si="31"/>
        <v>169</v>
      </c>
      <c r="D233" s="456" t="s">
        <v>1052</v>
      </c>
      <c r="F233" s="464"/>
      <c r="G233" s="463" t="s">
        <v>1090</v>
      </c>
      <c r="H233" s="461" t="s">
        <v>1052</v>
      </c>
      <c r="I233" s="2"/>
      <c r="J233" s="2"/>
      <c r="L233" s="118" t="s">
        <v>1110</v>
      </c>
    </row>
    <row r="234" spans="1:12" s="456" customFormat="1" x14ac:dyDescent="0.25">
      <c r="A234" s="464"/>
      <c r="B234" s="452">
        <f t="shared" si="39"/>
        <v>39</v>
      </c>
      <c r="C234" s="452">
        <f t="shared" si="31"/>
        <v>170</v>
      </c>
      <c r="D234" s="456" t="s">
        <v>1053</v>
      </c>
      <c r="F234" s="464"/>
      <c r="G234" s="463" t="s">
        <v>1091</v>
      </c>
      <c r="H234" s="461" t="s">
        <v>1053</v>
      </c>
      <c r="I234" s="2"/>
      <c r="J234" s="2"/>
      <c r="L234" s="118" t="s">
        <v>1110</v>
      </c>
    </row>
    <row r="235" spans="1:12" s="456" customFormat="1" x14ac:dyDescent="0.25">
      <c r="A235" s="464"/>
      <c r="B235" s="452">
        <f t="shared" si="39"/>
        <v>40</v>
      </c>
      <c r="C235" s="452">
        <f t="shared" si="31"/>
        <v>171</v>
      </c>
      <c r="D235" s="456" t="s">
        <v>1098</v>
      </c>
      <c r="F235" s="464"/>
      <c r="G235" s="463" t="s">
        <v>1092</v>
      </c>
      <c r="H235" s="462" t="s">
        <v>1054</v>
      </c>
      <c r="J235" s="2"/>
      <c r="L235" s="2" t="s">
        <v>1104</v>
      </c>
    </row>
    <row r="236" spans="1:12" s="456" customFormat="1" x14ac:dyDescent="0.25">
      <c r="A236" s="464"/>
      <c r="B236" s="452">
        <f t="shared" si="39"/>
        <v>41</v>
      </c>
      <c r="C236" s="452">
        <f t="shared" si="31"/>
        <v>172</v>
      </c>
      <c r="D236" s="456" t="s">
        <v>1099</v>
      </c>
      <c r="F236" s="464"/>
      <c r="G236" s="463" t="s">
        <v>1093</v>
      </c>
      <c r="H236" s="462" t="s">
        <v>1055</v>
      </c>
      <c r="J236" s="2"/>
      <c r="L236" s="2" t="s">
        <v>1105</v>
      </c>
    </row>
    <row r="237" spans="1:12" s="456" customFormat="1" x14ac:dyDescent="0.25">
      <c r="A237" s="464"/>
      <c r="B237" s="452">
        <f t="shared" si="39"/>
        <v>42</v>
      </c>
      <c r="C237" s="452">
        <f t="shared" si="31"/>
        <v>173</v>
      </c>
      <c r="D237" s="456" t="s">
        <v>1100</v>
      </c>
      <c r="F237" s="464"/>
      <c r="G237" s="463" t="s">
        <v>1094</v>
      </c>
      <c r="H237" s="462" t="s">
        <v>1056</v>
      </c>
      <c r="J237" s="2"/>
      <c r="L237" s="2" t="s">
        <v>1106</v>
      </c>
    </row>
    <row r="238" spans="1:12" s="456" customFormat="1" x14ac:dyDescent="0.25">
      <c r="A238" s="464"/>
      <c r="B238" s="452">
        <f t="shared" si="39"/>
        <v>43</v>
      </c>
      <c r="C238" s="452">
        <f t="shared" si="31"/>
        <v>174</v>
      </c>
      <c r="D238" s="456" t="s">
        <v>1101</v>
      </c>
      <c r="F238" s="464"/>
      <c r="G238" s="463" t="s">
        <v>1095</v>
      </c>
      <c r="H238" s="462" t="s">
        <v>1057</v>
      </c>
      <c r="J238" s="2"/>
      <c r="L238" s="2" t="s">
        <v>1107</v>
      </c>
    </row>
    <row r="239" spans="1:12" s="456" customFormat="1" x14ac:dyDescent="0.25">
      <c r="A239" s="464"/>
      <c r="B239" s="452">
        <f t="shared" si="39"/>
        <v>44</v>
      </c>
      <c r="C239" s="452">
        <f t="shared" si="31"/>
        <v>175</v>
      </c>
      <c r="D239" s="456" t="s">
        <v>1102</v>
      </c>
      <c r="F239" s="464"/>
      <c r="G239" s="463" t="s">
        <v>1096</v>
      </c>
      <c r="H239" s="462" t="s">
        <v>1058</v>
      </c>
      <c r="J239" s="2"/>
      <c r="L239" s="2" t="s">
        <v>1108</v>
      </c>
    </row>
    <row r="240" spans="1:12" s="456" customFormat="1" x14ac:dyDescent="0.25">
      <c r="A240" s="464"/>
      <c r="B240" s="452">
        <f t="shared" si="39"/>
        <v>45</v>
      </c>
      <c r="C240" s="452">
        <f t="shared" si="31"/>
        <v>176</v>
      </c>
      <c r="D240" s="456" t="s">
        <v>1103</v>
      </c>
      <c r="F240" s="464"/>
      <c r="G240" s="463" t="s">
        <v>1097</v>
      </c>
      <c r="H240" s="462" t="s">
        <v>1059</v>
      </c>
      <c r="J240" s="2"/>
      <c r="L240" s="2" t="s">
        <v>1109</v>
      </c>
    </row>
    <row r="241" spans="1:15" s="456" customFormat="1" x14ac:dyDescent="0.25">
      <c r="A241" s="464"/>
      <c r="B241" s="452"/>
      <c r="C241" s="452"/>
      <c r="F241" s="464"/>
      <c r="G241" s="52"/>
      <c r="H241" s="455"/>
      <c r="I241" s="2"/>
      <c r="J241" s="2"/>
      <c r="L241" s="118"/>
    </row>
    <row r="242" spans="1:15" x14ac:dyDescent="0.25">
      <c r="B242" s="107"/>
      <c r="C242" s="14" t="s">
        <v>845</v>
      </c>
      <c r="D242" s="18" t="s">
        <v>500</v>
      </c>
      <c r="E242" s="18"/>
      <c r="F242" s="98"/>
      <c r="G242" s="18"/>
      <c r="H242" s="19"/>
      <c r="I242" s="4" t="s">
        <v>3</v>
      </c>
      <c r="J242" s="20"/>
      <c r="K242" s="13"/>
      <c r="L242" s="4"/>
      <c r="M242" s="13"/>
      <c r="N242" s="13"/>
      <c r="O242" s="13"/>
    </row>
    <row r="243" spans="1:15" x14ac:dyDescent="0.25">
      <c r="B243" s="107">
        <f>B242+1</f>
        <v>1</v>
      </c>
      <c r="C243" s="28">
        <f>C232+1</f>
        <v>169</v>
      </c>
      <c r="D243" s="31" t="s">
        <v>504</v>
      </c>
      <c r="E243" s="407">
        <v>2</v>
      </c>
      <c r="G243" s="104" t="s">
        <v>1011</v>
      </c>
      <c r="H243" s="39" t="s">
        <v>501</v>
      </c>
      <c r="I243" s="2" t="s">
        <v>537</v>
      </c>
      <c r="J243" s="2" t="s">
        <v>535</v>
      </c>
    </row>
    <row r="244" spans="1:15" x14ac:dyDescent="0.25">
      <c r="B244" s="107">
        <f t="shared" ref="B244:C247" si="40">B243+1</f>
        <v>2</v>
      </c>
      <c r="C244" s="28">
        <f>C243+1</f>
        <v>170</v>
      </c>
      <c r="D244" s="31" t="s">
        <v>505</v>
      </c>
      <c r="E244" s="427">
        <v>2</v>
      </c>
      <c r="G244" s="104" t="s">
        <v>1012</v>
      </c>
      <c r="H244" s="39" t="s">
        <v>502</v>
      </c>
      <c r="I244" s="2" t="s">
        <v>537</v>
      </c>
      <c r="J244" s="2" t="s">
        <v>535</v>
      </c>
    </row>
    <row r="245" spans="1:15" x14ac:dyDescent="0.25">
      <c r="B245" s="107">
        <f t="shared" si="40"/>
        <v>3</v>
      </c>
      <c r="C245" s="28">
        <f t="shared" si="40"/>
        <v>171</v>
      </c>
      <c r="D245" s="31" t="s">
        <v>506</v>
      </c>
      <c r="E245" s="427">
        <v>2</v>
      </c>
      <c r="G245" s="104" t="s">
        <v>1013</v>
      </c>
      <c r="H245" s="39" t="s">
        <v>503</v>
      </c>
      <c r="I245" s="2" t="s">
        <v>537</v>
      </c>
      <c r="J245" s="2" t="s">
        <v>535</v>
      </c>
    </row>
    <row r="246" spans="1:15" x14ac:dyDescent="0.25">
      <c r="B246" s="107">
        <f t="shared" si="40"/>
        <v>4</v>
      </c>
      <c r="C246" s="28">
        <f t="shared" si="40"/>
        <v>172</v>
      </c>
      <c r="D246" s="31" t="s">
        <v>519</v>
      </c>
      <c r="E246" s="427">
        <v>2</v>
      </c>
      <c r="G246" s="104" t="s">
        <v>1014</v>
      </c>
      <c r="H246" s="39" t="s">
        <v>507</v>
      </c>
      <c r="I246" s="2" t="s">
        <v>537</v>
      </c>
      <c r="J246" s="2" t="s">
        <v>535</v>
      </c>
    </row>
    <row r="247" spans="1:15" x14ac:dyDescent="0.25">
      <c r="B247" s="107">
        <f t="shared" si="40"/>
        <v>5</v>
      </c>
      <c r="C247" s="28">
        <f t="shared" si="40"/>
        <v>173</v>
      </c>
      <c r="D247" s="31" t="s">
        <v>520</v>
      </c>
      <c r="E247" s="427">
        <v>2</v>
      </c>
      <c r="G247" s="104" t="s">
        <v>1015</v>
      </c>
      <c r="H247" s="39" t="s">
        <v>508</v>
      </c>
      <c r="I247" s="2" t="s">
        <v>537</v>
      </c>
      <c r="J247" s="2" t="s">
        <v>535</v>
      </c>
    </row>
    <row r="248" spans="1:15" x14ac:dyDescent="0.25">
      <c r="B248" s="107">
        <f t="shared" ref="B248:B268" si="41">B247+1</f>
        <v>6</v>
      </c>
      <c r="C248" s="28">
        <f t="shared" ref="C248:C268" si="42">C247+1</f>
        <v>174</v>
      </c>
      <c r="D248" s="31" t="s">
        <v>521</v>
      </c>
      <c r="E248" s="427">
        <v>2</v>
      </c>
      <c r="G248" s="104" t="s">
        <v>1016</v>
      </c>
      <c r="H248" s="39" t="s">
        <v>509</v>
      </c>
      <c r="I248" s="2" t="s">
        <v>537</v>
      </c>
      <c r="J248" s="2" t="s">
        <v>535</v>
      </c>
    </row>
    <row r="249" spans="1:15" x14ac:dyDescent="0.25">
      <c r="B249" s="107">
        <f t="shared" si="41"/>
        <v>7</v>
      </c>
      <c r="C249" s="28">
        <f t="shared" si="42"/>
        <v>175</v>
      </c>
      <c r="D249" s="31" t="s">
        <v>522</v>
      </c>
      <c r="E249" s="427">
        <v>2</v>
      </c>
      <c r="G249" s="104" t="s">
        <v>1017</v>
      </c>
      <c r="H249" s="39" t="s">
        <v>510</v>
      </c>
      <c r="I249" s="2" t="s">
        <v>537</v>
      </c>
      <c r="J249" s="2" t="s">
        <v>535</v>
      </c>
    </row>
    <row r="250" spans="1:15" x14ac:dyDescent="0.25">
      <c r="B250" s="107">
        <f t="shared" si="41"/>
        <v>8</v>
      </c>
      <c r="C250" s="28">
        <f t="shared" si="42"/>
        <v>176</v>
      </c>
      <c r="D250" s="31" t="s">
        <v>523</v>
      </c>
      <c r="E250" s="427">
        <v>2</v>
      </c>
      <c r="G250" s="104" t="s">
        <v>1018</v>
      </c>
      <c r="H250" s="39" t="s">
        <v>511</v>
      </c>
      <c r="I250" s="2" t="s">
        <v>537</v>
      </c>
      <c r="J250" s="2" t="s">
        <v>535</v>
      </c>
    </row>
    <row r="251" spans="1:15" x14ac:dyDescent="0.25">
      <c r="B251" s="107">
        <f t="shared" si="41"/>
        <v>9</v>
      </c>
      <c r="C251" s="28">
        <f t="shared" si="42"/>
        <v>177</v>
      </c>
      <c r="D251" s="31" t="s">
        <v>524</v>
      </c>
      <c r="E251" s="427">
        <v>2</v>
      </c>
      <c r="G251" s="104" t="s">
        <v>1019</v>
      </c>
      <c r="H251" s="39" t="s">
        <v>512</v>
      </c>
      <c r="I251" s="2" t="s">
        <v>537</v>
      </c>
      <c r="J251" s="2" t="s">
        <v>535</v>
      </c>
    </row>
    <row r="252" spans="1:15" x14ac:dyDescent="0.25">
      <c r="B252" s="107">
        <f t="shared" si="41"/>
        <v>10</v>
      </c>
      <c r="C252" s="28">
        <f t="shared" si="42"/>
        <v>178</v>
      </c>
      <c r="D252" s="31" t="s">
        <v>525</v>
      </c>
      <c r="E252" s="427">
        <v>2</v>
      </c>
      <c r="G252" s="104" t="s">
        <v>1020</v>
      </c>
      <c r="H252" s="39" t="s">
        <v>513</v>
      </c>
      <c r="I252" s="2" t="s">
        <v>73</v>
      </c>
      <c r="J252" s="2" t="s">
        <v>536</v>
      </c>
    </row>
    <row r="253" spans="1:15" x14ac:dyDescent="0.25">
      <c r="B253" s="107">
        <f t="shared" si="41"/>
        <v>11</v>
      </c>
      <c r="C253" s="28">
        <f t="shared" si="42"/>
        <v>179</v>
      </c>
      <c r="D253" s="31" t="s">
        <v>526</v>
      </c>
      <c r="E253" s="427">
        <v>2</v>
      </c>
      <c r="G253" s="104" t="s">
        <v>1021</v>
      </c>
      <c r="H253" s="39" t="s">
        <v>514</v>
      </c>
      <c r="I253" s="2" t="s">
        <v>73</v>
      </c>
      <c r="J253" s="2" t="s">
        <v>536</v>
      </c>
    </row>
    <row r="254" spans="1:15" x14ac:dyDescent="0.25">
      <c r="B254" s="107">
        <f t="shared" si="41"/>
        <v>12</v>
      </c>
      <c r="C254" s="28">
        <f t="shared" si="42"/>
        <v>180</v>
      </c>
      <c r="D254" s="31" t="s">
        <v>527</v>
      </c>
      <c r="E254" s="427">
        <v>2</v>
      </c>
      <c r="G254" s="104" t="s">
        <v>1022</v>
      </c>
      <c r="H254" s="39" t="s">
        <v>515</v>
      </c>
      <c r="I254" s="2" t="s">
        <v>73</v>
      </c>
      <c r="J254" s="2" t="s">
        <v>536</v>
      </c>
    </row>
    <row r="255" spans="1:15" x14ac:dyDescent="0.25">
      <c r="B255" s="107">
        <f t="shared" si="41"/>
        <v>13</v>
      </c>
      <c r="C255" s="28">
        <f t="shared" si="42"/>
        <v>181</v>
      </c>
      <c r="D255" s="31" t="s">
        <v>528</v>
      </c>
      <c r="E255" s="427">
        <v>2</v>
      </c>
      <c r="G255" s="104" t="s">
        <v>1023</v>
      </c>
      <c r="H255" s="39" t="s">
        <v>516</v>
      </c>
      <c r="J255" s="2" t="s">
        <v>534</v>
      </c>
    </row>
    <row r="256" spans="1:15" x14ac:dyDescent="0.25">
      <c r="B256" s="107">
        <f t="shared" si="41"/>
        <v>14</v>
      </c>
      <c r="C256" s="28">
        <f t="shared" si="42"/>
        <v>182</v>
      </c>
      <c r="D256" s="31" t="s">
        <v>529</v>
      </c>
      <c r="E256" s="427">
        <v>2</v>
      </c>
      <c r="G256" s="104" t="s">
        <v>1024</v>
      </c>
      <c r="H256" s="39" t="s">
        <v>517</v>
      </c>
      <c r="J256" s="2" t="s">
        <v>533</v>
      </c>
    </row>
    <row r="257" spans="2:10" x14ac:dyDescent="0.25">
      <c r="B257" s="107">
        <f t="shared" si="41"/>
        <v>15</v>
      </c>
      <c r="C257" s="28">
        <f t="shared" si="42"/>
        <v>183</v>
      </c>
      <c r="D257" s="31" t="s">
        <v>518</v>
      </c>
      <c r="E257" s="427">
        <v>2</v>
      </c>
      <c r="G257" s="104" t="s">
        <v>1025</v>
      </c>
      <c r="H257" s="39" t="s">
        <v>518</v>
      </c>
      <c r="J257" s="2" t="s">
        <v>532</v>
      </c>
    </row>
    <row r="258" spans="2:10" x14ac:dyDescent="0.25">
      <c r="B258" s="107">
        <f t="shared" si="41"/>
        <v>16</v>
      </c>
      <c r="C258" s="107">
        <f t="shared" si="42"/>
        <v>184</v>
      </c>
    </row>
    <row r="259" spans="2:10" x14ac:dyDescent="0.25">
      <c r="B259" s="107">
        <f t="shared" si="41"/>
        <v>17</v>
      </c>
      <c r="C259" s="107">
        <f t="shared" si="42"/>
        <v>185</v>
      </c>
    </row>
    <row r="260" spans="2:10" x14ac:dyDescent="0.25">
      <c r="B260" s="107">
        <f t="shared" si="41"/>
        <v>18</v>
      </c>
      <c r="C260" s="107">
        <f t="shared" si="42"/>
        <v>186</v>
      </c>
    </row>
    <row r="261" spans="2:10" x14ac:dyDescent="0.25">
      <c r="B261" s="107">
        <f t="shared" si="41"/>
        <v>19</v>
      </c>
      <c r="C261" s="107">
        <f t="shared" si="42"/>
        <v>187</v>
      </c>
      <c r="D261" s="117"/>
    </row>
    <row r="262" spans="2:10" x14ac:dyDescent="0.25">
      <c r="B262" s="107">
        <f t="shared" si="41"/>
        <v>20</v>
      </c>
      <c r="C262" s="107">
        <f t="shared" si="42"/>
        <v>188</v>
      </c>
    </row>
    <row r="263" spans="2:10" x14ac:dyDescent="0.25">
      <c r="B263" s="107">
        <f t="shared" si="41"/>
        <v>21</v>
      </c>
      <c r="C263" s="107">
        <f t="shared" si="42"/>
        <v>189</v>
      </c>
    </row>
    <row r="264" spans="2:10" x14ac:dyDescent="0.25">
      <c r="B264" s="107">
        <f t="shared" si="41"/>
        <v>22</v>
      </c>
      <c r="C264" s="107">
        <f t="shared" si="42"/>
        <v>190</v>
      </c>
    </row>
    <row r="265" spans="2:10" x14ac:dyDescent="0.25">
      <c r="B265" s="107">
        <f t="shared" si="41"/>
        <v>23</v>
      </c>
      <c r="C265" s="107">
        <f t="shared" si="42"/>
        <v>191</v>
      </c>
    </row>
    <row r="266" spans="2:10" x14ac:dyDescent="0.25">
      <c r="B266" s="107">
        <f t="shared" si="41"/>
        <v>24</v>
      </c>
      <c r="C266" s="107">
        <f t="shared" si="42"/>
        <v>192</v>
      </c>
    </row>
    <row r="267" spans="2:10" x14ac:dyDescent="0.25">
      <c r="B267" s="107">
        <f t="shared" si="41"/>
        <v>25</v>
      </c>
      <c r="C267" s="107">
        <f t="shared" si="42"/>
        <v>193</v>
      </c>
    </row>
    <row r="268" spans="2:10" x14ac:dyDescent="0.25">
      <c r="B268" s="107">
        <f t="shared" si="41"/>
        <v>26</v>
      </c>
      <c r="C268" s="107">
        <f t="shared" si="42"/>
        <v>194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16" zoomScale="130" zoomScaleNormal="130" workbookViewId="0">
      <selection activeCell="F6" sqref="F6"/>
    </sheetView>
  </sheetViews>
  <sheetFormatPr defaultRowHeight="15" x14ac:dyDescent="0.25"/>
  <cols>
    <col min="2" max="2" width="3.5703125" style="114" customWidth="1"/>
    <col min="3" max="3" width="11.28515625" customWidth="1"/>
    <col min="5" max="5" width="31.85546875" style="114" customWidth="1"/>
    <col min="8" max="8" width="10.42578125" style="114" customWidth="1"/>
    <col min="9" max="9" width="8.85546875" style="114"/>
    <col min="10" max="10" width="10.42578125" style="114" customWidth="1"/>
  </cols>
  <sheetData>
    <row r="1" spans="1:20" ht="15.75" thickBot="1" x14ac:dyDescent="0.3"/>
    <row r="2" spans="1:20" s="183" customFormat="1" ht="127.15" customHeight="1" x14ac:dyDescent="0.25">
      <c r="A2" s="250" t="s">
        <v>565</v>
      </c>
      <c r="B2" s="251"/>
      <c r="C2" s="252" t="s">
        <v>554</v>
      </c>
      <c r="D2" s="253"/>
      <c r="E2" s="200" t="s">
        <v>563</v>
      </c>
      <c r="F2" s="268" t="s">
        <v>561</v>
      </c>
      <c r="G2" s="252" t="s">
        <v>562</v>
      </c>
      <c r="H2" s="252" t="s">
        <v>560</v>
      </c>
      <c r="I2" s="252" t="s">
        <v>562</v>
      </c>
      <c r="J2" s="252"/>
      <c r="K2" s="252" t="s">
        <v>552</v>
      </c>
      <c r="L2" s="253" t="s">
        <v>553</v>
      </c>
      <c r="M2" s="255"/>
      <c r="N2" s="189" t="s">
        <v>550</v>
      </c>
      <c r="O2" s="183" t="s">
        <v>550</v>
      </c>
      <c r="P2" s="183" t="s">
        <v>550</v>
      </c>
      <c r="Q2" s="183" t="s">
        <v>550</v>
      </c>
      <c r="R2" s="183" t="s">
        <v>550</v>
      </c>
      <c r="S2" s="183" t="s">
        <v>550</v>
      </c>
      <c r="T2" s="183" t="s">
        <v>550</v>
      </c>
    </row>
    <row r="3" spans="1:20" s="190" customFormat="1" ht="18.600000000000001" customHeight="1" x14ac:dyDescent="0.25">
      <c r="A3" s="256"/>
      <c r="B3" s="183"/>
      <c r="D3" s="183"/>
      <c r="E3" s="184" t="s">
        <v>564</v>
      </c>
      <c r="F3" s="206" t="s">
        <v>16</v>
      </c>
      <c r="G3" s="206" t="s">
        <v>569</v>
      </c>
      <c r="H3" s="206" t="s">
        <v>16</v>
      </c>
      <c r="I3" s="489" t="s">
        <v>559</v>
      </c>
      <c r="J3" s="489"/>
      <c r="K3" s="206" t="s">
        <v>16</v>
      </c>
      <c r="L3" s="489" t="s">
        <v>559</v>
      </c>
      <c r="M3" s="490"/>
      <c r="N3" s="191"/>
      <c r="O3" s="192"/>
      <c r="P3" s="192"/>
      <c r="Q3" s="192"/>
      <c r="R3" s="192"/>
      <c r="S3" s="192"/>
    </row>
    <row r="4" spans="1:20" x14ac:dyDescent="0.25">
      <c r="A4" s="269"/>
      <c r="B4" s="36"/>
      <c r="C4" s="212" t="s">
        <v>577</v>
      </c>
      <c r="D4" s="257"/>
      <c r="E4" s="205" t="s">
        <v>551</v>
      </c>
      <c r="F4" s="257"/>
      <c r="G4" s="257"/>
      <c r="H4" s="258" t="s">
        <v>558</v>
      </c>
      <c r="I4" s="188" t="s">
        <v>556</v>
      </c>
      <c r="J4" s="188" t="s">
        <v>557</v>
      </c>
      <c r="K4" s="131"/>
      <c r="L4" s="188" t="s">
        <v>556</v>
      </c>
      <c r="M4" s="270" t="s">
        <v>557</v>
      </c>
      <c r="N4" s="204"/>
      <c r="O4" s="131"/>
      <c r="P4" s="131"/>
      <c r="Q4" s="131"/>
      <c r="R4" s="131"/>
      <c r="S4" s="131"/>
    </row>
    <row r="5" spans="1:20" ht="18" thickBot="1" x14ac:dyDescent="0.3">
      <c r="A5" s="201">
        <v>250</v>
      </c>
      <c r="B5" s="215" t="s">
        <v>42</v>
      </c>
      <c r="C5" s="17">
        <f>0.000000162*A5^3 - 0.000127783*A5^2 + 0.008195247*A5 + 62.294045686</f>
        <v>58.887669935999995</v>
      </c>
      <c r="D5" s="204" t="s">
        <v>181</v>
      </c>
      <c r="E5" s="196" t="s">
        <v>567</v>
      </c>
      <c r="F5" s="138">
        <v>65</v>
      </c>
      <c r="G5" s="195">
        <f>F5-$C$8</f>
        <v>63.801390551510998</v>
      </c>
      <c r="H5" s="194">
        <v>5</v>
      </c>
      <c r="I5" s="195">
        <f>H5+$C$8</f>
        <v>6.198609448489</v>
      </c>
      <c r="J5" s="195">
        <f>H5-$C$8</f>
        <v>3.801390551511</v>
      </c>
      <c r="K5" s="194">
        <v>3</v>
      </c>
      <c r="L5" s="195">
        <f>K5+$C$8</f>
        <v>4.198609448489</v>
      </c>
      <c r="M5" s="271">
        <f>K5-$C$8</f>
        <v>1.801390551511</v>
      </c>
      <c r="N5" s="185"/>
      <c r="O5" s="63"/>
      <c r="P5" s="63"/>
      <c r="Q5" s="63"/>
      <c r="R5" s="63"/>
      <c r="S5" s="63"/>
    </row>
    <row r="6" spans="1:20" x14ac:dyDescent="0.25">
      <c r="A6" s="272"/>
      <c r="B6" s="36"/>
      <c r="C6" s="212" t="s">
        <v>578</v>
      </c>
      <c r="D6" s="257"/>
      <c r="E6" s="196" t="s">
        <v>568</v>
      </c>
      <c r="F6" s="138">
        <v>69</v>
      </c>
      <c r="G6" s="195">
        <f>F6-$C$8</f>
        <v>67.801390551511005</v>
      </c>
      <c r="H6" s="194">
        <v>5</v>
      </c>
      <c r="I6" s="195">
        <f>H6+$C$8</f>
        <v>6.198609448489</v>
      </c>
      <c r="J6" s="195">
        <f>H6-$C$8</f>
        <v>3.801390551511</v>
      </c>
      <c r="K6" s="257"/>
      <c r="L6" s="257"/>
      <c r="M6" s="273"/>
      <c r="N6" s="185"/>
      <c r="O6" s="63"/>
      <c r="P6" s="63"/>
      <c r="Q6" s="63"/>
      <c r="R6" s="63"/>
      <c r="S6" s="63"/>
    </row>
    <row r="7" spans="1:20" ht="18" thickBot="1" x14ac:dyDescent="0.3">
      <c r="A7" s="274"/>
      <c r="B7" s="36"/>
      <c r="C7" s="214">
        <f>(-0.000516*A5+1.106)*C5</f>
        <v>57.533253527471999</v>
      </c>
      <c r="D7" s="204" t="s">
        <v>181</v>
      </c>
      <c r="E7" s="193" t="s">
        <v>566</v>
      </c>
      <c r="F7" s="158"/>
      <c r="G7" s="158"/>
      <c r="H7" s="22"/>
      <c r="I7" s="22"/>
      <c r="J7" s="22"/>
      <c r="K7" s="158"/>
      <c r="L7" s="63"/>
      <c r="M7" s="133"/>
      <c r="N7" s="185"/>
      <c r="O7" s="63"/>
      <c r="P7" s="63"/>
      <c r="Q7" s="63"/>
      <c r="R7" s="63"/>
      <c r="S7" s="63"/>
    </row>
    <row r="8" spans="1:20" ht="15.75" thickBot="1" x14ac:dyDescent="0.3">
      <c r="A8" s="186">
        <v>3</v>
      </c>
      <c r="B8" s="216" t="s">
        <v>555</v>
      </c>
      <c r="C8" s="213">
        <f>(C7*A8)/144</f>
        <v>1.198609448489</v>
      </c>
      <c r="D8" s="185" t="s">
        <v>71</v>
      </c>
      <c r="E8" s="196" t="s">
        <v>567</v>
      </c>
      <c r="F8" s="138">
        <v>59</v>
      </c>
      <c r="G8" s="195">
        <f>F8-$C$8</f>
        <v>57.801390551510998</v>
      </c>
      <c r="H8" s="194">
        <v>5</v>
      </c>
      <c r="I8" s="195">
        <f>H8+$C$8</f>
        <v>6.198609448489</v>
      </c>
      <c r="J8" s="195">
        <f>H8-$C$8</f>
        <v>3.801390551511</v>
      </c>
      <c r="K8" s="194">
        <v>3</v>
      </c>
      <c r="L8" s="195">
        <f>K8+$C$8</f>
        <v>4.198609448489</v>
      </c>
      <c r="M8" s="271">
        <f>K8-$C$8</f>
        <v>1.801390551511</v>
      </c>
      <c r="N8" s="185"/>
      <c r="O8" s="63"/>
      <c r="P8" s="63"/>
      <c r="Q8" s="63"/>
      <c r="R8" s="63"/>
      <c r="S8" s="63"/>
    </row>
    <row r="9" spans="1:20" x14ac:dyDescent="0.25">
      <c r="A9" s="269" t="s">
        <v>627</v>
      </c>
      <c r="B9" s="36"/>
      <c r="C9" s="63"/>
      <c r="D9" s="63"/>
      <c r="E9" s="196" t="s">
        <v>568</v>
      </c>
      <c r="F9" s="138">
        <v>63</v>
      </c>
      <c r="G9" s="195">
        <f>F9-$C$8</f>
        <v>61.801390551510998</v>
      </c>
      <c r="H9" s="194">
        <v>5</v>
      </c>
      <c r="I9" s="195">
        <f>H9+$C$8</f>
        <v>6.198609448489</v>
      </c>
      <c r="J9" s="195">
        <f>H9-$C$8</f>
        <v>3.801390551511</v>
      </c>
      <c r="K9" s="197"/>
      <c r="L9" s="198"/>
      <c r="M9" s="275"/>
      <c r="N9" s="185"/>
      <c r="O9" s="63"/>
      <c r="P9" s="63"/>
      <c r="Q9" s="63"/>
      <c r="R9" s="63"/>
      <c r="S9" s="63"/>
    </row>
    <row r="10" spans="1:20" x14ac:dyDescent="0.25">
      <c r="A10" s="269"/>
      <c r="B10" s="36"/>
      <c r="C10" s="63"/>
      <c r="D10" s="63"/>
      <c r="E10" s="193" t="s">
        <v>625</v>
      </c>
      <c r="F10" s="130"/>
      <c r="G10" s="198"/>
      <c r="H10" s="197"/>
      <c r="I10" s="198"/>
      <c r="J10" s="198"/>
      <c r="K10" s="197"/>
      <c r="L10" s="198"/>
      <c r="M10" s="275"/>
      <c r="N10" s="185"/>
      <c r="O10" s="63"/>
      <c r="P10" s="63"/>
      <c r="Q10" s="63"/>
      <c r="R10" s="63"/>
      <c r="S10" s="63"/>
    </row>
    <row r="11" spans="1:20" x14ac:dyDescent="0.25">
      <c r="A11" s="269"/>
      <c r="B11" s="36"/>
      <c r="C11" s="63"/>
      <c r="D11" s="63"/>
      <c r="E11" s="196" t="s">
        <v>626</v>
      </c>
      <c r="F11" s="244">
        <v>200</v>
      </c>
      <c r="G11" s="257" t="s">
        <v>623</v>
      </c>
      <c r="H11" s="243" t="s">
        <v>624</v>
      </c>
      <c r="I11" s="198"/>
      <c r="J11" s="198"/>
      <c r="K11" s="197"/>
      <c r="L11" s="198"/>
      <c r="M11" s="275"/>
      <c r="N11" s="185"/>
      <c r="O11" s="63"/>
      <c r="P11" s="63"/>
      <c r="Q11" s="63"/>
      <c r="R11" s="63"/>
      <c r="S11" s="63"/>
    </row>
    <row r="12" spans="1:20" s="52" customFormat="1" ht="15.75" thickBot="1" x14ac:dyDescent="0.3">
      <c r="A12" s="276"/>
      <c r="B12" s="277"/>
      <c r="C12" s="278"/>
      <c r="D12" s="278"/>
      <c r="E12" s="279"/>
      <c r="F12" s="277"/>
      <c r="G12" s="264"/>
      <c r="H12" s="280"/>
      <c r="I12" s="264"/>
      <c r="J12" s="264"/>
      <c r="K12" s="280"/>
      <c r="L12" s="264"/>
      <c r="M12" s="281"/>
      <c r="N12" s="267"/>
      <c r="O12" s="209"/>
      <c r="P12" s="209"/>
      <c r="Q12" s="209"/>
      <c r="R12" s="209"/>
      <c r="S12" s="209"/>
    </row>
    <row r="13" spans="1:20" s="183" customFormat="1" ht="127.15" customHeight="1" x14ac:dyDescent="0.25">
      <c r="A13" s="250" t="s">
        <v>565</v>
      </c>
      <c r="B13" s="251"/>
      <c r="C13" s="252" t="s">
        <v>554</v>
      </c>
      <c r="D13" s="253"/>
      <c r="E13" s="200" t="s">
        <v>563</v>
      </c>
      <c r="F13" s="268" t="s">
        <v>575</v>
      </c>
      <c r="G13" s="268" t="s">
        <v>574</v>
      </c>
      <c r="H13" s="252" t="s">
        <v>562</v>
      </c>
      <c r="I13" s="252"/>
      <c r="J13" s="252"/>
      <c r="K13" s="253"/>
      <c r="L13" s="284"/>
      <c r="M13" s="285" t="s">
        <v>550</v>
      </c>
      <c r="N13" s="189" t="s">
        <v>550</v>
      </c>
      <c r="O13" s="183" t="s">
        <v>550</v>
      </c>
      <c r="P13" s="183" t="s">
        <v>550</v>
      </c>
      <c r="Q13" s="183" t="s">
        <v>550</v>
      </c>
      <c r="R13" s="183" t="s">
        <v>550</v>
      </c>
      <c r="S13" s="183" t="s">
        <v>550</v>
      </c>
    </row>
    <row r="14" spans="1:20" s="190" customFormat="1" ht="18.600000000000001" customHeight="1" x14ac:dyDescent="0.25">
      <c r="A14" s="256"/>
      <c r="B14" s="183"/>
      <c r="C14" s="212" t="s">
        <v>570</v>
      </c>
      <c r="D14" s="183"/>
      <c r="E14" s="184" t="s">
        <v>564</v>
      </c>
      <c r="F14" s="211" t="s">
        <v>573</v>
      </c>
      <c r="G14" s="211" t="s">
        <v>573</v>
      </c>
      <c r="H14" s="491" t="s">
        <v>559</v>
      </c>
      <c r="I14" s="492"/>
      <c r="J14" s="206"/>
      <c r="K14" s="489"/>
      <c r="L14" s="489"/>
      <c r="M14" s="286"/>
      <c r="N14" s="191"/>
      <c r="O14" s="192"/>
      <c r="P14" s="192"/>
      <c r="Q14" s="192"/>
      <c r="R14" s="192"/>
    </row>
    <row r="15" spans="1:20" ht="18" thickBot="1" x14ac:dyDescent="0.3">
      <c r="A15" s="201">
        <v>68</v>
      </c>
      <c r="B15" s="202" t="s">
        <v>42</v>
      </c>
      <c r="C15" s="208">
        <f>0.0023769*32.2</f>
        <v>7.6536180000000009E-2</v>
      </c>
      <c r="D15" s="204" t="s">
        <v>181</v>
      </c>
      <c r="E15" s="196" t="s">
        <v>572</v>
      </c>
      <c r="F15" s="138">
        <v>-50</v>
      </c>
      <c r="G15" s="138">
        <v>-25</v>
      </c>
      <c r="H15" s="195">
        <f>F15-C16</f>
        <v>-50.044135712071011</v>
      </c>
      <c r="I15" s="195">
        <f>G15-C16</f>
        <v>-25.044135712071011</v>
      </c>
      <c r="K15" s="124"/>
      <c r="L15" s="63"/>
      <c r="M15" s="133"/>
      <c r="N15" s="185"/>
      <c r="O15" s="63"/>
      <c r="P15" s="63"/>
      <c r="Q15" s="63"/>
      <c r="R15" s="63"/>
    </row>
    <row r="16" spans="1:20" ht="18.75" thickBot="1" x14ac:dyDescent="0.4">
      <c r="A16" s="186">
        <v>3</v>
      </c>
      <c r="B16" s="199" t="s">
        <v>555</v>
      </c>
      <c r="C16" s="187">
        <f>((C15*A16)/144)*27.6799048425</f>
        <v>4.4135712071009414E-2</v>
      </c>
      <c r="D16" s="185" t="s">
        <v>571</v>
      </c>
      <c r="E16" s="36"/>
      <c r="F16" s="36"/>
      <c r="G16" s="36"/>
      <c r="H16" s="237" t="s">
        <v>617</v>
      </c>
      <c r="I16" s="36"/>
      <c r="J16" s="36"/>
      <c r="K16" s="124"/>
      <c r="L16" s="63"/>
      <c r="M16" s="133"/>
      <c r="N16" s="185"/>
      <c r="O16" s="63"/>
      <c r="P16" s="63"/>
      <c r="Q16" s="63"/>
      <c r="R16" s="63"/>
    </row>
    <row r="17" spans="1:19" ht="15.75" thickBot="1" x14ac:dyDescent="0.3">
      <c r="A17" s="261"/>
      <c r="B17" s="262"/>
      <c r="C17" s="135"/>
      <c r="D17" s="135"/>
      <c r="E17" s="262"/>
      <c r="F17" s="266"/>
      <c r="G17" s="266"/>
      <c r="H17" s="262"/>
      <c r="I17" s="262"/>
      <c r="J17" s="266"/>
      <c r="K17" s="135"/>
      <c r="L17" s="135"/>
      <c r="M17" s="134"/>
      <c r="N17" s="185"/>
      <c r="O17" s="63"/>
      <c r="P17" s="63"/>
      <c r="Q17" s="63"/>
      <c r="R17" s="63"/>
    </row>
    <row r="18" spans="1:19" s="183" customFormat="1" ht="127.15" customHeight="1" x14ac:dyDescent="0.25">
      <c r="A18" s="282" t="s">
        <v>565</v>
      </c>
      <c r="B18" s="246"/>
      <c r="C18" s="245" t="s">
        <v>554</v>
      </c>
      <c r="D18" s="247"/>
      <c r="E18" s="248" t="s">
        <v>563</v>
      </c>
      <c r="F18" s="249" t="s">
        <v>620</v>
      </c>
      <c r="G18" s="245" t="s">
        <v>562</v>
      </c>
      <c r="H18" s="245" t="s">
        <v>621</v>
      </c>
      <c r="I18" s="245" t="s">
        <v>562</v>
      </c>
      <c r="J18" s="245"/>
      <c r="K18" s="247"/>
      <c r="L18" s="283"/>
      <c r="M18" s="191" t="s">
        <v>550</v>
      </c>
      <c r="N18" s="183" t="s">
        <v>550</v>
      </c>
      <c r="O18" s="183" t="s">
        <v>550</v>
      </c>
      <c r="P18" s="183" t="s">
        <v>550</v>
      </c>
      <c r="Q18" s="183" t="s">
        <v>550</v>
      </c>
      <c r="R18" s="183" t="s">
        <v>550</v>
      </c>
      <c r="S18" s="183" t="s">
        <v>550</v>
      </c>
    </row>
    <row r="19" spans="1:19" s="190" customFormat="1" ht="18.600000000000001" customHeight="1" x14ac:dyDescent="0.25">
      <c r="A19" s="256"/>
      <c r="B19" s="183"/>
      <c r="C19" s="212" t="s">
        <v>576</v>
      </c>
      <c r="D19" s="183"/>
      <c r="E19" s="184" t="s">
        <v>564</v>
      </c>
      <c r="F19" s="206" t="s">
        <v>16</v>
      </c>
      <c r="G19" s="206" t="s">
        <v>569</v>
      </c>
      <c r="H19" s="206" t="s">
        <v>16</v>
      </c>
      <c r="I19" s="489" t="s">
        <v>559</v>
      </c>
      <c r="J19" s="489"/>
      <c r="K19" s="489"/>
      <c r="L19" s="490"/>
      <c r="M19" s="191"/>
      <c r="N19" s="192"/>
      <c r="O19" s="192"/>
      <c r="P19" s="192"/>
      <c r="Q19" s="192"/>
      <c r="R19" s="192"/>
    </row>
    <row r="20" spans="1:19" ht="18" thickBot="1" x14ac:dyDescent="0.3">
      <c r="A20" s="201">
        <v>85</v>
      </c>
      <c r="B20" s="202" t="s">
        <v>42</v>
      </c>
      <c r="C20" s="203">
        <f>-0.0249876*A20 + 52.2080853</f>
        <v>50.084139300000004</v>
      </c>
      <c r="D20" s="204" t="s">
        <v>181</v>
      </c>
      <c r="E20" s="217" t="s">
        <v>579</v>
      </c>
      <c r="F20" s="257"/>
      <c r="G20" s="257"/>
      <c r="H20" s="258" t="s">
        <v>558</v>
      </c>
      <c r="I20" s="188" t="s">
        <v>556</v>
      </c>
      <c r="J20" s="188" t="s">
        <v>557</v>
      </c>
      <c r="K20" s="124"/>
      <c r="L20" s="133"/>
      <c r="M20" s="185"/>
      <c r="N20" s="63"/>
      <c r="O20" s="63"/>
      <c r="P20" s="63"/>
      <c r="Q20" s="63"/>
      <c r="R20" s="63"/>
    </row>
    <row r="21" spans="1:19" x14ac:dyDescent="0.25">
      <c r="A21" s="239">
        <v>3</v>
      </c>
      <c r="B21" s="240" t="s">
        <v>555</v>
      </c>
      <c r="C21" s="241">
        <f>((C20*A21)/144)</f>
        <v>1.0434195687500001</v>
      </c>
      <c r="D21" s="236" t="s">
        <v>71</v>
      </c>
      <c r="E21" s="36" t="s">
        <v>616</v>
      </c>
      <c r="F21" s="138">
        <v>65</v>
      </c>
      <c r="G21" s="195">
        <f>F21-$C$21</f>
        <v>63.956580431250003</v>
      </c>
      <c r="H21" s="194">
        <v>5</v>
      </c>
      <c r="I21" s="195">
        <f>H21+$C$21</f>
        <v>6.0434195687500001</v>
      </c>
      <c r="J21" s="195">
        <f>H21-$C$21</f>
        <v>3.9565804312499999</v>
      </c>
      <c r="K21" s="124"/>
      <c r="L21" s="133"/>
      <c r="M21" s="185"/>
      <c r="N21" s="63"/>
      <c r="O21" s="63"/>
      <c r="P21" s="63"/>
      <c r="Q21" s="63"/>
      <c r="R21" s="63"/>
    </row>
    <row r="22" spans="1:19" x14ac:dyDescent="0.25">
      <c r="A22" s="259"/>
      <c r="B22" s="220"/>
      <c r="C22" s="222"/>
      <c r="D22" s="236"/>
      <c r="E22" s="260" t="s">
        <v>625</v>
      </c>
      <c r="F22" s="257"/>
      <c r="G22" s="257"/>
      <c r="H22" s="37"/>
      <c r="I22" s="37"/>
      <c r="J22" s="198"/>
      <c r="K22" s="124"/>
      <c r="L22" s="133"/>
      <c r="M22" s="185"/>
      <c r="N22" s="63"/>
      <c r="O22" s="63"/>
      <c r="P22" s="63"/>
      <c r="Q22" s="63"/>
      <c r="R22" s="63"/>
    </row>
    <row r="23" spans="1:19" x14ac:dyDescent="0.25">
      <c r="A23" s="259"/>
      <c r="B23" s="220"/>
      <c r="C23" s="222"/>
      <c r="D23" s="236"/>
      <c r="E23" s="36" t="s">
        <v>619</v>
      </c>
      <c r="F23" s="163">
        <v>200</v>
      </c>
      <c r="G23" s="198" t="s">
        <v>623</v>
      </c>
      <c r="H23" s="242" t="s">
        <v>624</v>
      </c>
      <c r="I23" s="198"/>
      <c r="J23" s="198"/>
      <c r="K23" s="124"/>
      <c r="L23" s="133"/>
      <c r="M23" s="185"/>
      <c r="N23" s="63"/>
      <c r="O23" s="63"/>
      <c r="P23" s="63"/>
      <c r="Q23" s="63"/>
      <c r="R23" s="63"/>
    </row>
    <row r="24" spans="1:19" ht="15.6" customHeight="1" thickBot="1" x14ac:dyDescent="0.3">
      <c r="A24" s="261"/>
      <c r="B24" s="262"/>
      <c r="C24" s="135"/>
      <c r="D24" s="135"/>
      <c r="E24" s="262" t="s">
        <v>622</v>
      </c>
      <c r="F24" s="263">
        <v>600</v>
      </c>
      <c r="G24" s="264" t="s">
        <v>623</v>
      </c>
      <c r="H24" s="265" t="s">
        <v>624</v>
      </c>
      <c r="I24" s="264"/>
      <c r="J24" s="266"/>
      <c r="K24" s="135"/>
      <c r="L24" s="134"/>
      <c r="M24" s="185"/>
      <c r="N24" s="63"/>
      <c r="O24" s="63"/>
      <c r="P24" s="63"/>
      <c r="Q24" s="63"/>
      <c r="R24" s="63"/>
    </row>
    <row r="25" spans="1:19" s="183" customFormat="1" ht="127.15" customHeight="1" x14ac:dyDescent="0.25">
      <c r="A25" s="250"/>
      <c r="B25" s="251"/>
      <c r="C25" s="252"/>
      <c r="D25" s="253"/>
      <c r="E25" s="200" t="s">
        <v>563</v>
      </c>
      <c r="F25" s="254" t="s">
        <v>584</v>
      </c>
      <c r="G25" s="254" t="s">
        <v>583</v>
      </c>
      <c r="H25" s="289" t="s">
        <v>585</v>
      </c>
      <c r="I25" s="252"/>
      <c r="J25" s="252"/>
      <c r="K25" s="253"/>
      <c r="L25" s="255"/>
      <c r="M25" s="189" t="s">
        <v>550</v>
      </c>
      <c r="N25" s="183" t="s">
        <v>550</v>
      </c>
      <c r="O25" s="183" t="s">
        <v>550</v>
      </c>
      <c r="P25" s="183" t="s">
        <v>550</v>
      </c>
      <c r="Q25" s="183" t="s">
        <v>550</v>
      </c>
      <c r="R25" s="183" t="s">
        <v>550</v>
      </c>
      <c r="S25" s="183" t="s">
        <v>550</v>
      </c>
    </row>
    <row r="26" spans="1:19" s="190" customFormat="1" ht="18.600000000000001" customHeight="1" x14ac:dyDescent="0.25">
      <c r="A26" s="290"/>
      <c r="B26" s="218"/>
      <c r="C26" s="219"/>
      <c r="D26" s="218"/>
      <c r="E26" s="184" t="s">
        <v>564</v>
      </c>
      <c r="F26" s="183"/>
      <c r="G26" s="183"/>
      <c r="H26" s="207"/>
      <c r="I26" s="207"/>
      <c r="J26" s="206"/>
      <c r="K26" s="489"/>
      <c r="L26" s="490"/>
      <c r="M26" s="287"/>
      <c r="N26" s="231"/>
      <c r="O26" s="192"/>
      <c r="P26" s="192"/>
      <c r="Q26" s="192"/>
      <c r="R26" s="192"/>
    </row>
    <row r="27" spans="1:19" x14ac:dyDescent="0.25">
      <c r="A27" s="132"/>
      <c r="B27" s="220"/>
      <c r="C27" s="221"/>
      <c r="D27" s="209"/>
      <c r="E27" s="217" t="s">
        <v>579</v>
      </c>
      <c r="F27" s="224" t="s">
        <v>272</v>
      </c>
      <c r="G27" s="224" t="s">
        <v>272</v>
      </c>
      <c r="H27" s="224" t="s">
        <v>272</v>
      </c>
      <c r="I27" s="37"/>
      <c r="J27" s="36"/>
      <c r="K27" s="124"/>
      <c r="L27" s="133"/>
      <c r="M27" s="267"/>
      <c r="N27" s="209"/>
      <c r="O27" s="63"/>
      <c r="P27" s="63"/>
      <c r="Q27" s="63"/>
      <c r="R27" s="63"/>
    </row>
    <row r="28" spans="1:19" x14ac:dyDescent="0.25">
      <c r="A28" s="259"/>
      <c r="B28" s="220"/>
      <c r="C28" s="222"/>
      <c r="D28" s="223"/>
      <c r="E28" s="196" t="s">
        <v>580</v>
      </c>
      <c r="F28" s="225">
        <v>39641</v>
      </c>
      <c r="G28" s="225">
        <v>40063</v>
      </c>
      <c r="H28" s="36"/>
      <c r="I28" s="36"/>
      <c r="J28" s="36"/>
      <c r="K28" s="124"/>
      <c r="L28" s="133"/>
      <c r="M28" s="267"/>
      <c r="N28" s="209"/>
      <c r="O28" s="63"/>
      <c r="P28" s="63"/>
      <c r="Q28" s="63"/>
      <c r="R28" s="63"/>
    </row>
    <row r="29" spans="1:19" x14ac:dyDescent="0.25">
      <c r="A29" s="291"/>
      <c r="B29" s="130"/>
      <c r="C29" s="209"/>
      <c r="D29" s="209"/>
      <c r="E29" s="196" t="s">
        <v>581</v>
      </c>
      <c r="F29" s="225">
        <v>40158</v>
      </c>
      <c r="G29" s="225">
        <v>40640</v>
      </c>
      <c r="H29" s="36"/>
      <c r="I29" s="36"/>
      <c r="J29" s="158"/>
      <c r="K29" s="63"/>
      <c r="L29" s="133"/>
      <c r="M29" s="288"/>
      <c r="N29" s="198"/>
      <c r="O29" s="63"/>
      <c r="P29" s="63"/>
      <c r="Q29" s="63"/>
      <c r="R29" s="63"/>
    </row>
    <row r="30" spans="1:19" x14ac:dyDescent="0.25">
      <c r="A30" s="269"/>
      <c r="B30" s="36"/>
      <c r="C30" s="63"/>
      <c r="D30" s="63"/>
      <c r="E30" s="217" t="s">
        <v>582</v>
      </c>
      <c r="F30" s="158"/>
      <c r="G30" s="158"/>
      <c r="H30" s="36"/>
      <c r="I30" s="36"/>
      <c r="J30" s="158"/>
      <c r="K30" s="63"/>
      <c r="L30" s="133"/>
      <c r="M30" s="267"/>
      <c r="N30" s="209"/>
      <c r="O30" s="63"/>
      <c r="P30" s="63"/>
      <c r="Q30" s="63"/>
      <c r="R30" s="63"/>
    </row>
    <row r="31" spans="1:19" x14ac:dyDescent="0.25">
      <c r="A31" s="291"/>
      <c r="B31" s="130"/>
      <c r="C31" s="209"/>
      <c r="D31" s="209"/>
      <c r="E31" s="196" t="s">
        <v>586</v>
      </c>
      <c r="F31" s="158"/>
      <c r="G31" s="227">
        <v>1.07</v>
      </c>
      <c r="H31" s="226">
        <v>42952</v>
      </c>
      <c r="I31" s="36"/>
      <c r="J31" s="158"/>
      <c r="K31" s="63"/>
      <c r="L31" s="133"/>
      <c r="M31" s="288"/>
      <c r="N31" s="198"/>
      <c r="O31" s="63"/>
      <c r="P31" s="63"/>
      <c r="Q31" s="63"/>
      <c r="R31" s="63"/>
    </row>
    <row r="32" spans="1:19" ht="15.75" thickBot="1" x14ac:dyDescent="0.3">
      <c r="A32" s="261"/>
      <c r="B32" s="262"/>
      <c r="C32" s="135"/>
      <c r="D32" s="135"/>
      <c r="E32" s="292" t="s">
        <v>587</v>
      </c>
      <c r="F32" s="266"/>
      <c r="G32" s="293">
        <v>1.0900000000000001</v>
      </c>
      <c r="H32" s="294">
        <v>43755</v>
      </c>
      <c r="I32" s="262"/>
      <c r="J32" s="266"/>
      <c r="K32" s="135"/>
      <c r="L32" s="134"/>
      <c r="M32" s="267"/>
      <c r="N32" s="209"/>
      <c r="O32" s="63"/>
      <c r="P32" s="63"/>
      <c r="Q32" s="63"/>
      <c r="R32" s="63"/>
    </row>
    <row r="33" spans="1:19" s="183" customFormat="1" ht="127.15" customHeight="1" x14ac:dyDescent="0.25">
      <c r="A33" s="250"/>
      <c r="B33" s="251"/>
      <c r="C33" s="252"/>
      <c r="D33" s="253"/>
      <c r="E33" s="200" t="s">
        <v>563</v>
      </c>
      <c r="F33" s="254" t="s">
        <v>595</v>
      </c>
      <c r="G33" s="254" t="s">
        <v>594</v>
      </c>
      <c r="H33" s="289" t="s">
        <v>585</v>
      </c>
      <c r="I33" s="252"/>
      <c r="J33" s="252"/>
      <c r="K33" s="253"/>
      <c r="L33" s="255"/>
      <c r="M33" s="295" t="s">
        <v>550</v>
      </c>
      <c r="N33" s="218" t="s">
        <v>550</v>
      </c>
      <c r="O33" s="183" t="s">
        <v>550</v>
      </c>
      <c r="P33" s="183" t="s">
        <v>550</v>
      </c>
      <c r="Q33" s="183" t="s">
        <v>550</v>
      </c>
      <c r="R33" s="183" t="s">
        <v>550</v>
      </c>
      <c r="S33" s="183" t="s">
        <v>550</v>
      </c>
    </row>
    <row r="34" spans="1:19" s="190" customFormat="1" ht="18.600000000000001" customHeight="1" x14ac:dyDescent="0.25">
      <c r="A34" s="290"/>
      <c r="B34" s="218"/>
      <c r="C34" s="219"/>
      <c r="D34" s="218"/>
      <c r="E34" s="184" t="s">
        <v>564</v>
      </c>
      <c r="F34" s="183"/>
      <c r="G34" s="183"/>
      <c r="H34" s="207"/>
      <c r="I34" s="207"/>
      <c r="J34" s="206"/>
      <c r="K34" s="489"/>
      <c r="L34" s="490"/>
      <c r="M34" s="287"/>
      <c r="N34" s="231"/>
      <c r="O34" s="192"/>
      <c r="P34" s="192"/>
      <c r="Q34" s="192"/>
      <c r="R34" s="192"/>
    </row>
    <row r="35" spans="1:19" x14ac:dyDescent="0.25">
      <c r="A35" s="132"/>
      <c r="B35" s="220"/>
      <c r="C35" s="221"/>
      <c r="D35" s="209"/>
      <c r="E35" s="217" t="s">
        <v>590</v>
      </c>
      <c r="F35" s="224" t="s">
        <v>588</v>
      </c>
      <c r="G35" s="224" t="s">
        <v>589</v>
      </c>
      <c r="H35" s="36"/>
      <c r="I35" s="36"/>
      <c r="J35" s="36"/>
      <c r="K35" s="124"/>
      <c r="L35" s="133"/>
      <c r="M35" s="267"/>
      <c r="N35" s="209"/>
      <c r="O35" s="63"/>
      <c r="P35" s="63"/>
      <c r="Q35" s="63"/>
      <c r="R35" s="63"/>
    </row>
    <row r="36" spans="1:19" x14ac:dyDescent="0.25">
      <c r="A36" s="259"/>
      <c r="B36" s="220"/>
      <c r="C36" s="222"/>
      <c r="D36" s="223"/>
      <c r="E36" s="196" t="s">
        <v>591</v>
      </c>
      <c r="F36" s="225" t="s">
        <v>592</v>
      </c>
      <c r="G36" s="230"/>
      <c r="H36" s="233" t="s">
        <v>602</v>
      </c>
      <c r="I36" s="36"/>
      <c r="J36" s="36"/>
      <c r="K36" s="124"/>
      <c r="L36" s="133"/>
      <c r="M36" s="267"/>
      <c r="N36" s="209"/>
      <c r="O36" s="63"/>
      <c r="P36" s="63"/>
      <c r="Q36" s="63"/>
      <c r="R36" s="63"/>
    </row>
    <row r="37" spans="1:19" x14ac:dyDescent="0.25">
      <c r="A37" s="291"/>
      <c r="B37" s="130"/>
      <c r="C37" s="209"/>
      <c r="D37" s="209"/>
      <c r="E37" s="196" t="s">
        <v>593</v>
      </c>
      <c r="F37" s="225" t="s">
        <v>592</v>
      </c>
      <c r="G37" s="230"/>
      <c r="H37" s="233" t="s">
        <v>602</v>
      </c>
      <c r="I37" s="36"/>
      <c r="J37" s="158"/>
      <c r="K37" s="63"/>
      <c r="L37" s="133"/>
      <c r="M37" s="288"/>
      <c r="N37" s="198"/>
      <c r="O37" s="63"/>
      <c r="P37" s="63"/>
      <c r="Q37" s="63"/>
      <c r="R37" s="63"/>
    </row>
    <row r="38" spans="1:19" x14ac:dyDescent="0.25">
      <c r="A38" s="269"/>
      <c r="B38" s="36"/>
      <c r="C38" s="63"/>
      <c r="D38" s="63"/>
      <c r="E38" s="210" t="s">
        <v>596</v>
      </c>
      <c r="F38" s="228"/>
      <c r="G38" s="225" t="s">
        <v>597</v>
      </c>
      <c r="H38" s="220" t="s">
        <v>598</v>
      </c>
      <c r="I38" s="36"/>
      <c r="J38" s="233" t="s">
        <v>602</v>
      </c>
      <c r="K38" s="63"/>
      <c r="L38" s="133"/>
      <c r="M38" s="267"/>
      <c r="N38" s="209"/>
      <c r="O38" s="63"/>
      <c r="P38" s="63"/>
      <c r="Q38" s="63"/>
      <c r="R38" s="63"/>
    </row>
    <row r="39" spans="1:19" ht="15.75" thickBot="1" x14ac:dyDescent="0.3">
      <c r="A39" s="276"/>
      <c r="B39" s="277"/>
      <c r="C39" s="278"/>
      <c r="D39" s="278"/>
      <c r="E39" s="279"/>
      <c r="F39" s="296"/>
      <c r="G39" s="297"/>
      <c r="H39" s="298"/>
      <c r="I39" s="262"/>
      <c r="J39" s="266"/>
      <c r="K39" s="135"/>
      <c r="L39" s="134"/>
      <c r="M39" s="288"/>
      <c r="N39" s="198"/>
      <c r="O39" s="63"/>
      <c r="P39" s="63"/>
      <c r="Q39" s="63"/>
      <c r="R39" s="63"/>
    </row>
    <row r="40" spans="1:19" s="183" customFormat="1" ht="127.15" customHeight="1" x14ac:dyDescent="0.25">
      <c r="A40" s="250"/>
      <c r="B40" s="251"/>
      <c r="C40" s="252"/>
      <c r="D40" s="253"/>
      <c r="E40" s="200" t="s">
        <v>563</v>
      </c>
      <c r="F40" s="254" t="s">
        <v>604</v>
      </c>
      <c r="G40" s="254" t="s">
        <v>609</v>
      </c>
      <c r="H40" s="289"/>
      <c r="I40" s="252"/>
      <c r="J40" s="252"/>
      <c r="K40" s="253"/>
      <c r="L40" s="255"/>
      <c r="M40" s="295" t="s">
        <v>550</v>
      </c>
      <c r="N40" s="218" t="s">
        <v>550</v>
      </c>
      <c r="O40" s="183" t="s">
        <v>550</v>
      </c>
      <c r="P40" s="183" t="s">
        <v>550</v>
      </c>
      <c r="Q40" s="183" t="s">
        <v>550</v>
      </c>
      <c r="R40" s="183" t="s">
        <v>550</v>
      </c>
      <c r="S40" s="183" t="s">
        <v>550</v>
      </c>
    </row>
    <row r="41" spans="1:19" s="190" customFormat="1" ht="18.600000000000001" customHeight="1" x14ac:dyDescent="0.25">
      <c r="A41" s="290"/>
      <c r="B41" s="218"/>
      <c r="C41" s="219"/>
      <c r="D41" s="218"/>
      <c r="E41" s="184" t="s">
        <v>564</v>
      </c>
      <c r="F41" s="183"/>
      <c r="G41" s="183"/>
      <c r="H41" s="207"/>
      <c r="I41" s="207"/>
      <c r="J41" s="206"/>
      <c r="K41" s="489"/>
      <c r="L41" s="490"/>
      <c r="M41" s="287"/>
      <c r="N41" s="231"/>
      <c r="O41" s="192"/>
      <c r="P41" s="192"/>
      <c r="Q41" s="192"/>
      <c r="R41" s="192"/>
    </row>
    <row r="42" spans="1:19" x14ac:dyDescent="0.25">
      <c r="A42" s="132"/>
      <c r="B42" s="220"/>
      <c r="C42" s="221"/>
      <c r="D42" s="209"/>
      <c r="E42" s="217" t="s">
        <v>590</v>
      </c>
      <c r="F42" s="224" t="s">
        <v>42</v>
      </c>
      <c r="G42" s="224" t="s">
        <v>42</v>
      </c>
      <c r="H42" s="36"/>
      <c r="I42" s="36"/>
      <c r="J42" s="36"/>
      <c r="K42" s="124"/>
      <c r="L42" s="133"/>
      <c r="M42" s="267"/>
      <c r="N42" s="209"/>
      <c r="O42" s="63"/>
      <c r="P42" s="63"/>
      <c r="Q42" s="63"/>
      <c r="R42" s="63"/>
    </row>
    <row r="43" spans="1:19" x14ac:dyDescent="0.25">
      <c r="A43" s="259"/>
      <c r="B43" s="220"/>
      <c r="C43" s="222"/>
      <c r="D43" s="223"/>
      <c r="E43" s="196" t="s">
        <v>599</v>
      </c>
      <c r="F43" s="225">
        <v>1085</v>
      </c>
      <c r="G43" s="232" t="s">
        <v>601</v>
      </c>
      <c r="H43" s="36"/>
      <c r="I43" s="36"/>
      <c r="J43" s="36"/>
      <c r="K43" s="124"/>
      <c r="L43" s="133"/>
      <c r="M43" s="267"/>
      <c r="N43" s="209"/>
      <c r="O43" s="63"/>
      <c r="P43" s="63"/>
      <c r="Q43" s="63"/>
      <c r="R43" s="63"/>
    </row>
    <row r="44" spans="1:19" x14ac:dyDescent="0.25">
      <c r="A44" s="291"/>
      <c r="B44" s="130"/>
      <c r="C44" s="209"/>
      <c r="D44" s="209"/>
      <c r="E44" s="196" t="s">
        <v>600</v>
      </c>
      <c r="F44" s="225">
        <v>309</v>
      </c>
      <c r="G44" s="232" t="s">
        <v>603</v>
      </c>
      <c r="H44" s="36"/>
      <c r="I44" s="36"/>
      <c r="J44" s="158"/>
      <c r="K44" s="63"/>
      <c r="L44" s="133"/>
      <c r="M44" s="288"/>
      <c r="N44" s="198"/>
      <c r="O44" s="63"/>
      <c r="P44" s="63"/>
      <c r="Q44" s="63"/>
      <c r="R44" s="63"/>
    </row>
    <row r="45" spans="1:19" x14ac:dyDescent="0.25">
      <c r="A45" s="269"/>
      <c r="B45" s="36"/>
      <c r="C45" s="63"/>
      <c r="D45" s="63"/>
      <c r="E45" s="210" t="s">
        <v>605</v>
      </c>
      <c r="F45" s="225">
        <v>130</v>
      </c>
      <c r="G45" s="257" t="s">
        <v>606</v>
      </c>
      <c r="H45" s="220"/>
      <c r="I45" s="36"/>
      <c r="J45" s="158"/>
      <c r="K45" s="63"/>
      <c r="L45" s="133"/>
      <c r="M45" s="267"/>
      <c r="N45" s="209"/>
      <c r="O45" s="63"/>
      <c r="P45" s="63"/>
      <c r="Q45" s="63"/>
      <c r="R45" s="63"/>
    </row>
    <row r="46" spans="1:19" x14ac:dyDescent="0.25">
      <c r="A46" s="291"/>
      <c r="B46" s="130"/>
      <c r="C46" s="209"/>
      <c r="D46" s="209"/>
      <c r="E46" s="210" t="s">
        <v>607</v>
      </c>
      <c r="F46" s="228"/>
      <c r="G46" s="235">
        <v>101</v>
      </c>
      <c r="H46" s="229"/>
      <c r="I46" s="36"/>
      <c r="J46" s="158"/>
      <c r="K46" s="63"/>
      <c r="L46" s="133"/>
      <c r="M46" s="288"/>
      <c r="N46" s="198"/>
      <c r="O46" s="63"/>
      <c r="P46" s="63"/>
      <c r="Q46" s="63"/>
      <c r="R46" s="63"/>
    </row>
    <row r="47" spans="1:19" x14ac:dyDescent="0.25">
      <c r="A47" s="269"/>
      <c r="B47" s="36"/>
      <c r="C47" s="63"/>
      <c r="D47" s="63"/>
      <c r="E47" s="210" t="s">
        <v>608</v>
      </c>
      <c r="F47" s="228"/>
      <c r="G47" s="235">
        <v>124</v>
      </c>
      <c r="H47" s="229"/>
      <c r="I47" s="36"/>
      <c r="J47" s="158"/>
      <c r="K47" s="63"/>
      <c r="L47" s="133"/>
      <c r="M47" s="267"/>
      <c r="N47" s="209"/>
      <c r="O47" s="63"/>
      <c r="P47" s="63"/>
      <c r="Q47" s="63"/>
      <c r="R47" s="63"/>
    </row>
    <row r="48" spans="1:19" ht="15.75" thickBot="1" x14ac:dyDescent="0.3">
      <c r="A48" s="299"/>
      <c r="B48" s="300"/>
      <c r="C48" s="301"/>
      <c r="D48" s="301"/>
      <c r="E48" s="300"/>
      <c r="F48" s="301"/>
      <c r="G48" s="301"/>
      <c r="H48" s="300"/>
      <c r="I48" s="300"/>
      <c r="J48" s="300"/>
      <c r="K48" s="301"/>
      <c r="L48" s="157"/>
    </row>
    <row r="49" spans="1:19" s="183" customFormat="1" ht="127.15" customHeight="1" x14ac:dyDescent="0.25">
      <c r="A49" s="250"/>
      <c r="B49" s="251"/>
      <c r="C49" s="252"/>
      <c r="D49" s="253"/>
      <c r="E49" s="200" t="s">
        <v>563</v>
      </c>
      <c r="F49" s="254" t="s">
        <v>614</v>
      </c>
      <c r="G49" s="254" t="s">
        <v>615</v>
      </c>
      <c r="H49" s="289"/>
      <c r="I49" s="252"/>
      <c r="J49" s="252"/>
      <c r="K49" s="253"/>
      <c r="L49" s="255"/>
      <c r="M49" s="295" t="s">
        <v>550</v>
      </c>
      <c r="N49" s="218" t="s">
        <v>550</v>
      </c>
      <c r="O49" s="183" t="s">
        <v>550</v>
      </c>
      <c r="P49" s="183" t="s">
        <v>550</v>
      </c>
      <c r="Q49" s="183" t="s">
        <v>550</v>
      </c>
      <c r="R49" s="183" t="s">
        <v>550</v>
      </c>
      <c r="S49" s="183" t="s">
        <v>550</v>
      </c>
    </row>
    <row r="50" spans="1:19" s="190" customFormat="1" ht="18.600000000000001" customHeight="1" x14ac:dyDescent="0.25">
      <c r="A50" s="290"/>
      <c r="B50" s="218"/>
      <c r="C50" s="238" t="s">
        <v>618</v>
      </c>
      <c r="D50" s="218"/>
      <c r="E50" s="184" t="s">
        <v>564</v>
      </c>
      <c r="F50" s="183"/>
      <c r="G50" s="183"/>
      <c r="H50" s="207"/>
      <c r="I50" s="207"/>
      <c r="J50" s="206"/>
      <c r="K50" s="489"/>
      <c r="L50" s="490"/>
      <c r="M50" s="287"/>
      <c r="N50" s="231"/>
      <c r="O50" s="192"/>
      <c r="P50" s="192"/>
      <c r="Q50" s="192"/>
      <c r="R50" s="192"/>
    </row>
    <row r="51" spans="1:19" x14ac:dyDescent="0.25">
      <c r="A51" s="132"/>
      <c r="B51" s="220"/>
      <c r="C51" s="221"/>
      <c r="D51" s="209"/>
      <c r="E51" s="217" t="s">
        <v>610</v>
      </c>
      <c r="F51" s="224" t="s">
        <v>16</v>
      </c>
      <c r="G51" s="224" t="s">
        <v>16</v>
      </c>
      <c r="H51" s="36"/>
      <c r="I51" s="36"/>
      <c r="J51" s="36"/>
      <c r="K51" s="124"/>
      <c r="L51" s="133"/>
      <c r="M51" s="267"/>
      <c r="N51" s="209"/>
      <c r="O51" s="63"/>
      <c r="P51" s="63"/>
      <c r="Q51" s="63"/>
      <c r="R51" s="63"/>
    </row>
    <row r="52" spans="1:19" x14ac:dyDescent="0.25">
      <c r="A52" s="259"/>
      <c r="B52" s="220"/>
      <c r="C52" s="222"/>
      <c r="D52" s="223"/>
      <c r="E52" s="196" t="s">
        <v>611</v>
      </c>
      <c r="F52" s="225">
        <v>1</v>
      </c>
      <c r="G52" s="225">
        <v>37</v>
      </c>
      <c r="H52" s="36"/>
      <c r="I52" s="36"/>
      <c r="J52" s="36"/>
      <c r="K52" s="124"/>
      <c r="L52" s="133"/>
      <c r="M52" s="267"/>
      <c r="N52" s="209"/>
      <c r="O52" s="63"/>
      <c r="P52" s="63"/>
      <c r="Q52" s="63"/>
      <c r="R52" s="63"/>
    </row>
    <row r="53" spans="1:19" x14ac:dyDescent="0.25">
      <c r="A53" s="291"/>
      <c r="B53" s="130"/>
      <c r="C53" s="209"/>
      <c r="D53" s="209"/>
      <c r="E53" s="196" t="s">
        <v>612</v>
      </c>
      <c r="F53" s="225">
        <v>18</v>
      </c>
      <c r="G53" s="225">
        <v>35</v>
      </c>
      <c r="H53" s="36"/>
      <c r="I53" s="36"/>
      <c r="J53" s="158"/>
      <c r="K53" s="63"/>
      <c r="L53" s="133"/>
      <c r="M53" s="288"/>
      <c r="N53" s="198"/>
      <c r="O53" s="63"/>
      <c r="P53" s="63"/>
      <c r="Q53" s="63"/>
      <c r="R53" s="63"/>
    </row>
    <row r="54" spans="1:19" x14ac:dyDescent="0.25">
      <c r="A54" s="269"/>
      <c r="B54" s="36"/>
      <c r="C54" s="63"/>
      <c r="D54" s="63"/>
      <c r="E54" s="210" t="s">
        <v>613</v>
      </c>
      <c r="F54" s="225">
        <v>14</v>
      </c>
      <c r="G54" s="225">
        <v>33</v>
      </c>
      <c r="H54" s="220"/>
      <c r="I54" s="36"/>
      <c r="J54" s="158"/>
      <c r="K54" s="63"/>
      <c r="L54" s="133"/>
      <c r="M54" s="267"/>
      <c r="N54" s="209"/>
      <c r="O54" s="63"/>
      <c r="P54" s="63"/>
      <c r="Q54" s="63"/>
      <c r="R54" s="63"/>
    </row>
    <row r="55" spans="1:19" x14ac:dyDescent="0.25">
      <c r="A55" s="291"/>
      <c r="B55" s="130"/>
      <c r="C55" s="209"/>
      <c r="D55" s="209"/>
      <c r="E55" s="210"/>
      <c r="F55" s="228"/>
      <c r="G55" s="234"/>
      <c r="H55" s="229"/>
      <c r="I55" s="36"/>
      <c r="J55" s="158"/>
      <c r="K55" s="63"/>
      <c r="L55" s="133"/>
      <c r="M55" s="288"/>
      <c r="N55" s="198"/>
      <c r="O55" s="63"/>
      <c r="P55" s="63"/>
      <c r="Q55" s="63"/>
      <c r="R55" s="63"/>
    </row>
    <row r="56" spans="1:19" ht="15.75" thickBot="1" x14ac:dyDescent="0.3">
      <c r="A56" s="261"/>
      <c r="B56" s="262"/>
      <c r="C56" s="135"/>
      <c r="D56" s="135"/>
      <c r="E56" s="279"/>
      <c r="F56" s="296"/>
      <c r="G56" s="302"/>
      <c r="H56" s="298"/>
      <c r="I56" s="262"/>
      <c r="J56" s="266"/>
      <c r="K56" s="135"/>
      <c r="L56" s="134"/>
      <c r="M56" s="267"/>
      <c r="N56" s="209"/>
      <c r="O56" s="63"/>
      <c r="P56" s="63"/>
      <c r="Q56" s="63"/>
      <c r="R56" s="63"/>
    </row>
    <row r="61" spans="1:19" x14ac:dyDescent="0.25">
      <c r="A61" s="52"/>
      <c r="B61" s="56"/>
      <c r="C61" s="52"/>
      <c r="D61" s="52"/>
      <c r="E61" s="56"/>
    </row>
    <row r="62" spans="1:19" x14ac:dyDescent="0.25">
      <c r="A62" s="52"/>
      <c r="B62" s="56"/>
      <c r="C62" s="52"/>
      <c r="D62" s="52"/>
      <c r="E62" s="56"/>
    </row>
    <row r="63" spans="1:19" x14ac:dyDescent="0.25">
      <c r="A63" s="52"/>
      <c r="B63" s="56"/>
      <c r="C63" s="305" t="s">
        <v>634</v>
      </c>
      <c r="D63" s="56">
        <v>1</v>
      </c>
      <c r="E63" s="56"/>
    </row>
    <row r="64" spans="1:19" x14ac:dyDescent="0.25">
      <c r="A64" s="52"/>
      <c r="B64" s="56"/>
      <c r="C64" s="305" t="s">
        <v>635</v>
      </c>
      <c r="D64" s="56">
        <v>25</v>
      </c>
      <c r="E64" s="307" t="s">
        <v>71</v>
      </c>
    </row>
    <row r="65" spans="3:5" ht="18" x14ac:dyDescent="0.25">
      <c r="C65" s="306" t="s">
        <v>639</v>
      </c>
      <c r="D65" s="123">
        <v>0.375</v>
      </c>
      <c r="E65" s="10" t="s">
        <v>641</v>
      </c>
    </row>
    <row r="66" spans="3:5" x14ac:dyDescent="0.25">
      <c r="C66" s="306" t="s">
        <v>636</v>
      </c>
      <c r="D66" s="123">
        <f>3.14*D65^2/4</f>
        <v>0.11039062500000001</v>
      </c>
      <c r="E66" s="10" t="s">
        <v>642</v>
      </c>
    </row>
    <row r="67" spans="3:5" ht="18" x14ac:dyDescent="0.25">
      <c r="C67" s="306" t="s">
        <v>638</v>
      </c>
      <c r="D67" s="123">
        <v>0.1875</v>
      </c>
      <c r="E67" s="10" t="s">
        <v>643</v>
      </c>
    </row>
    <row r="68" spans="3:5" ht="18" x14ac:dyDescent="0.25">
      <c r="C68" s="306" t="s">
        <v>640</v>
      </c>
      <c r="D68" s="123">
        <f>3.14*D67^2/4</f>
        <v>2.7597656250000002E-2</v>
      </c>
      <c r="E68" s="10" t="s">
        <v>642</v>
      </c>
    </row>
    <row r="69" spans="3:5" x14ac:dyDescent="0.25">
      <c r="C69" s="306" t="s">
        <v>637</v>
      </c>
      <c r="D69" s="123">
        <v>36</v>
      </c>
      <c r="E69" s="10"/>
    </row>
    <row r="70" spans="3:5" x14ac:dyDescent="0.25">
      <c r="C70" s="304" t="s">
        <v>644</v>
      </c>
      <c r="D70" s="114">
        <f>D63*D64*D66^2/D68*D69</f>
        <v>397.40625</v>
      </c>
      <c r="E70" s="10" t="s">
        <v>645</v>
      </c>
    </row>
    <row r="71" spans="3:5" x14ac:dyDescent="0.25">
      <c r="E71" s="10"/>
    </row>
    <row r="72" spans="3:5" x14ac:dyDescent="0.25">
      <c r="C72" s="306" t="s">
        <v>646</v>
      </c>
      <c r="D72">
        <f>D64*D68/D70</f>
        <v>1.736111111111111E-3</v>
      </c>
      <c r="E72" s="114" t="s">
        <v>641</v>
      </c>
    </row>
  </sheetData>
  <mergeCells count="10">
    <mergeCell ref="L3:M3"/>
    <mergeCell ref="I3:J3"/>
    <mergeCell ref="H14:I14"/>
    <mergeCell ref="K14:L14"/>
    <mergeCell ref="K50:L50"/>
    <mergeCell ref="I19:J19"/>
    <mergeCell ref="K19:L19"/>
    <mergeCell ref="K26:L26"/>
    <mergeCell ref="K34:L34"/>
    <mergeCell ref="K41:L4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3"/>
  <sheetViews>
    <sheetView topLeftCell="A4" workbookViewId="0"/>
  </sheetViews>
  <sheetFormatPr defaultRowHeight="15" x14ac:dyDescent="0.25"/>
  <cols>
    <col min="3" max="3" width="3.7109375" style="1" customWidth="1"/>
    <col min="4" max="4" width="22.7109375" customWidth="1"/>
    <col min="7" max="7" width="3.5703125" style="1" customWidth="1"/>
    <col min="11" max="11" width="5.28515625" customWidth="1"/>
    <col min="12" max="12" width="27.28515625" customWidth="1"/>
    <col min="13" max="13" width="4" customWidth="1"/>
    <col min="14" max="14" width="10.140625" customWidth="1"/>
    <col min="259" max="259" width="3.7109375" customWidth="1"/>
    <col min="260" max="260" width="22.7109375" customWidth="1"/>
    <col min="263" max="263" width="3.5703125" customWidth="1"/>
    <col min="267" max="267" width="5.28515625" customWidth="1"/>
    <col min="268" max="268" width="19.140625" customWidth="1"/>
    <col min="269" max="269" width="4" customWidth="1"/>
    <col min="270" max="270" width="10.140625" customWidth="1"/>
    <col min="515" max="515" width="3.7109375" customWidth="1"/>
    <col min="516" max="516" width="22.7109375" customWidth="1"/>
    <col min="519" max="519" width="3.5703125" customWidth="1"/>
    <col min="523" max="523" width="5.28515625" customWidth="1"/>
    <col min="524" max="524" width="19.140625" customWidth="1"/>
    <col min="525" max="525" width="4" customWidth="1"/>
    <col min="526" max="526" width="10.140625" customWidth="1"/>
    <col min="771" max="771" width="3.7109375" customWidth="1"/>
    <col min="772" max="772" width="22.7109375" customWidth="1"/>
    <col min="775" max="775" width="3.5703125" customWidth="1"/>
    <col min="779" max="779" width="5.28515625" customWidth="1"/>
    <col min="780" max="780" width="19.140625" customWidth="1"/>
    <col min="781" max="781" width="4" customWidth="1"/>
    <col min="782" max="782" width="10.140625" customWidth="1"/>
    <col min="1027" max="1027" width="3.7109375" customWidth="1"/>
    <col min="1028" max="1028" width="22.7109375" customWidth="1"/>
    <col min="1031" max="1031" width="3.5703125" customWidth="1"/>
    <col min="1035" max="1035" width="5.28515625" customWidth="1"/>
    <col min="1036" max="1036" width="19.140625" customWidth="1"/>
    <col min="1037" max="1037" width="4" customWidth="1"/>
    <col min="1038" max="1038" width="10.140625" customWidth="1"/>
    <col min="1283" max="1283" width="3.7109375" customWidth="1"/>
    <col min="1284" max="1284" width="22.7109375" customWidth="1"/>
    <col min="1287" max="1287" width="3.5703125" customWidth="1"/>
    <col min="1291" max="1291" width="5.28515625" customWidth="1"/>
    <col min="1292" max="1292" width="19.140625" customWidth="1"/>
    <col min="1293" max="1293" width="4" customWidth="1"/>
    <col min="1294" max="1294" width="10.140625" customWidth="1"/>
    <col min="1539" max="1539" width="3.7109375" customWidth="1"/>
    <col min="1540" max="1540" width="22.7109375" customWidth="1"/>
    <col min="1543" max="1543" width="3.5703125" customWidth="1"/>
    <col min="1547" max="1547" width="5.28515625" customWidth="1"/>
    <col min="1548" max="1548" width="19.140625" customWidth="1"/>
    <col min="1549" max="1549" width="4" customWidth="1"/>
    <col min="1550" max="1550" width="10.140625" customWidth="1"/>
    <col min="1795" max="1795" width="3.7109375" customWidth="1"/>
    <col min="1796" max="1796" width="22.7109375" customWidth="1"/>
    <col min="1799" max="1799" width="3.5703125" customWidth="1"/>
    <col min="1803" max="1803" width="5.28515625" customWidth="1"/>
    <col min="1804" max="1804" width="19.140625" customWidth="1"/>
    <col min="1805" max="1805" width="4" customWidth="1"/>
    <col min="1806" max="1806" width="10.140625" customWidth="1"/>
    <col min="2051" max="2051" width="3.7109375" customWidth="1"/>
    <col min="2052" max="2052" width="22.7109375" customWidth="1"/>
    <col min="2055" max="2055" width="3.5703125" customWidth="1"/>
    <col min="2059" max="2059" width="5.28515625" customWidth="1"/>
    <col min="2060" max="2060" width="19.140625" customWidth="1"/>
    <col min="2061" max="2061" width="4" customWidth="1"/>
    <col min="2062" max="2062" width="10.140625" customWidth="1"/>
    <col min="2307" max="2307" width="3.7109375" customWidth="1"/>
    <col min="2308" max="2308" width="22.7109375" customWidth="1"/>
    <col min="2311" max="2311" width="3.5703125" customWidth="1"/>
    <col min="2315" max="2315" width="5.28515625" customWidth="1"/>
    <col min="2316" max="2316" width="19.140625" customWidth="1"/>
    <col min="2317" max="2317" width="4" customWidth="1"/>
    <col min="2318" max="2318" width="10.140625" customWidth="1"/>
    <col min="2563" max="2563" width="3.7109375" customWidth="1"/>
    <col min="2564" max="2564" width="22.7109375" customWidth="1"/>
    <col min="2567" max="2567" width="3.5703125" customWidth="1"/>
    <col min="2571" max="2571" width="5.28515625" customWidth="1"/>
    <col min="2572" max="2572" width="19.140625" customWidth="1"/>
    <col min="2573" max="2573" width="4" customWidth="1"/>
    <col min="2574" max="2574" width="10.140625" customWidth="1"/>
    <col min="2819" max="2819" width="3.7109375" customWidth="1"/>
    <col min="2820" max="2820" width="22.7109375" customWidth="1"/>
    <col min="2823" max="2823" width="3.5703125" customWidth="1"/>
    <col min="2827" max="2827" width="5.28515625" customWidth="1"/>
    <col min="2828" max="2828" width="19.140625" customWidth="1"/>
    <col min="2829" max="2829" width="4" customWidth="1"/>
    <col min="2830" max="2830" width="10.140625" customWidth="1"/>
    <col min="3075" max="3075" width="3.7109375" customWidth="1"/>
    <col min="3076" max="3076" width="22.7109375" customWidth="1"/>
    <col min="3079" max="3079" width="3.5703125" customWidth="1"/>
    <col min="3083" max="3083" width="5.28515625" customWidth="1"/>
    <col min="3084" max="3084" width="19.140625" customWidth="1"/>
    <col min="3085" max="3085" width="4" customWidth="1"/>
    <col min="3086" max="3086" width="10.140625" customWidth="1"/>
    <col min="3331" max="3331" width="3.7109375" customWidth="1"/>
    <col min="3332" max="3332" width="22.7109375" customWidth="1"/>
    <col min="3335" max="3335" width="3.5703125" customWidth="1"/>
    <col min="3339" max="3339" width="5.28515625" customWidth="1"/>
    <col min="3340" max="3340" width="19.140625" customWidth="1"/>
    <col min="3341" max="3341" width="4" customWidth="1"/>
    <col min="3342" max="3342" width="10.140625" customWidth="1"/>
    <col min="3587" max="3587" width="3.7109375" customWidth="1"/>
    <col min="3588" max="3588" width="22.7109375" customWidth="1"/>
    <col min="3591" max="3591" width="3.5703125" customWidth="1"/>
    <col min="3595" max="3595" width="5.28515625" customWidth="1"/>
    <col min="3596" max="3596" width="19.140625" customWidth="1"/>
    <col min="3597" max="3597" width="4" customWidth="1"/>
    <col min="3598" max="3598" width="10.140625" customWidth="1"/>
    <col min="3843" max="3843" width="3.7109375" customWidth="1"/>
    <col min="3844" max="3844" width="22.7109375" customWidth="1"/>
    <col min="3847" max="3847" width="3.5703125" customWidth="1"/>
    <col min="3851" max="3851" width="5.28515625" customWidth="1"/>
    <col min="3852" max="3852" width="19.140625" customWidth="1"/>
    <col min="3853" max="3853" width="4" customWidth="1"/>
    <col min="3854" max="3854" width="10.140625" customWidth="1"/>
    <col min="4099" max="4099" width="3.7109375" customWidth="1"/>
    <col min="4100" max="4100" width="22.7109375" customWidth="1"/>
    <col min="4103" max="4103" width="3.5703125" customWidth="1"/>
    <col min="4107" max="4107" width="5.28515625" customWidth="1"/>
    <col min="4108" max="4108" width="19.140625" customWidth="1"/>
    <col min="4109" max="4109" width="4" customWidth="1"/>
    <col min="4110" max="4110" width="10.140625" customWidth="1"/>
    <col min="4355" max="4355" width="3.7109375" customWidth="1"/>
    <col min="4356" max="4356" width="22.7109375" customWidth="1"/>
    <col min="4359" max="4359" width="3.5703125" customWidth="1"/>
    <col min="4363" max="4363" width="5.28515625" customWidth="1"/>
    <col min="4364" max="4364" width="19.140625" customWidth="1"/>
    <col min="4365" max="4365" width="4" customWidth="1"/>
    <col min="4366" max="4366" width="10.140625" customWidth="1"/>
    <col min="4611" max="4611" width="3.7109375" customWidth="1"/>
    <col min="4612" max="4612" width="22.7109375" customWidth="1"/>
    <col min="4615" max="4615" width="3.5703125" customWidth="1"/>
    <col min="4619" max="4619" width="5.28515625" customWidth="1"/>
    <col min="4620" max="4620" width="19.140625" customWidth="1"/>
    <col min="4621" max="4621" width="4" customWidth="1"/>
    <col min="4622" max="4622" width="10.140625" customWidth="1"/>
    <col min="4867" max="4867" width="3.7109375" customWidth="1"/>
    <col min="4868" max="4868" width="22.7109375" customWidth="1"/>
    <col min="4871" max="4871" width="3.5703125" customWidth="1"/>
    <col min="4875" max="4875" width="5.28515625" customWidth="1"/>
    <col min="4876" max="4876" width="19.140625" customWidth="1"/>
    <col min="4877" max="4877" width="4" customWidth="1"/>
    <col min="4878" max="4878" width="10.140625" customWidth="1"/>
    <col min="5123" max="5123" width="3.7109375" customWidth="1"/>
    <col min="5124" max="5124" width="22.7109375" customWidth="1"/>
    <col min="5127" max="5127" width="3.5703125" customWidth="1"/>
    <col min="5131" max="5131" width="5.28515625" customWidth="1"/>
    <col min="5132" max="5132" width="19.140625" customWidth="1"/>
    <col min="5133" max="5133" width="4" customWidth="1"/>
    <col min="5134" max="5134" width="10.140625" customWidth="1"/>
    <col min="5379" max="5379" width="3.7109375" customWidth="1"/>
    <col min="5380" max="5380" width="22.7109375" customWidth="1"/>
    <col min="5383" max="5383" width="3.5703125" customWidth="1"/>
    <col min="5387" max="5387" width="5.28515625" customWidth="1"/>
    <col min="5388" max="5388" width="19.140625" customWidth="1"/>
    <col min="5389" max="5389" width="4" customWidth="1"/>
    <col min="5390" max="5390" width="10.140625" customWidth="1"/>
    <col min="5635" max="5635" width="3.7109375" customWidth="1"/>
    <col min="5636" max="5636" width="22.7109375" customWidth="1"/>
    <col min="5639" max="5639" width="3.5703125" customWidth="1"/>
    <col min="5643" max="5643" width="5.28515625" customWidth="1"/>
    <col min="5644" max="5644" width="19.140625" customWidth="1"/>
    <col min="5645" max="5645" width="4" customWidth="1"/>
    <col min="5646" max="5646" width="10.140625" customWidth="1"/>
    <col min="5891" max="5891" width="3.7109375" customWidth="1"/>
    <col min="5892" max="5892" width="22.7109375" customWidth="1"/>
    <col min="5895" max="5895" width="3.5703125" customWidth="1"/>
    <col min="5899" max="5899" width="5.28515625" customWidth="1"/>
    <col min="5900" max="5900" width="19.140625" customWidth="1"/>
    <col min="5901" max="5901" width="4" customWidth="1"/>
    <col min="5902" max="5902" width="10.140625" customWidth="1"/>
    <col min="6147" max="6147" width="3.7109375" customWidth="1"/>
    <col min="6148" max="6148" width="22.7109375" customWidth="1"/>
    <col min="6151" max="6151" width="3.5703125" customWidth="1"/>
    <col min="6155" max="6155" width="5.28515625" customWidth="1"/>
    <col min="6156" max="6156" width="19.140625" customWidth="1"/>
    <col min="6157" max="6157" width="4" customWidth="1"/>
    <col min="6158" max="6158" width="10.140625" customWidth="1"/>
    <col min="6403" max="6403" width="3.7109375" customWidth="1"/>
    <col min="6404" max="6404" width="22.7109375" customWidth="1"/>
    <col min="6407" max="6407" width="3.5703125" customWidth="1"/>
    <col min="6411" max="6411" width="5.28515625" customWidth="1"/>
    <col min="6412" max="6412" width="19.140625" customWidth="1"/>
    <col min="6413" max="6413" width="4" customWidth="1"/>
    <col min="6414" max="6414" width="10.140625" customWidth="1"/>
    <col min="6659" max="6659" width="3.7109375" customWidth="1"/>
    <col min="6660" max="6660" width="22.7109375" customWidth="1"/>
    <col min="6663" max="6663" width="3.5703125" customWidth="1"/>
    <col min="6667" max="6667" width="5.28515625" customWidth="1"/>
    <col min="6668" max="6668" width="19.140625" customWidth="1"/>
    <col min="6669" max="6669" width="4" customWidth="1"/>
    <col min="6670" max="6670" width="10.140625" customWidth="1"/>
    <col min="6915" max="6915" width="3.7109375" customWidth="1"/>
    <col min="6916" max="6916" width="22.7109375" customWidth="1"/>
    <col min="6919" max="6919" width="3.5703125" customWidth="1"/>
    <col min="6923" max="6923" width="5.28515625" customWidth="1"/>
    <col min="6924" max="6924" width="19.140625" customWidth="1"/>
    <col min="6925" max="6925" width="4" customWidth="1"/>
    <col min="6926" max="6926" width="10.140625" customWidth="1"/>
    <col min="7171" max="7171" width="3.7109375" customWidth="1"/>
    <col min="7172" max="7172" width="22.7109375" customWidth="1"/>
    <col min="7175" max="7175" width="3.5703125" customWidth="1"/>
    <col min="7179" max="7179" width="5.28515625" customWidth="1"/>
    <col min="7180" max="7180" width="19.140625" customWidth="1"/>
    <col min="7181" max="7181" width="4" customWidth="1"/>
    <col min="7182" max="7182" width="10.140625" customWidth="1"/>
    <col min="7427" max="7427" width="3.7109375" customWidth="1"/>
    <col min="7428" max="7428" width="22.7109375" customWidth="1"/>
    <col min="7431" max="7431" width="3.5703125" customWidth="1"/>
    <col min="7435" max="7435" width="5.28515625" customWidth="1"/>
    <col min="7436" max="7436" width="19.140625" customWidth="1"/>
    <col min="7437" max="7437" width="4" customWidth="1"/>
    <col min="7438" max="7438" width="10.140625" customWidth="1"/>
    <col min="7683" max="7683" width="3.7109375" customWidth="1"/>
    <col min="7684" max="7684" width="22.7109375" customWidth="1"/>
    <col min="7687" max="7687" width="3.5703125" customWidth="1"/>
    <col min="7691" max="7691" width="5.28515625" customWidth="1"/>
    <col min="7692" max="7692" width="19.140625" customWidth="1"/>
    <col min="7693" max="7693" width="4" customWidth="1"/>
    <col min="7694" max="7694" width="10.140625" customWidth="1"/>
    <col min="7939" max="7939" width="3.7109375" customWidth="1"/>
    <col min="7940" max="7940" width="22.7109375" customWidth="1"/>
    <col min="7943" max="7943" width="3.5703125" customWidth="1"/>
    <col min="7947" max="7947" width="5.28515625" customWidth="1"/>
    <col min="7948" max="7948" width="19.140625" customWidth="1"/>
    <col min="7949" max="7949" width="4" customWidth="1"/>
    <col min="7950" max="7950" width="10.140625" customWidth="1"/>
    <col min="8195" max="8195" width="3.7109375" customWidth="1"/>
    <col min="8196" max="8196" width="22.7109375" customWidth="1"/>
    <col min="8199" max="8199" width="3.5703125" customWidth="1"/>
    <col min="8203" max="8203" width="5.28515625" customWidth="1"/>
    <col min="8204" max="8204" width="19.140625" customWidth="1"/>
    <col min="8205" max="8205" width="4" customWidth="1"/>
    <col min="8206" max="8206" width="10.140625" customWidth="1"/>
    <col min="8451" max="8451" width="3.7109375" customWidth="1"/>
    <col min="8452" max="8452" width="22.7109375" customWidth="1"/>
    <col min="8455" max="8455" width="3.5703125" customWidth="1"/>
    <col min="8459" max="8459" width="5.28515625" customWidth="1"/>
    <col min="8460" max="8460" width="19.140625" customWidth="1"/>
    <col min="8461" max="8461" width="4" customWidth="1"/>
    <col min="8462" max="8462" width="10.140625" customWidth="1"/>
    <col min="8707" max="8707" width="3.7109375" customWidth="1"/>
    <col min="8708" max="8708" width="22.7109375" customWidth="1"/>
    <col min="8711" max="8711" width="3.5703125" customWidth="1"/>
    <col min="8715" max="8715" width="5.28515625" customWidth="1"/>
    <col min="8716" max="8716" width="19.140625" customWidth="1"/>
    <col min="8717" max="8717" width="4" customWidth="1"/>
    <col min="8718" max="8718" width="10.140625" customWidth="1"/>
    <col min="8963" max="8963" width="3.7109375" customWidth="1"/>
    <col min="8964" max="8964" width="22.7109375" customWidth="1"/>
    <col min="8967" max="8967" width="3.5703125" customWidth="1"/>
    <col min="8971" max="8971" width="5.28515625" customWidth="1"/>
    <col min="8972" max="8972" width="19.140625" customWidth="1"/>
    <col min="8973" max="8973" width="4" customWidth="1"/>
    <col min="8974" max="8974" width="10.140625" customWidth="1"/>
    <col min="9219" max="9219" width="3.7109375" customWidth="1"/>
    <col min="9220" max="9220" width="22.7109375" customWidth="1"/>
    <col min="9223" max="9223" width="3.5703125" customWidth="1"/>
    <col min="9227" max="9227" width="5.28515625" customWidth="1"/>
    <col min="9228" max="9228" width="19.140625" customWidth="1"/>
    <col min="9229" max="9229" width="4" customWidth="1"/>
    <col min="9230" max="9230" width="10.140625" customWidth="1"/>
    <col min="9475" max="9475" width="3.7109375" customWidth="1"/>
    <col min="9476" max="9476" width="22.7109375" customWidth="1"/>
    <col min="9479" max="9479" width="3.5703125" customWidth="1"/>
    <col min="9483" max="9483" width="5.28515625" customWidth="1"/>
    <col min="9484" max="9484" width="19.140625" customWidth="1"/>
    <col min="9485" max="9485" width="4" customWidth="1"/>
    <col min="9486" max="9486" width="10.140625" customWidth="1"/>
    <col min="9731" max="9731" width="3.7109375" customWidth="1"/>
    <col min="9732" max="9732" width="22.7109375" customWidth="1"/>
    <col min="9735" max="9735" width="3.5703125" customWidth="1"/>
    <col min="9739" max="9739" width="5.28515625" customWidth="1"/>
    <col min="9740" max="9740" width="19.140625" customWidth="1"/>
    <col min="9741" max="9741" width="4" customWidth="1"/>
    <col min="9742" max="9742" width="10.140625" customWidth="1"/>
    <col min="9987" max="9987" width="3.7109375" customWidth="1"/>
    <col min="9988" max="9988" width="22.7109375" customWidth="1"/>
    <col min="9991" max="9991" width="3.5703125" customWidth="1"/>
    <col min="9995" max="9995" width="5.28515625" customWidth="1"/>
    <col min="9996" max="9996" width="19.140625" customWidth="1"/>
    <col min="9997" max="9997" width="4" customWidth="1"/>
    <col min="9998" max="9998" width="10.140625" customWidth="1"/>
    <col min="10243" max="10243" width="3.7109375" customWidth="1"/>
    <col min="10244" max="10244" width="22.7109375" customWidth="1"/>
    <col min="10247" max="10247" width="3.5703125" customWidth="1"/>
    <col min="10251" max="10251" width="5.28515625" customWidth="1"/>
    <col min="10252" max="10252" width="19.140625" customWidth="1"/>
    <col min="10253" max="10253" width="4" customWidth="1"/>
    <col min="10254" max="10254" width="10.140625" customWidth="1"/>
    <col min="10499" max="10499" width="3.7109375" customWidth="1"/>
    <col min="10500" max="10500" width="22.7109375" customWidth="1"/>
    <col min="10503" max="10503" width="3.5703125" customWidth="1"/>
    <col min="10507" max="10507" width="5.28515625" customWidth="1"/>
    <col min="10508" max="10508" width="19.140625" customWidth="1"/>
    <col min="10509" max="10509" width="4" customWidth="1"/>
    <col min="10510" max="10510" width="10.140625" customWidth="1"/>
    <col min="10755" max="10755" width="3.7109375" customWidth="1"/>
    <col min="10756" max="10756" width="22.7109375" customWidth="1"/>
    <col min="10759" max="10759" width="3.5703125" customWidth="1"/>
    <col min="10763" max="10763" width="5.28515625" customWidth="1"/>
    <col min="10764" max="10764" width="19.140625" customWidth="1"/>
    <col min="10765" max="10765" width="4" customWidth="1"/>
    <col min="10766" max="10766" width="10.140625" customWidth="1"/>
    <col min="11011" max="11011" width="3.7109375" customWidth="1"/>
    <col min="11012" max="11012" width="22.7109375" customWidth="1"/>
    <col min="11015" max="11015" width="3.5703125" customWidth="1"/>
    <col min="11019" max="11019" width="5.28515625" customWidth="1"/>
    <col min="11020" max="11020" width="19.140625" customWidth="1"/>
    <col min="11021" max="11021" width="4" customWidth="1"/>
    <col min="11022" max="11022" width="10.140625" customWidth="1"/>
    <col min="11267" max="11267" width="3.7109375" customWidth="1"/>
    <col min="11268" max="11268" width="22.7109375" customWidth="1"/>
    <col min="11271" max="11271" width="3.5703125" customWidth="1"/>
    <col min="11275" max="11275" width="5.28515625" customWidth="1"/>
    <col min="11276" max="11276" width="19.140625" customWidth="1"/>
    <col min="11277" max="11277" width="4" customWidth="1"/>
    <col min="11278" max="11278" width="10.140625" customWidth="1"/>
    <col min="11523" max="11523" width="3.7109375" customWidth="1"/>
    <col min="11524" max="11524" width="22.7109375" customWidth="1"/>
    <col min="11527" max="11527" width="3.5703125" customWidth="1"/>
    <col min="11531" max="11531" width="5.28515625" customWidth="1"/>
    <col min="11532" max="11532" width="19.140625" customWidth="1"/>
    <col min="11533" max="11533" width="4" customWidth="1"/>
    <col min="11534" max="11534" width="10.140625" customWidth="1"/>
    <col min="11779" max="11779" width="3.7109375" customWidth="1"/>
    <col min="11780" max="11780" width="22.7109375" customWidth="1"/>
    <col min="11783" max="11783" width="3.5703125" customWidth="1"/>
    <col min="11787" max="11787" width="5.28515625" customWidth="1"/>
    <col min="11788" max="11788" width="19.140625" customWidth="1"/>
    <col min="11789" max="11789" width="4" customWidth="1"/>
    <col min="11790" max="11790" width="10.140625" customWidth="1"/>
    <col min="12035" max="12035" width="3.7109375" customWidth="1"/>
    <col min="12036" max="12036" width="22.7109375" customWidth="1"/>
    <col min="12039" max="12039" width="3.5703125" customWidth="1"/>
    <col min="12043" max="12043" width="5.28515625" customWidth="1"/>
    <col min="12044" max="12044" width="19.140625" customWidth="1"/>
    <col min="12045" max="12045" width="4" customWidth="1"/>
    <col min="12046" max="12046" width="10.140625" customWidth="1"/>
    <col min="12291" max="12291" width="3.7109375" customWidth="1"/>
    <col min="12292" max="12292" width="22.7109375" customWidth="1"/>
    <col min="12295" max="12295" width="3.5703125" customWidth="1"/>
    <col min="12299" max="12299" width="5.28515625" customWidth="1"/>
    <col min="12300" max="12300" width="19.140625" customWidth="1"/>
    <col min="12301" max="12301" width="4" customWidth="1"/>
    <col min="12302" max="12302" width="10.140625" customWidth="1"/>
    <col min="12547" max="12547" width="3.7109375" customWidth="1"/>
    <col min="12548" max="12548" width="22.7109375" customWidth="1"/>
    <col min="12551" max="12551" width="3.5703125" customWidth="1"/>
    <col min="12555" max="12555" width="5.28515625" customWidth="1"/>
    <col min="12556" max="12556" width="19.140625" customWidth="1"/>
    <col min="12557" max="12557" width="4" customWidth="1"/>
    <col min="12558" max="12558" width="10.140625" customWidth="1"/>
    <col min="12803" max="12803" width="3.7109375" customWidth="1"/>
    <col min="12804" max="12804" width="22.7109375" customWidth="1"/>
    <col min="12807" max="12807" width="3.5703125" customWidth="1"/>
    <col min="12811" max="12811" width="5.28515625" customWidth="1"/>
    <col min="12812" max="12812" width="19.140625" customWidth="1"/>
    <col min="12813" max="12813" width="4" customWidth="1"/>
    <col min="12814" max="12814" width="10.140625" customWidth="1"/>
    <col min="13059" max="13059" width="3.7109375" customWidth="1"/>
    <col min="13060" max="13060" width="22.7109375" customWidth="1"/>
    <col min="13063" max="13063" width="3.5703125" customWidth="1"/>
    <col min="13067" max="13067" width="5.28515625" customWidth="1"/>
    <col min="13068" max="13068" width="19.140625" customWidth="1"/>
    <col min="13069" max="13069" width="4" customWidth="1"/>
    <col min="13070" max="13070" width="10.140625" customWidth="1"/>
    <col min="13315" max="13315" width="3.7109375" customWidth="1"/>
    <col min="13316" max="13316" width="22.7109375" customWidth="1"/>
    <col min="13319" max="13319" width="3.5703125" customWidth="1"/>
    <col min="13323" max="13323" width="5.28515625" customWidth="1"/>
    <col min="13324" max="13324" width="19.140625" customWidth="1"/>
    <col min="13325" max="13325" width="4" customWidth="1"/>
    <col min="13326" max="13326" width="10.140625" customWidth="1"/>
    <col min="13571" max="13571" width="3.7109375" customWidth="1"/>
    <col min="13572" max="13572" width="22.7109375" customWidth="1"/>
    <col min="13575" max="13575" width="3.5703125" customWidth="1"/>
    <col min="13579" max="13579" width="5.28515625" customWidth="1"/>
    <col min="13580" max="13580" width="19.140625" customWidth="1"/>
    <col min="13581" max="13581" width="4" customWidth="1"/>
    <col min="13582" max="13582" width="10.140625" customWidth="1"/>
    <col min="13827" max="13827" width="3.7109375" customWidth="1"/>
    <col min="13828" max="13828" width="22.7109375" customWidth="1"/>
    <col min="13831" max="13831" width="3.5703125" customWidth="1"/>
    <col min="13835" max="13835" width="5.28515625" customWidth="1"/>
    <col min="13836" max="13836" width="19.140625" customWidth="1"/>
    <col min="13837" max="13837" width="4" customWidth="1"/>
    <col min="13838" max="13838" width="10.140625" customWidth="1"/>
    <col min="14083" max="14083" width="3.7109375" customWidth="1"/>
    <col min="14084" max="14084" width="22.7109375" customWidth="1"/>
    <col min="14087" max="14087" width="3.5703125" customWidth="1"/>
    <col min="14091" max="14091" width="5.28515625" customWidth="1"/>
    <col min="14092" max="14092" width="19.140625" customWidth="1"/>
    <col min="14093" max="14093" width="4" customWidth="1"/>
    <col min="14094" max="14094" width="10.140625" customWidth="1"/>
    <col min="14339" max="14339" width="3.7109375" customWidth="1"/>
    <col min="14340" max="14340" width="22.7109375" customWidth="1"/>
    <col min="14343" max="14343" width="3.5703125" customWidth="1"/>
    <col min="14347" max="14347" width="5.28515625" customWidth="1"/>
    <col min="14348" max="14348" width="19.140625" customWidth="1"/>
    <col min="14349" max="14349" width="4" customWidth="1"/>
    <col min="14350" max="14350" width="10.140625" customWidth="1"/>
    <col min="14595" max="14595" width="3.7109375" customWidth="1"/>
    <col min="14596" max="14596" width="22.7109375" customWidth="1"/>
    <col min="14599" max="14599" width="3.5703125" customWidth="1"/>
    <col min="14603" max="14603" width="5.28515625" customWidth="1"/>
    <col min="14604" max="14604" width="19.140625" customWidth="1"/>
    <col min="14605" max="14605" width="4" customWidth="1"/>
    <col min="14606" max="14606" width="10.140625" customWidth="1"/>
    <col min="14851" max="14851" width="3.7109375" customWidth="1"/>
    <col min="14852" max="14852" width="22.7109375" customWidth="1"/>
    <col min="14855" max="14855" width="3.5703125" customWidth="1"/>
    <col min="14859" max="14859" width="5.28515625" customWidth="1"/>
    <col min="14860" max="14860" width="19.140625" customWidth="1"/>
    <col min="14861" max="14861" width="4" customWidth="1"/>
    <col min="14862" max="14862" width="10.140625" customWidth="1"/>
    <col min="15107" max="15107" width="3.7109375" customWidth="1"/>
    <col min="15108" max="15108" width="22.7109375" customWidth="1"/>
    <col min="15111" max="15111" width="3.5703125" customWidth="1"/>
    <col min="15115" max="15115" width="5.28515625" customWidth="1"/>
    <col min="15116" max="15116" width="19.140625" customWidth="1"/>
    <col min="15117" max="15117" width="4" customWidth="1"/>
    <col min="15118" max="15118" width="10.140625" customWidth="1"/>
    <col min="15363" max="15363" width="3.7109375" customWidth="1"/>
    <col min="15364" max="15364" width="22.7109375" customWidth="1"/>
    <col min="15367" max="15367" width="3.5703125" customWidth="1"/>
    <col min="15371" max="15371" width="5.28515625" customWidth="1"/>
    <col min="15372" max="15372" width="19.140625" customWidth="1"/>
    <col min="15373" max="15373" width="4" customWidth="1"/>
    <col min="15374" max="15374" width="10.140625" customWidth="1"/>
    <col min="15619" max="15619" width="3.7109375" customWidth="1"/>
    <col min="15620" max="15620" width="22.7109375" customWidth="1"/>
    <col min="15623" max="15623" width="3.5703125" customWidth="1"/>
    <col min="15627" max="15627" width="5.28515625" customWidth="1"/>
    <col min="15628" max="15628" width="19.140625" customWidth="1"/>
    <col min="15629" max="15629" width="4" customWidth="1"/>
    <col min="15630" max="15630" width="10.140625" customWidth="1"/>
    <col min="15875" max="15875" width="3.7109375" customWidth="1"/>
    <col min="15876" max="15876" width="22.7109375" customWidth="1"/>
    <col min="15879" max="15879" width="3.5703125" customWidth="1"/>
    <col min="15883" max="15883" width="5.28515625" customWidth="1"/>
    <col min="15884" max="15884" width="19.140625" customWidth="1"/>
    <col min="15885" max="15885" width="4" customWidth="1"/>
    <col min="15886" max="15886" width="10.140625" customWidth="1"/>
    <col min="16131" max="16131" width="3.7109375" customWidth="1"/>
    <col min="16132" max="16132" width="22.7109375" customWidth="1"/>
    <col min="16135" max="16135" width="3.5703125" customWidth="1"/>
    <col min="16139" max="16139" width="5.28515625" customWidth="1"/>
    <col min="16140" max="16140" width="19.140625" customWidth="1"/>
    <col min="16141" max="16141" width="4" customWidth="1"/>
    <col min="16142" max="16142" width="10.140625" customWidth="1"/>
  </cols>
  <sheetData>
    <row r="4" spans="3:12" x14ac:dyDescent="0.25">
      <c r="C4" s="46" t="s">
        <v>266</v>
      </c>
      <c r="D4" s="43"/>
    </row>
    <row r="5" spans="3:12" x14ac:dyDescent="0.25">
      <c r="C5" s="36" t="s">
        <v>265</v>
      </c>
      <c r="D5" s="64" t="s">
        <v>254</v>
      </c>
      <c r="E5" s="26"/>
      <c r="G5" s="65" t="s">
        <v>267</v>
      </c>
      <c r="H5" s="66"/>
      <c r="I5" s="46"/>
      <c r="J5" s="43"/>
    </row>
    <row r="6" spans="3:12" x14ac:dyDescent="0.25">
      <c r="C6" s="36"/>
      <c r="D6" t="s">
        <v>256</v>
      </c>
      <c r="G6" s="36"/>
      <c r="H6" t="s">
        <v>255</v>
      </c>
      <c r="L6" s="67" t="s">
        <v>268</v>
      </c>
    </row>
    <row r="7" spans="3:12" x14ac:dyDescent="0.25">
      <c r="C7" s="36"/>
      <c r="D7" t="s">
        <v>258</v>
      </c>
      <c r="G7" s="36" t="s">
        <v>265</v>
      </c>
      <c r="H7" t="s">
        <v>257</v>
      </c>
      <c r="K7" s="63"/>
      <c r="L7" t="s">
        <v>260</v>
      </c>
    </row>
    <row r="8" spans="3:12" x14ac:dyDescent="0.25">
      <c r="C8" s="36"/>
      <c r="D8" t="s">
        <v>261</v>
      </c>
      <c r="G8" s="36"/>
      <c r="H8" t="s">
        <v>259</v>
      </c>
      <c r="K8" s="63"/>
      <c r="L8" t="s">
        <v>262</v>
      </c>
    </row>
    <row r="9" spans="3:12" x14ac:dyDescent="0.25">
      <c r="C9" s="36"/>
      <c r="D9" t="s">
        <v>261</v>
      </c>
      <c r="K9" s="63"/>
    </row>
    <row r="10" spans="3:12" x14ac:dyDescent="0.25">
      <c r="C10" s="36"/>
      <c r="D10" t="s">
        <v>263</v>
      </c>
      <c r="K10" s="63"/>
    </row>
    <row r="11" spans="3:12" x14ac:dyDescent="0.25">
      <c r="C11" s="36"/>
      <c r="D11" t="s">
        <v>264</v>
      </c>
      <c r="K11" s="63"/>
    </row>
    <row r="12" spans="3:12" x14ac:dyDescent="0.25">
      <c r="K12" s="63"/>
    </row>
    <row r="13" spans="3:12" x14ac:dyDescent="0.25">
      <c r="K13" s="63"/>
    </row>
    <row r="23" spans="4:4" x14ac:dyDescent="0.25">
      <c r="D23" s="6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3"/>
  <sheetViews>
    <sheetView workbookViewId="0">
      <selection activeCell="E33" sqref="E33"/>
    </sheetView>
  </sheetViews>
  <sheetFormatPr defaultRowHeight="15" x14ac:dyDescent="0.25"/>
  <cols>
    <col min="5" max="5" width="18.28515625" customWidth="1"/>
    <col min="6" max="6" width="20.5703125" customWidth="1"/>
    <col min="7" max="7" width="21.28515625" customWidth="1"/>
    <col min="8" max="8" width="26.7109375" customWidth="1"/>
  </cols>
  <sheetData>
    <row r="4" spans="4:10" x14ac:dyDescent="0.25">
      <c r="E4" s="493" t="s">
        <v>319</v>
      </c>
      <c r="F4" s="494"/>
      <c r="G4" s="494"/>
      <c r="H4" s="89" t="s">
        <v>321</v>
      </c>
    </row>
    <row r="5" spans="4:10" x14ac:dyDescent="0.25">
      <c r="D5" s="92" t="s">
        <v>324</v>
      </c>
      <c r="E5" s="1" t="s">
        <v>309</v>
      </c>
      <c r="F5" s="1" t="s">
        <v>310</v>
      </c>
      <c r="G5" s="1" t="s">
        <v>311</v>
      </c>
    </row>
    <row r="6" spans="4:10" x14ac:dyDescent="0.25">
      <c r="E6" s="1" t="s">
        <v>317</v>
      </c>
      <c r="F6" s="2" t="s">
        <v>318</v>
      </c>
      <c r="G6" s="2" t="s">
        <v>316</v>
      </c>
      <c r="H6" t="s">
        <v>322</v>
      </c>
    </row>
    <row r="7" spans="4:10" x14ac:dyDescent="0.25">
      <c r="G7" s="90" t="s">
        <v>312</v>
      </c>
      <c r="H7" t="s">
        <v>323</v>
      </c>
    </row>
    <row r="8" spans="4:10" x14ac:dyDescent="0.25">
      <c r="G8" s="90" t="s">
        <v>313</v>
      </c>
      <c r="H8" t="s">
        <v>323</v>
      </c>
    </row>
    <row r="9" spans="4:10" x14ac:dyDescent="0.25">
      <c r="G9" s="90" t="s">
        <v>314</v>
      </c>
      <c r="H9" t="s">
        <v>323</v>
      </c>
    </row>
    <row r="10" spans="4:10" x14ac:dyDescent="0.25">
      <c r="G10" s="90" t="s">
        <v>315</v>
      </c>
      <c r="H10" t="s">
        <v>323</v>
      </c>
    </row>
    <row r="11" spans="4:10" x14ac:dyDescent="0.25">
      <c r="G11" s="91" t="s">
        <v>320</v>
      </c>
      <c r="H11" t="s">
        <v>332</v>
      </c>
      <c r="I11" s="93" t="s">
        <v>329</v>
      </c>
      <c r="J11" s="34" t="s">
        <v>330</v>
      </c>
    </row>
    <row r="13" spans="4:10" x14ac:dyDescent="0.25">
      <c r="E13" s="1" t="s">
        <v>309</v>
      </c>
      <c r="F13" s="1" t="s">
        <v>310</v>
      </c>
      <c r="G13" s="1" t="s">
        <v>311</v>
      </c>
    </row>
    <row r="14" spans="4:10" x14ac:dyDescent="0.25">
      <c r="D14" s="92" t="s">
        <v>328</v>
      </c>
      <c r="E14" s="1" t="s">
        <v>317</v>
      </c>
      <c r="F14" s="2" t="s">
        <v>318</v>
      </c>
      <c r="G14" s="2" t="s">
        <v>316</v>
      </c>
      <c r="H14" t="s">
        <v>322</v>
      </c>
    </row>
    <row r="15" spans="4:10" x14ac:dyDescent="0.25">
      <c r="G15" s="90" t="s">
        <v>312</v>
      </c>
      <c r="H15" t="s">
        <v>323</v>
      </c>
    </row>
    <row r="16" spans="4:10" x14ac:dyDescent="0.25">
      <c r="G16" s="90" t="s">
        <v>313</v>
      </c>
      <c r="H16" t="s">
        <v>323</v>
      </c>
    </row>
    <row r="17" spans="7:8" x14ac:dyDescent="0.25">
      <c r="G17" s="90" t="s">
        <v>314</v>
      </c>
      <c r="H17" t="s">
        <v>323</v>
      </c>
    </row>
    <row r="18" spans="7:8" x14ac:dyDescent="0.25">
      <c r="G18" s="90" t="s">
        <v>315</v>
      </c>
      <c r="H18" t="s">
        <v>323</v>
      </c>
    </row>
    <row r="19" spans="7:8" x14ac:dyDescent="0.25">
      <c r="G19" s="90"/>
    </row>
    <row r="20" spans="7:8" x14ac:dyDescent="0.25">
      <c r="G20" s="90" t="s">
        <v>325</v>
      </c>
      <c r="H20" t="s">
        <v>323</v>
      </c>
    </row>
    <row r="21" spans="7:8" x14ac:dyDescent="0.25">
      <c r="G21" s="90" t="s">
        <v>326</v>
      </c>
      <c r="H21" t="s">
        <v>323</v>
      </c>
    </row>
    <row r="22" spans="7:8" x14ac:dyDescent="0.25">
      <c r="G22" s="90" t="s">
        <v>327</v>
      </c>
      <c r="H22" t="s">
        <v>323</v>
      </c>
    </row>
    <row r="23" spans="7:8" x14ac:dyDescent="0.25">
      <c r="G23" s="91" t="s">
        <v>320</v>
      </c>
      <c r="H23" t="s">
        <v>331</v>
      </c>
    </row>
  </sheetData>
  <mergeCells count="1"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0"/>
  <sheetViews>
    <sheetView workbookViewId="0">
      <selection activeCell="H19" sqref="H19"/>
    </sheetView>
  </sheetViews>
  <sheetFormatPr defaultRowHeight="15" x14ac:dyDescent="0.25"/>
  <cols>
    <col min="3" max="3" width="9.28515625" customWidth="1"/>
  </cols>
  <sheetData>
    <row r="3" spans="3:4" x14ac:dyDescent="0.25">
      <c r="C3" s="34" t="s">
        <v>648</v>
      </c>
    </row>
    <row r="4" spans="3:4" x14ac:dyDescent="0.25">
      <c r="D4" t="s">
        <v>653</v>
      </c>
    </row>
    <row r="5" spans="3:4" x14ac:dyDescent="0.25">
      <c r="C5" s="34" t="s">
        <v>651</v>
      </c>
    </row>
    <row r="6" spans="3:4" x14ac:dyDescent="0.25">
      <c r="D6" t="s">
        <v>887</v>
      </c>
    </row>
    <row r="7" spans="3:4" x14ac:dyDescent="0.25">
      <c r="C7" s="34" t="s">
        <v>652</v>
      </c>
    </row>
    <row r="8" spans="3:4" x14ac:dyDescent="0.25">
      <c r="D8" t="s">
        <v>886</v>
      </c>
    </row>
    <row r="9" spans="3:4" x14ac:dyDescent="0.25">
      <c r="C9" s="34" t="s">
        <v>650</v>
      </c>
    </row>
    <row r="10" spans="3:4" x14ac:dyDescent="0.25">
      <c r="D10" t="s">
        <v>656</v>
      </c>
    </row>
    <row r="11" spans="3:4" x14ac:dyDescent="0.25">
      <c r="D11" t="s">
        <v>888</v>
      </c>
    </row>
    <row r="12" spans="3:4" x14ac:dyDescent="0.25">
      <c r="C12" s="34" t="s">
        <v>649</v>
      </c>
    </row>
    <row r="13" spans="3:4" x14ac:dyDescent="0.25">
      <c r="D13" t="s">
        <v>654</v>
      </c>
    </row>
    <row r="14" spans="3:4" x14ac:dyDescent="0.25">
      <c r="D14" t="s">
        <v>655</v>
      </c>
    </row>
    <row r="15" spans="3:4" x14ac:dyDescent="0.25">
      <c r="D15" t="s">
        <v>889</v>
      </c>
    </row>
    <row r="19" spans="17:17" x14ac:dyDescent="0.25">
      <c r="Q19">
        <f>1.2*60</f>
        <v>72</v>
      </c>
    </row>
    <row r="20" spans="17:17" x14ac:dyDescent="0.25">
      <c r="Q20">
        <f>0.37*60</f>
        <v>22.2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zoomScale="90" zoomScaleNormal="90" workbookViewId="0">
      <selection activeCell="H2" sqref="H2"/>
    </sheetView>
  </sheetViews>
  <sheetFormatPr defaultColWidth="8.85546875" defaultRowHeight="15" x14ac:dyDescent="0.25"/>
  <cols>
    <col min="1" max="1" width="8.85546875" style="319"/>
    <col min="2" max="2" width="26.7109375" style="319" customWidth="1"/>
    <col min="3" max="3" width="26.42578125" style="319" customWidth="1"/>
    <col min="4" max="4" width="27.85546875" style="319" customWidth="1"/>
    <col min="5" max="5" width="24.42578125" style="319" customWidth="1"/>
    <col min="6" max="6" width="21.5703125" style="319" customWidth="1"/>
    <col min="7" max="16384" width="8.85546875" style="319"/>
  </cols>
  <sheetData>
    <row r="1" spans="2:6" ht="15.75" thickBot="1" x14ac:dyDescent="0.3"/>
    <row r="2" spans="2:6" ht="113.45" customHeight="1" thickBot="1" x14ac:dyDescent="0.3">
      <c r="B2" s="497"/>
      <c r="C2" s="498"/>
      <c r="D2" s="499" t="s">
        <v>833</v>
      </c>
      <c r="E2" s="500"/>
      <c r="F2" s="498"/>
    </row>
    <row r="3" spans="2:6" ht="30.75" thickBot="1" x14ac:dyDescent="0.3">
      <c r="B3" s="344" t="s">
        <v>741</v>
      </c>
      <c r="C3" s="345" t="s">
        <v>742</v>
      </c>
      <c r="D3" s="345" t="s">
        <v>743</v>
      </c>
      <c r="E3" s="346" t="s">
        <v>744</v>
      </c>
      <c r="F3" s="347"/>
    </row>
    <row r="4" spans="2:6" ht="15.75" thickBot="1" x14ac:dyDescent="0.3">
      <c r="B4" s="336"/>
      <c r="C4" s="336" t="s">
        <v>710</v>
      </c>
      <c r="D4" s="389" t="s">
        <v>832</v>
      </c>
      <c r="E4" s="336"/>
      <c r="F4" s="336"/>
    </row>
    <row r="5" spans="2:6" s="318" customFormat="1" ht="15.75" thickBot="1" x14ac:dyDescent="0.3">
      <c r="B5" s="348" t="s">
        <v>705</v>
      </c>
      <c r="C5" s="335" t="s">
        <v>706</v>
      </c>
      <c r="D5" s="335" t="s">
        <v>707</v>
      </c>
      <c r="E5" s="337" t="s">
        <v>708</v>
      </c>
      <c r="F5" s="349" t="s">
        <v>709</v>
      </c>
    </row>
    <row r="6" spans="2:6" ht="46.15" customHeight="1" thickBot="1" x14ac:dyDescent="0.3">
      <c r="B6" s="359" t="s">
        <v>711</v>
      </c>
      <c r="C6" s="333" t="s">
        <v>722</v>
      </c>
      <c r="D6" s="334" t="s">
        <v>739</v>
      </c>
      <c r="E6" s="338" t="s">
        <v>750</v>
      </c>
      <c r="F6" s="336"/>
    </row>
    <row r="7" spans="2:6" ht="45.75" thickBot="1" x14ac:dyDescent="0.3">
      <c r="B7" s="359" t="s">
        <v>712</v>
      </c>
      <c r="C7" s="334" t="s">
        <v>723</v>
      </c>
      <c r="D7" s="339" t="s">
        <v>740</v>
      </c>
      <c r="E7" s="340" t="s">
        <v>751</v>
      </c>
      <c r="F7" s="336"/>
    </row>
    <row r="8" spans="2:6" ht="30.75" thickBot="1" x14ac:dyDescent="0.3">
      <c r="B8" s="359" t="s">
        <v>713</v>
      </c>
      <c r="C8" s="334" t="s">
        <v>738</v>
      </c>
      <c r="D8" s="339" t="s">
        <v>740</v>
      </c>
      <c r="E8" s="338" t="s">
        <v>752</v>
      </c>
      <c r="F8" s="336"/>
    </row>
    <row r="9" spans="2:6" ht="30.75" thickBot="1" x14ac:dyDescent="0.3">
      <c r="B9" s="359" t="s">
        <v>714</v>
      </c>
      <c r="C9" s="334" t="s">
        <v>737</v>
      </c>
      <c r="D9" s="339" t="s">
        <v>745</v>
      </c>
      <c r="E9" s="338" t="s">
        <v>753</v>
      </c>
      <c r="F9" s="336"/>
    </row>
    <row r="10" spans="2:6" ht="30.75" thickBot="1" x14ac:dyDescent="0.3">
      <c r="B10" s="359" t="s">
        <v>715</v>
      </c>
      <c r="C10" s="334" t="s">
        <v>736</v>
      </c>
      <c r="D10" s="339" t="s">
        <v>745</v>
      </c>
      <c r="E10" s="338" t="s">
        <v>753</v>
      </c>
      <c r="F10" s="343"/>
    </row>
    <row r="11" spans="2:6" ht="30.75" thickBot="1" x14ac:dyDescent="0.3">
      <c r="B11" s="359" t="s">
        <v>716</v>
      </c>
      <c r="C11" s="334" t="s">
        <v>735</v>
      </c>
      <c r="D11" s="339" t="s">
        <v>745</v>
      </c>
      <c r="E11" s="338" t="s">
        <v>753</v>
      </c>
      <c r="F11" s="336"/>
    </row>
    <row r="12" spans="2:6" ht="30.75" thickBot="1" x14ac:dyDescent="0.3">
      <c r="B12" s="359" t="s">
        <v>717</v>
      </c>
      <c r="C12" s="334" t="s">
        <v>734</v>
      </c>
      <c r="D12" s="339" t="s">
        <v>745</v>
      </c>
      <c r="E12" s="338" t="s">
        <v>753</v>
      </c>
      <c r="F12" s="336"/>
    </row>
    <row r="13" spans="2:6" ht="30.75" thickBot="1" x14ac:dyDescent="0.3">
      <c r="B13" s="359" t="s">
        <v>718</v>
      </c>
      <c r="C13" s="334" t="s">
        <v>733</v>
      </c>
      <c r="D13" s="339" t="s">
        <v>746</v>
      </c>
      <c r="E13" s="341" t="s">
        <v>754</v>
      </c>
      <c r="F13" s="336"/>
    </row>
    <row r="14" spans="2:6" ht="30.75" thickBot="1" x14ac:dyDescent="0.3">
      <c r="B14" s="359" t="s">
        <v>719</v>
      </c>
      <c r="C14" s="334" t="s">
        <v>732</v>
      </c>
      <c r="D14" s="334" t="s">
        <v>747</v>
      </c>
      <c r="E14" s="338" t="s">
        <v>755</v>
      </c>
      <c r="F14" s="336"/>
    </row>
    <row r="15" spans="2:6" ht="60.75" thickBot="1" x14ac:dyDescent="0.3">
      <c r="B15" s="359" t="s">
        <v>720</v>
      </c>
      <c r="C15" s="334" t="s">
        <v>731</v>
      </c>
      <c r="D15" s="334" t="s">
        <v>748</v>
      </c>
      <c r="E15" s="342" t="s">
        <v>756</v>
      </c>
      <c r="F15" s="336"/>
    </row>
    <row r="16" spans="2:6" ht="30.75" thickBot="1" x14ac:dyDescent="0.3">
      <c r="B16" s="126" t="s">
        <v>721</v>
      </c>
      <c r="C16" s="351" t="s">
        <v>730</v>
      </c>
      <c r="D16" s="352" t="s">
        <v>749</v>
      </c>
      <c r="E16" s="353" t="s">
        <v>757</v>
      </c>
      <c r="F16" s="336"/>
    </row>
    <row r="17" spans="2:6" x14ac:dyDescent="0.25">
      <c r="B17" s="74"/>
      <c r="C17" s="356"/>
      <c r="D17" s="37"/>
      <c r="E17" s="37"/>
      <c r="F17" s="78"/>
    </row>
    <row r="18" spans="2:6" x14ac:dyDescent="0.25">
      <c r="B18" s="388" t="s">
        <v>118</v>
      </c>
      <c r="C18" s="356"/>
      <c r="D18" s="387" t="s">
        <v>744</v>
      </c>
      <c r="E18" s="37"/>
      <c r="F18" s="78"/>
    </row>
    <row r="19" spans="2:6" ht="15.75" thickBot="1" x14ac:dyDescent="0.3">
      <c r="B19" s="357" t="s">
        <v>759</v>
      </c>
      <c r="C19" s="354"/>
      <c r="D19" s="37"/>
      <c r="E19" s="354"/>
      <c r="F19" s="78"/>
    </row>
    <row r="20" spans="2:6" ht="15.75" thickBot="1" x14ac:dyDescent="0.3">
      <c r="B20" s="357" t="s">
        <v>758</v>
      </c>
      <c r="C20" s="355"/>
      <c r="D20" s="37"/>
      <c r="E20" s="355"/>
      <c r="F20" s="78"/>
    </row>
    <row r="21" spans="2:6" ht="15.75" thickBot="1" x14ac:dyDescent="0.3">
      <c r="B21" s="357" t="s">
        <v>760</v>
      </c>
      <c r="C21" s="355"/>
      <c r="D21" s="37"/>
      <c r="E21" s="355"/>
      <c r="F21" s="78"/>
    </row>
    <row r="22" spans="2:6" x14ac:dyDescent="0.25">
      <c r="B22" s="74"/>
      <c r="C22" s="356"/>
      <c r="D22" s="37"/>
      <c r="E22" s="37"/>
      <c r="F22" s="78"/>
    </row>
    <row r="23" spans="2:6" x14ac:dyDescent="0.25">
      <c r="B23" s="495" t="s">
        <v>821</v>
      </c>
      <c r="C23" s="496"/>
      <c r="D23" s="496"/>
      <c r="E23" s="496"/>
      <c r="F23" s="78"/>
    </row>
    <row r="24" spans="2:6" ht="15.75" thickBot="1" x14ac:dyDescent="0.3">
      <c r="B24" s="76"/>
      <c r="C24" s="354"/>
      <c r="D24" s="300"/>
      <c r="E24" s="300"/>
      <c r="F24" s="79"/>
    </row>
    <row r="25" spans="2:6" x14ac:dyDescent="0.25">
      <c r="C25" s="10"/>
    </row>
    <row r="26" spans="2:6" x14ac:dyDescent="0.25">
      <c r="C26" s="10"/>
    </row>
    <row r="27" spans="2:6" x14ac:dyDescent="0.25">
      <c r="C27" s="10"/>
    </row>
    <row r="28" spans="2:6" x14ac:dyDescent="0.25">
      <c r="C28" s="10"/>
    </row>
    <row r="29" spans="2:6" x14ac:dyDescent="0.25">
      <c r="C29" s="10"/>
    </row>
    <row r="30" spans="2:6" x14ac:dyDescent="0.25">
      <c r="C30" s="10"/>
    </row>
    <row r="31" spans="2:6" x14ac:dyDescent="0.25">
      <c r="C31" s="10"/>
    </row>
    <row r="32" spans="2:6" x14ac:dyDescent="0.25">
      <c r="C32" s="10"/>
    </row>
    <row r="33" spans="3:3" x14ac:dyDescent="0.25">
      <c r="C33" s="10"/>
    </row>
  </sheetData>
  <mergeCells count="3">
    <mergeCell ref="B23:E23"/>
    <mergeCell ref="B2:C2"/>
    <mergeCell ref="D2:F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8"/>
  <sheetViews>
    <sheetView workbookViewId="0">
      <selection activeCell="K43" sqref="K43"/>
    </sheetView>
  </sheetViews>
  <sheetFormatPr defaultRowHeight="15" x14ac:dyDescent="0.25"/>
  <cols>
    <col min="3" max="3" width="33.7109375" customWidth="1"/>
    <col min="4" max="4" width="19.7109375" customWidth="1"/>
    <col min="6" max="6" width="20" customWidth="1"/>
    <col min="7" max="7" width="20.7109375" customWidth="1"/>
    <col min="8" max="8" width="20.28515625" customWidth="1"/>
  </cols>
  <sheetData>
    <row r="1" spans="3:8" ht="16.899999999999999" customHeight="1" thickBot="1" x14ac:dyDescent="0.3"/>
    <row r="2" spans="3:8" ht="117.6" customHeight="1" thickBot="1" x14ac:dyDescent="0.3">
      <c r="C2" s="497"/>
      <c r="D2" s="498"/>
      <c r="E2" s="499" t="s">
        <v>833</v>
      </c>
      <c r="F2" s="500"/>
      <c r="G2" s="501"/>
      <c r="H2" s="502"/>
    </row>
    <row r="3" spans="3:8" ht="30.75" thickBot="1" x14ac:dyDescent="0.3">
      <c r="C3" s="381" t="s">
        <v>741</v>
      </c>
      <c r="D3" s="380" t="s">
        <v>742</v>
      </c>
      <c r="E3" s="485" t="s">
        <v>743</v>
      </c>
      <c r="F3" s="502"/>
      <c r="G3" s="380" t="s">
        <v>744</v>
      </c>
      <c r="H3" s="317" t="s">
        <v>807</v>
      </c>
    </row>
    <row r="4" spans="3:8" ht="23.45" customHeight="1" thickBot="1" x14ac:dyDescent="0.3">
      <c r="C4" s="336"/>
      <c r="D4" s="336" t="s">
        <v>710</v>
      </c>
      <c r="E4" s="530" t="s">
        <v>832</v>
      </c>
      <c r="F4" s="531"/>
      <c r="G4" s="336"/>
      <c r="H4" s="336" t="s">
        <v>808</v>
      </c>
    </row>
    <row r="5" spans="3:8" ht="15.75" thickBot="1" x14ac:dyDescent="0.3">
      <c r="C5" s="487" t="s">
        <v>2</v>
      </c>
      <c r="D5" s="527"/>
      <c r="E5" s="520" t="s">
        <v>761</v>
      </c>
      <c r="F5" s="526" t="s">
        <v>762</v>
      </c>
      <c r="G5" s="526"/>
      <c r="H5" s="486"/>
    </row>
    <row r="6" spans="3:8" ht="15.75" thickBot="1" x14ac:dyDescent="0.3">
      <c r="C6" s="528"/>
      <c r="D6" s="529"/>
      <c r="E6" s="521"/>
      <c r="F6" s="386" t="s">
        <v>763</v>
      </c>
      <c r="G6" s="380" t="s">
        <v>114</v>
      </c>
      <c r="H6" s="81" t="s">
        <v>124</v>
      </c>
    </row>
    <row r="7" spans="3:8" x14ac:dyDescent="0.25">
      <c r="C7" s="519" t="s">
        <v>765</v>
      </c>
      <c r="D7" s="525"/>
      <c r="E7" s="382" t="s">
        <v>764</v>
      </c>
      <c r="F7" s="131"/>
      <c r="G7" s="383"/>
      <c r="H7" s="384"/>
    </row>
    <row r="8" spans="3:8" x14ac:dyDescent="0.25">
      <c r="C8" s="523" t="s">
        <v>766</v>
      </c>
      <c r="D8" s="524"/>
      <c r="E8" s="362" t="s">
        <v>42</v>
      </c>
      <c r="F8" s="63"/>
      <c r="G8" s="360"/>
      <c r="H8" s="133"/>
    </row>
    <row r="9" spans="3:8" x14ac:dyDescent="0.25">
      <c r="C9" s="523" t="s">
        <v>767</v>
      </c>
      <c r="D9" s="524"/>
      <c r="E9" s="362" t="s">
        <v>16</v>
      </c>
      <c r="F9" s="63"/>
      <c r="G9" s="360"/>
      <c r="H9" s="133"/>
    </row>
    <row r="10" spans="3:8" ht="16.149999999999999" customHeight="1" x14ac:dyDescent="0.25">
      <c r="C10" s="523" t="s">
        <v>768</v>
      </c>
      <c r="D10" s="524"/>
      <c r="E10" s="362" t="s">
        <v>42</v>
      </c>
      <c r="F10" s="63"/>
      <c r="G10" s="360"/>
      <c r="H10" s="133"/>
    </row>
    <row r="11" spans="3:8" x14ac:dyDescent="0.25">
      <c r="C11" s="508" t="s">
        <v>769</v>
      </c>
      <c r="D11" s="158" t="s">
        <v>795</v>
      </c>
      <c r="E11" s="512" t="s">
        <v>42</v>
      </c>
      <c r="F11" s="63"/>
      <c r="G11" s="360"/>
      <c r="H11" s="133"/>
    </row>
    <row r="12" spans="3:8" x14ac:dyDescent="0.25">
      <c r="C12" s="509"/>
      <c r="D12" s="158" t="s">
        <v>796</v>
      </c>
      <c r="E12" s="513"/>
      <c r="F12" s="63"/>
      <c r="G12" s="360"/>
      <c r="H12" s="133"/>
    </row>
    <row r="13" spans="3:8" x14ac:dyDescent="0.25">
      <c r="C13" s="510" t="s">
        <v>770</v>
      </c>
      <c r="D13" s="361" t="s">
        <v>834</v>
      </c>
      <c r="E13" s="512" t="s">
        <v>42</v>
      </c>
      <c r="F13" s="63"/>
      <c r="G13" s="360"/>
      <c r="H13" s="133"/>
    </row>
    <row r="14" spans="3:8" x14ac:dyDescent="0.25">
      <c r="C14" s="511"/>
      <c r="D14" s="361" t="s">
        <v>835</v>
      </c>
      <c r="E14" s="514"/>
      <c r="F14" s="63"/>
      <c r="G14" s="360"/>
      <c r="H14" s="133"/>
    </row>
    <row r="15" spans="3:8" x14ac:dyDescent="0.25">
      <c r="C15" s="511"/>
      <c r="D15" s="361" t="s">
        <v>836</v>
      </c>
      <c r="E15" s="513"/>
      <c r="F15" s="63"/>
      <c r="G15" s="360"/>
      <c r="H15" s="133"/>
    </row>
    <row r="16" spans="3:8" x14ac:dyDescent="0.25">
      <c r="C16" s="515" t="s">
        <v>772</v>
      </c>
      <c r="D16" s="516"/>
      <c r="E16" s="362" t="s">
        <v>764</v>
      </c>
      <c r="F16" s="360"/>
      <c r="G16" s="360"/>
      <c r="H16" s="133"/>
    </row>
    <row r="17" spans="3:8" x14ac:dyDescent="0.25">
      <c r="C17" s="515" t="s">
        <v>771</v>
      </c>
      <c r="D17" s="516"/>
      <c r="E17" s="362" t="s">
        <v>42</v>
      </c>
      <c r="F17" s="360"/>
      <c r="G17" s="360"/>
      <c r="H17" s="133"/>
    </row>
    <row r="18" spans="3:8" ht="18" x14ac:dyDescent="0.25">
      <c r="C18" s="515" t="s">
        <v>773</v>
      </c>
      <c r="D18" s="516"/>
      <c r="E18" s="362" t="s">
        <v>799</v>
      </c>
      <c r="F18" s="360"/>
      <c r="G18" s="360"/>
      <c r="H18" s="133"/>
    </row>
    <row r="19" spans="3:8" x14ac:dyDescent="0.25">
      <c r="C19" s="517" t="s">
        <v>787</v>
      </c>
      <c r="D19" s="158" t="s">
        <v>774</v>
      </c>
      <c r="E19" s="512" t="s">
        <v>797</v>
      </c>
      <c r="F19" s="360"/>
      <c r="G19" s="360"/>
      <c r="H19" s="133"/>
    </row>
    <row r="20" spans="3:8" x14ac:dyDescent="0.25">
      <c r="C20" s="522"/>
      <c r="D20" s="158" t="s">
        <v>775</v>
      </c>
      <c r="E20" s="514"/>
      <c r="F20" s="360"/>
      <c r="G20" s="360"/>
      <c r="H20" s="133"/>
    </row>
    <row r="21" spans="3:8" x14ac:dyDescent="0.25">
      <c r="C21" s="518"/>
      <c r="D21" s="158" t="s">
        <v>776</v>
      </c>
      <c r="E21" s="513"/>
      <c r="F21" s="360"/>
      <c r="G21" s="360"/>
      <c r="H21" s="133"/>
    </row>
    <row r="22" spans="3:8" x14ac:dyDescent="0.25">
      <c r="C22" s="517" t="s">
        <v>788</v>
      </c>
      <c r="D22" s="158" t="s">
        <v>777</v>
      </c>
      <c r="E22" s="512" t="s">
        <v>764</v>
      </c>
      <c r="F22" s="360"/>
      <c r="G22" s="360"/>
      <c r="H22" s="133"/>
    </row>
    <row r="23" spans="3:8" x14ac:dyDescent="0.25">
      <c r="C23" s="522"/>
      <c r="D23" s="158" t="s">
        <v>778</v>
      </c>
      <c r="E23" s="514"/>
      <c r="F23" s="360"/>
      <c r="G23" s="360"/>
      <c r="H23" s="133"/>
    </row>
    <row r="24" spans="3:8" x14ac:dyDescent="0.25">
      <c r="C24" s="518"/>
      <c r="D24" s="158" t="s">
        <v>776</v>
      </c>
      <c r="E24" s="513"/>
      <c r="F24" s="360"/>
      <c r="G24" s="360"/>
      <c r="H24" s="133"/>
    </row>
    <row r="25" spans="3:8" x14ac:dyDescent="0.25">
      <c r="C25" s="374" t="s">
        <v>789</v>
      </c>
      <c r="D25" s="158" t="s">
        <v>779</v>
      </c>
      <c r="E25" s="362" t="s">
        <v>42</v>
      </c>
      <c r="F25" s="360"/>
      <c r="G25" s="360"/>
      <c r="H25" s="133"/>
    </row>
    <row r="26" spans="3:8" x14ac:dyDescent="0.25">
      <c r="C26" s="517" t="s">
        <v>790</v>
      </c>
      <c r="D26" s="158" t="s">
        <v>780</v>
      </c>
      <c r="E26" s="512" t="s">
        <v>797</v>
      </c>
      <c r="F26" s="360"/>
      <c r="G26" s="360"/>
      <c r="H26" s="133"/>
    </row>
    <row r="27" spans="3:8" x14ac:dyDescent="0.25">
      <c r="C27" s="518"/>
      <c r="D27" s="158" t="s">
        <v>781</v>
      </c>
      <c r="E27" s="513"/>
      <c r="F27" s="360"/>
      <c r="G27" s="360"/>
      <c r="H27" s="373" t="s">
        <v>804</v>
      </c>
    </row>
    <row r="28" spans="3:8" x14ac:dyDescent="0.25">
      <c r="C28" s="517" t="s">
        <v>791</v>
      </c>
      <c r="D28" s="158" t="s">
        <v>779</v>
      </c>
      <c r="E28" s="512" t="s">
        <v>800</v>
      </c>
      <c r="F28" s="209"/>
      <c r="G28" s="360"/>
      <c r="H28" s="375"/>
    </row>
    <row r="29" spans="3:8" x14ac:dyDescent="0.25">
      <c r="C29" s="519"/>
      <c r="D29" s="63" t="s">
        <v>782</v>
      </c>
      <c r="E29" s="513"/>
      <c r="F29" s="363" t="s">
        <v>801</v>
      </c>
      <c r="G29" s="360"/>
      <c r="H29" s="375"/>
    </row>
    <row r="30" spans="3:8" x14ac:dyDescent="0.25">
      <c r="C30" s="505" t="s">
        <v>792</v>
      </c>
      <c r="D30" s="63" t="s">
        <v>783</v>
      </c>
      <c r="E30" s="512" t="s">
        <v>798</v>
      </c>
      <c r="F30" s="364"/>
      <c r="G30" s="209"/>
      <c r="H30" s="133"/>
    </row>
    <row r="31" spans="3:8" x14ac:dyDescent="0.25">
      <c r="C31" s="507"/>
      <c r="D31" s="63" t="s">
        <v>782</v>
      </c>
      <c r="E31" s="514"/>
      <c r="F31" s="362" t="s">
        <v>802</v>
      </c>
      <c r="G31" s="362" t="s">
        <v>802</v>
      </c>
      <c r="H31" s="373" t="s">
        <v>802</v>
      </c>
    </row>
    <row r="32" spans="3:8" x14ac:dyDescent="0.25">
      <c r="C32" s="507"/>
      <c r="D32" s="63" t="s">
        <v>784</v>
      </c>
      <c r="E32" s="514"/>
      <c r="F32" s="364"/>
      <c r="G32" s="364"/>
      <c r="H32" s="376"/>
    </row>
    <row r="33" spans="3:8" x14ac:dyDescent="0.25">
      <c r="C33" s="507"/>
      <c r="D33" s="63" t="s">
        <v>782</v>
      </c>
      <c r="E33" s="514"/>
      <c r="F33" s="362" t="s">
        <v>802</v>
      </c>
      <c r="G33" s="362" t="s">
        <v>802</v>
      </c>
      <c r="H33" s="373" t="s">
        <v>802</v>
      </c>
    </row>
    <row r="34" spans="3:8" x14ac:dyDescent="0.25">
      <c r="C34" s="507"/>
      <c r="D34" s="63" t="s">
        <v>785</v>
      </c>
      <c r="E34" s="514"/>
      <c r="F34" s="364"/>
      <c r="G34" s="364"/>
      <c r="H34" s="376"/>
    </row>
    <row r="35" spans="3:8" x14ac:dyDescent="0.25">
      <c r="C35" s="506"/>
      <c r="D35" s="63" t="s">
        <v>782</v>
      </c>
      <c r="E35" s="513"/>
      <c r="F35" s="365" t="s">
        <v>809</v>
      </c>
      <c r="G35" s="365" t="s">
        <v>809</v>
      </c>
      <c r="H35" s="377" t="s">
        <v>809</v>
      </c>
    </row>
    <row r="36" spans="3:8" x14ac:dyDescent="0.25">
      <c r="C36" s="505" t="s">
        <v>793</v>
      </c>
      <c r="D36" s="63" t="s">
        <v>779</v>
      </c>
      <c r="E36" s="512" t="s">
        <v>272</v>
      </c>
      <c r="F36" s="360"/>
      <c r="G36" s="364"/>
      <c r="H36" s="375"/>
    </row>
    <row r="37" spans="3:8" x14ac:dyDescent="0.25">
      <c r="C37" s="506"/>
      <c r="D37" s="63" t="s">
        <v>786</v>
      </c>
      <c r="E37" s="513"/>
      <c r="F37" s="360"/>
      <c r="G37" s="365" t="s">
        <v>803</v>
      </c>
      <c r="H37" s="375"/>
    </row>
    <row r="38" spans="3:8" x14ac:dyDescent="0.25">
      <c r="C38" s="505" t="s">
        <v>794</v>
      </c>
      <c r="D38" s="63" t="s">
        <v>779</v>
      </c>
      <c r="E38" s="512" t="s">
        <v>272</v>
      </c>
      <c r="F38" s="360"/>
      <c r="G38" s="360"/>
      <c r="H38" s="133"/>
    </row>
    <row r="39" spans="3:8" ht="15.75" thickBot="1" x14ac:dyDescent="0.3">
      <c r="C39" s="507"/>
      <c r="D39" s="366" t="s">
        <v>786</v>
      </c>
      <c r="E39" s="514"/>
      <c r="F39" s="367"/>
      <c r="G39" s="367"/>
      <c r="H39" s="378" t="s">
        <v>805</v>
      </c>
    </row>
    <row r="40" spans="3:8" x14ac:dyDescent="0.25">
      <c r="C40" s="368" t="s">
        <v>810</v>
      </c>
      <c r="D40" s="369"/>
      <c r="E40" s="370"/>
      <c r="F40" s="371"/>
      <c r="G40" s="371"/>
      <c r="H40" s="372"/>
    </row>
    <row r="41" spans="3:8" x14ac:dyDescent="0.25">
      <c r="C41" s="358" t="s">
        <v>811</v>
      </c>
      <c r="D41" s="356"/>
      <c r="E41" s="37"/>
      <c r="F41" s="37"/>
      <c r="G41" s="37"/>
      <c r="H41" s="273"/>
    </row>
    <row r="42" spans="3:8" x14ac:dyDescent="0.25">
      <c r="C42" s="388" t="s">
        <v>118</v>
      </c>
      <c r="D42" s="356"/>
      <c r="E42" s="387" t="s">
        <v>744</v>
      </c>
      <c r="F42" s="37"/>
      <c r="G42" s="37"/>
      <c r="H42" s="273"/>
    </row>
    <row r="43" spans="3:8" ht="15.75" thickBot="1" x14ac:dyDescent="0.3">
      <c r="C43" s="357" t="s">
        <v>759</v>
      </c>
      <c r="D43" s="354"/>
      <c r="E43" s="37"/>
      <c r="F43" s="354"/>
      <c r="G43" s="37"/>
      <c r="H43" s="273"/>
    </row>
    <row r="44" spans="3:8" ht="15.75" thickBot="1" x14ac:dyDescent="0.3">
      <c r="C44" s="357" t="s">
        <v>758</v>
      </c>
      <c r="D44" s="355"/>
      <c r="E44" s="37"/>
      <c r="F44" s="355"/>
      <c r="G44" s="37"/>
      <c r="H44" s="273"/>
    </row>
    <row r="45" spans="3:8" ht="15.75" thickBot="1" x14ac:dyDescent="0.3">
      <c r="C45" s="357" t="s">
        <v>760</v>
      </c>
      <c r="D45" s="355"/>
      <c r="E45" s="37"/>
      <c r="F45" s="355"/>
      <c r="G45" s="37"/>
      <c r="H45" s="273"/>
    </row>
    <row r="46" spans="3:8" x14ac:dyDescent="0.25">
      <c r="C46" s="379"/>
      <c r="D46" s="257"/>
      <c r="E46" s="257"/>
      <c r="F46" s="257"/>
      <c r="G46" s="257"/>
      <c r="H46" s="273"/>
    </row>
    <row r="47" spans="3:8" ht="15.75" thickBot="1" x14ac:dyDescent="0.3">
      <c r="C47" s="503" t="s">
        <v>806</v>
      </c>
      <c r="D47" s="504"/>
      <c r="E47" s="504"/>
      <c r="F47" s="504"/>
      <c r="G47" s="504"/>
      <c r="H47" s="157"/>
    </row>
    <row r="48" spans="3:8" x14ac:dyDescent="0.25">
      <c r="C48" s="37"/>
      <c r="D48" s="356"/>
      <c r="E48" s="37"/>
      <c r="F48" s="37"/>
      <c r="G48" s="37"/>
    </row>
  </sheetData>
  <mergeCells count="33">
    <mergeCell ref="E3:F3"/>
    <mergeCell ref="C18:D18"/>
    <mergeCell ref="C8:D8"/>
    <mergeCell ref="C19:C21"/>
    <mergeCell ref="C7:D7"/>
    <mergeCell ref="C9:D9"/>
    <mergeCell ref="F5:H5"/>
    <mergeCell ref="C5:D6"/>
    <mergeCell ref="C10:D10"/>
    <mergeCell ref="C16:D16"/>
    <mergeCell ref="E4:F4"/>
    <mergeCell ref="C26:C27"/>
    <mergeCell ref="C28:C29"/>
    <mergeCell ref="C30:C35"/>
    <mergeCell ref="E5:E6"/>
    <mergeCell ref="C22:C24"/>
    <mergeCell ref="E30:E35"/>
    <mergeCell ref="C2:D2"/>
    <mergeCell ref="E2:H2"/>
    <mergeCell ref="C47:G47"/>
    <mergeCell ref="C36:C37"/>
    <mergeCell ref="C38:C39"/>
    <mergeCell ref="C11:C12"/>
    <mergeCell ref="C13:C15"/>
    <mergeCell ref="E11:E12"/>
    <mergeCell ref="E13:E15"/>
    <mergeCell ref="E19:E21"/>
    <mergeCell ref="E22:E24"/>
    <mergeCell ref="E26:E27"/>
    <mergeCell ref="E28:E29"/>
    <mergeCell ref="C17:D17"/>
    <mergeCell ref="E38:E39"/>
    <mergeCell ref="E36:E3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A4" zoomScale="99" zoomScaleNormal="99" workbookViewId="0">
      <selection activeCell="D14" sqref="D14"/>
    </sheetView>
  </sheetViews>
  <sheetFormatPr defaultColWidth="8.85546875" defaultRowHeight="15" x14ac:dyDescent="0.25"/>
  <cols>
    <col min="1" max="1" width="8.85546875" style="319"/>
    <col min="2" max="3" width="26.7109375" style="319" customWidth="1"/>
    <col min="4" max="4" width="27.85546875" style="319" customWidth="1"/>
    <col min="5" max="5" width="24.42578125" style="319" customWidth="1"/>
    <col min="6" max="6" width="21.5703125" style="319" customWidth="1"/>
    <col min="7" max="16384" width="8.85546875" style="319"/>
  </cols>
  <sheetData>
    <row r="1" spans="2:10" ht="19.5" thickBot="1" x14ac:dyDescent="0.3">
      <c r="D1" s="390"/>
      <c r="E1" s="390"/>
    </row>
    <row r="2" spans="2:10" ht="94.9" customHeight="1" thickBot="1" x14ac:dyDescent="0.3">
      <c r="B2" s="497"/>
      <c r="C2" s="498"/>
      <c r="D2" s="499" t="s">
        <v>833</v>
      </c>
      <c r="E2" s="500"/>
      <c r="F2" s="498"/>
      <c r="J2"/>
    </row>
    <row r="3" spans="2:10" ht="30.75" thickBot="1" x14ac:dyDescent="0.3">
      <c r="B3" s="344" t="s">
        <v>741</v>
      </c>
      <c r="C3" s="345" t="s">
        <v>742</v>
      </c>
      <c r="D3" s="345" t="s">
        <v>743</v>
      </c>
      <c r="E3" s="346" t="s">
        <v>744</v>
      </c>
      <c r="F3" s="347"/>
      <c r="J3" s="6"/>
    </row>
    <row r="4" spans="2:10" ht="15.75" thickBot="1" x14ac:dyDescent="0.3">
      <c r="B4" s="336"/>
      <c r="C4" s="336" t="s">
        <v>710</v>
      </c>
      <c r="D4" s="389" t="s">
        <v>831</v>
      </c>
      <c r="E4" s="336"/>
      <c r="F4" s="336"/>
      <c r="J4" s="6"/>
    </row>
    <row r="5" spans="2:10" s="318" customFormat="1" ht="15.75" thickBot="1" x14ac:dyDescent="0.3">
      <c r="B5" s="348" t="s">
        <v>705</v>
      </c>
      <c r="C5" s="335" t="s">
        <v>706</v>
      </c>
      <c r="D5" s="335" t="s">
        <v>707</v>
      </c>
      <c r="E5" s="337" t="s">
        <v>708</v>
      </c>
      <c r="F5" s="349" t="s">
        <v>709</v>
      </c>
    </row>
    <row r="6" spans="2:10" ht="25.9" customHeight="1" thickBot="1" x14ac:dyDescent="0.3">
      <c r="B6" s="359" t="s">
        <v>812</v>
      </c>
      <c r="C6" s="334" t="s">
        <v>724</v>
      </c>
      <c r="D6" s="339" t="s">
        <v>825</v>
      </c>
      <c r="E6" s="338" t="s">
        <v>752</v>
      </c>
      <c r="F6" s="336"/>
    </row>
    <row r="7" spans="2:10" ht="30.75" thickBot="1" x14ac:dyDescent="0.3">
      <c r="B7" s="359" t="s">
        <v>813</v>
      </c>
      <c r="C7" s="334" t="s">
        <v>725</v>
      </c>
      <c r="D7" s="339" t="s">
        <v>745</v>
      </c>
      <c r="E7" s="338" t="s">
        <v>753</v>
      </c>
      <c r="F7" s="336"/>
    </row>
    <row r="8" spans="2:10" ht="30.75" thickBot="1" x14ac:dyDescent="0.3">
      <c r="B8" s="359" t="s">
        <v>814</v>
      </c>
      <c r="C8" s="334" t="s">
        <v>726</v>
      </c>
      <c r="D8" s="339" t="s">
        <v>745</v>
      </c>
      <c r="E8" s="338" t="s">
        <v>753</v>
      </c>
      <c r="F8" s="336"/>
    </row>
    <row r="9" spans="2:10" ht="30.75" thickBot="1" x14ac:dyDescent="0.3">
      <c r="B9" s="359" t="s">
        <v>815</v>
      </c>
      <c r="C9" s="334" t="s">
        <v>727</v>
      </c>
      <c r="D9" s="339" t="s">
        <v>745</v>
      </c>
      <c r="E9" s="338" t="s">
        <v>753</v>
      </c>
      <c r="F9" s="336"/>
    </row>
    <row r="10" spans="2:10" ht="30.75" thickBot="1" x14ac:dyDescent="0.3">
      <c r="B10" s="359" t="s">
        <v>816</v>
      </c>
      <c r="C10" s="334" t="s">
        <v>826</v>
      </c>
      <c r="D10" s="334" t="s">
        <v>823</v>
      </c>
      <c r="E10" s="338" t="s">
        <v>822</v>
      </c>
      <c r="F10" s="343"/>
    </row>
    <row r="11" spans="2:10" ht="30.75" thickBot="1" x14ac:dyDescent="0.3">
      <c r="B11" s="359" t="s">
        <v>817</v>
      </c>
      <c r="C11" s="334" t="s">
        <v>728</v>
      </c>
      <c r="D11" s="339" t="s">
        <v>745</v>
      </c>
      <c r="E11" s="338" t="s">
        <v>753</v>
      </c>
      <c r="F11" s="336"/>
    </row>
    <row r="12" spans="2:10" ht="15.75" thickBot="1" x14ac:dyDescent="0.3">
      <c r="B12" s="359" t="s">
        <v>818</v>
      </c>
      <c r="C12" s="334" t="s">
        <v>729</v>
      </c>
      <c r="D12" s="339" t="s">
        <v>827</v>
      </c>
      <c r="E12" s="341" t="s">
        <v>829</v>
      </c>
      <c r="F12" s="336"/>
    </row>
    <row r="13" spans="2:10" ht="30.75" thickBot="1" x14ac:dyDescent="0.3">
      <c r="B13" s="359" t="s">
        <v>819</v>
      </c>
      <c r="C13" s="334" t="s">
        <v>824</v>
      </c>
      <c r="D13" s="339" t="s">
        <v>828</v>
      </c>
      <c r="E13" s="338" t="s">
        <v>830</v>
      </c>
      <c r="F13" s="336"/>
    </row>
    <row r="14" spans="2:10" ht="60.75" thickBot="1" x14ac:dyDescent="0.3">
      <c r="B14" s="359" t="s">
        <v>720</v>
      </c>
      <c r="C14" s="334" t="s">
        <v>731</v>
      </c>
      <c r="D14" s="334" t="s">
        <v>748</v>
      </c>
      <c r="E14" s="342" t="s">
        <v>756</v>
      </c>
      <c r="F14" s="336"/>
    </row>
    <row r="15" spans="2:10" ht="30.75" thickBot="1" x14ac:dyDescent="0.3">
      <c r="B15" s="359" t="s">
        <v>721</v>
      </c>
      <c r="C15" s="351" t="s">
        <v>730</v>
      </c>
      <c r="D15" s="352" t="s">
        <v>749</v>
      </c>
      <c r="E15" s="353" t="s">
        <v>757</v>
      </c>
      <c r="F15" s="336"/>
    </row>
    <row r="16" spans="2:10" x14ac:dyDescent="0.25">
      <c r="B16" s="74"/>
      <c r="C16" s="356"/>
      <c r="D16" s="37"/>
      <c r="E16" s="37"/>
      <c r="F16" s="78"/>
    </row>
    <row r="17" spans="2:6" x14ac:dyDescent="0.25">
      <c r="B17" s="388" t="s">
        <v>118</v>
      </c>
      <c r="C17" s="356"/>
      <c r="D17" s="387" t="s">
        <v>744</v>
      </c>
      <c r="E17" s="37"/>
      <c r="F17" s="78"/>
    </row>
    <row r="18" spans="2:6" ht="15.75" thickBot="1" x14ac:dyDescent="0.3">
      <c r="B18" s="357" t="s">
        <v>759</v>
      </c>
      <c r="C18" s="354"/>
      <c r="D18" s="37"/>
      <c r="E18" s="354"/>
      <c r="F18" s="78"/>
    </row>
    <row r="19" spans="2:6" ht="15.75" thickBot="1" x14ac:dyDescent="0.3">
      <c r="B19" s="357" t="s">
        <v>758</v>
      </c>
      <c r="C19" s="355"/>
      <c r="D19" s="37"/>
      <c r="E19" s="355"/>
      <c r="F19" s="78"/>
    </row>
    <row r="20" spans="2:6" ht="15.75" thickBot="1" x14ac:dyDescent="0.3">
      <c r="B20" s="357" t="s">
        <v>760</v>
      </c>
      <c r="C20" s="355"/>
      <c r="D20" s="37"/>
      <c r="E20" s="355"/>
      <c r="F20" s="78"/>
    </row>
    <row r="21" spans="2:6" x14ac:dyDescent="0.25">
      <c r="B21" s="74"/>
      <c r="C21" s="356"/>
      <c r="D21" s="37"/>
      <c r="E21" s="37"/>
      <c r="F21" s="78"/>
    </row>
    <row r="22" spans="2:6" x14ac:dyDescent="0.25">
      <c r="B22" s="495" t="s">
        <v>820</v>
      </c>
      <c r="C22" s="496"/>
      <c r="D22" s="496"/>
      <c r="E22" s="496"/>
      <c r="F22" s="78"/>
    </row>
    <row r="23" spans="2:6" ht="15.75" thickBot="1" x14ac:dyDescent="0.3">
      <c r="B23" s="76"/>
      <c r="C23" s="354"/>
      <c r="D23" s="300"/>
      <c r="E23" s="300"/>
      <c r="F23" s="79"/>
    </row>
    <row r="24" spans="2:6" x14ac:dyDescent="0.25">
      <c r="C24" s="10"/>
    </row>
    <row r="25" spans="2:6" x14ac:dyDescent="0.25">
      <c r="C25" s="10"/>
    </row>
    <row r="26" spans="2:6" x14ac:dyDescent="0.25">
      <c r="C26" s="10"/>
    </row>
    <row r="27" spans="2:6" x14ac:dyDescent="0.25">
      <c r="C27" s="10"/>
    </row>
    <row r="28" spans="2:6" x14ac:dyDescent="0.25">
      <c r="C28" s="10"/>
    </row>
    <row r="29" spans="2:6" x14ac:dyDescent="0.25">
      <c r="C29" s="10"/>
    </row>
    <row r="30" spans="2:6" x14ac:dyDescent="0.25">
      <c r="C30" s="10"/>
    </row>
    <row r="31" spans="2:6" x14ac:dyDescent="0.25">
      <c r="C31" s="10"/>
    </row>
    <row r="32" spans="2:6" x14ac:dyDescent="0.25">
      <c r="C32" s="10"/>
    </row>
  </sheetData>
  <mergeCells count="3">
    <mergeCell ref="B22:E22"/>
    <mergeCell ref="B2:C2"/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5"/>
  <sheetViews>
    <sheetView zoomScale="160" zoomScaleNormal="160" workbookViewId="0">
      <selection activeCell="F165" sqref="F165"/>
    </sheetView>
  </sheetViews>
  <sheetFormatPr defaultRowHeight="15" x14ac:dyDescent="0.25"/>
  <cols>
    <col min="3" max="6" width="8.85546875" style="319"/>
    <col min="11" max="11" width="10.42578125" customWidth="1"/>
  </cols>
  <sheetData>
    <row r="1" spans="3:11" ht="15.75" thickBot="1" x14ac:dyDescent="0.3"/>
    <row r="2" spans="3:11" ht="15.75" thickBot="1" x14ac:dyDescent="0.3">
      <c r="C2" s="475" t="s">
        <v>838</v>
      </c>
      <c r="D2" s="476"/>
      <c r="E2" s="476"/>
      <c r="F2" s="477"/>
      <c r="H2" s="478" t="s">
        <v>839</v>
      </c>
      <c r="I2" s="479"/>
      <c r="J2" s="479"/>
      <c r="K2" s="480"/>
    </row>
    <row r="3" spans="3:11" s="34" customFormat="1" ht="18" x14ac:dyDescent="0.25">
      <c r="C3" s="359" t="s">
        <v>675</v>
      </c>
      <c r="D3" s="362" t="s">
        <v>703</v>
      </c>
      <c r="E3" s="362" t="s">
        <v>704</v>
      </c>
      <c r="F3" s="373" t="s">
        <v>837</v>
      </c>
      <c r="H3" s="128" t="s">
        <v>675</v>
      </c>
      <c r="I3" s="404" t="s">
        <v>703</v>
      </c>
      <c r="J3" s="404" t="s">
        <v>704</v>
      </c>
      <c r="K3" s="129" t="s">
        <v>837</v>
      </c>
    </row>
    <row r="4" spans="3:11" s="34" customFormat="1" ht="15.75" thickBot="1" x14ac:dyDescent="0.3">
      <c r="C4" s="359" t="s">
        <v>42</v>
      </c>
      <c r="D4" s="362" t="s">
        <v>78</v>
      </c>
      <c r="E4" s="362" t="s">
        <v>308</v>
      </c>
      <c r="F4" s="373" t="s">
        <v>42</v>
      </c>
      <c r="H4" s="126" t="s">
        <v>42</v>
      </c>
      <c r="I4" s="385" t="s">
        <v>78</v>
      </c>
      <c r="J4" s="385" t="s">
        <v>308</v>
      </c>
      <c r="K4" s="127" t="s">
        <v>42</v>
      </c>
    </row>
    <row r="5" spans="3:11" x14ac:dyDescent="0.25">
      <c r="C5" s="350">
        <v>-30</v>
      </c>
      <c r="D5" s="125">
        <v>319.2</v>
      </c>
      <c r="E5" s="125">
        <v>60</v>
      </c>
      <c r="F5" s="391">
        <v>705.8</v>
      </c>
      <c r="H5" s="397">
        <v>-30</v>
      </c>
      <c r="I5" s="398">
        <v>316</v>
      </c>
      <c r="J5" s="398">
        <v>59.4</v>
      </c>
      <c r="K5" s="399">
        <v>725.8</v>
      </c>
    </row>
    <row r="6" spans="3:11" x14ac:dyDescent="0.25">
      <c r="C6" s="350">
        <v>-29</v>
      </c>
      <c r="D6" s="125">
        <v>318.60000000000002</v>
      </c>
      <c r="E6" s="125">
        <v>59.9</v>
      </c>
      <c r="F6" s="391">
        <v>707</v>
      </c>
      <c r="H6" s="350">
        <v>-29</v>
      </c>
      <c r="I6" s="396">
        <v>315.39999999999998</v>
      </c>
      <c r="J6" s="396">
        <v>59.3</v>
      </c>
      <c r="K6" s="400">
        <v>727</v>
      </c>
    </row>
    <row r="7" spans="3:11" x14ac:dyDescent="0.25">
      <c r="C7" s="350">
        <v>-28</v>
      </c>
      <c r="D7" s="125">
        <v>318</v>
      </c>
      <c r="E7" s="125">
        <v>59.9</v>
      </c>
      <c r="F7" s="391">
        <v>708.2</v>
      </c>
      <c r="H7" s="350">
        <v>-28</v>
      </c>
      <c r="I7" s="396">
        <v>314.8</v>
      </c>
      <c r="J7" s="396">
        <v>59.3</v>
      </c>
      <c r="K7" s="400">
        <v>728.2</v>
      </c>
    </row>
    <row r="8" spans="3:11" x14ac:dyDescent="0.25">
      <c r="C8" s="350">
        <v>-27</v>
      </c>
      <c r="D8" s="125">
        <v>317.39999999999998</v>
      </c>
      <c r="E8" s="125">
        <v>59.8</v>
      </c>
      <c r="F8" s="391">
        <v>709.5</v>
      </c>
      <c r="H8" s="350">
        <v>-27</v>
      </c>
      <c r="I8" s="396">
        <v>314.2</v>
      </c>
      <c r="J8" s="396">
        <v>59.2</v>
      </c>
      <c r="K8" s="400">
        <v>729.2</v>
      </c>
    </row>
    <row r="9" spans="3:11" x14ac:dyDescent="0.25">
      <c r="C9" s="350">
        <v>-26</v>
      </c>
      <c r="D9" s="125">
        <v>316.89999999999998</v>
      </c>
      <c r="E9" s="125">
        <v>59.8</v>
      </c>
      <c r="F9" s="391">
        <v>710.8</v>
      </c>
      <c r="H9" s="350">
        <v>-26</v>
      </c>
      <c r="I9" s="396">
        <v>313.7</v>
      </c>
      <c r="J9" s="396">
        <v>59.2</v>
      </c>
      <c r="K9" s="400">
        <v>730.8</v>
      </c>
    </row>
    <row r="10" spans="3:11" x14ac:dyDescent="0.25">
      <c r="C10" s="350">
        <v>-25</v>
      </c>
      <c r="D10" s="125">
        <v>316.3</v>
      </c>
      <c r="E10" s="125">
        <v>59.7</v>
      </c>
      <c r="F10" s="391">
        <v>712.2</v>
      </c>
      <c r="H10" s="350">
        <v>-25</v>
      </c>
      <c r="I10" s="396">
        <v>313.10000000000002</v>
      </c>
      <c r="J10" s="396">
        <v>59.1</v>
      </c>
      <c r="K10" s="400">
        <v>732.2</v>
      </c>
    </row>
    <row r="11" spans="3:11" x14ac:dyDescent="0.25">
      <c r="C11" s="350">
        <v>-24</v>
      </c>
      <c r="D11" s="125">
        <v>315.7</v>
      </c>
      <c r="E11" s="125">
        <v>59.7</v>
      </c>
      <c r="F11" s="391">
        <v>713.7</v>
      </c>
      <c r="H11" s="350">
        <v>-24</v>
      </c>
      <c r="I11" s="396">
        <v>312.5</v>
      </c>
      <c r="J11" s="396">
        <v>59.1</v>
      </c>
      <c r="K11" s="400">
        <v>733.7</v>
      </c>
    </row>
    <row r="12" spans="3:11" x14ac:dyDescent="0.25">
      <c r="C12" s="350">
        <v>-23</v>
      </c>
      <c r="D12" s="125">
        <v>315.2</v>
      </c>
      <c r="E12" s="125">
        <v>59.6</v>
      </c>
      <c r="F12" s="391">
        <v>715.1</v>
      </c>
      <c r="H12" s="350">
        <v>-23</v>
      </c>
      <c r="I12" s="396">
        <v>312</v>
      </c>
      <c r="J12" s="396">
        <v>59</v>
      </c>
      <c r="K12" s="400">
        <v>735.1</v>
      </c>
    </row>
    <row r="13" spans="3:11" x14ac:dyDescent="0.25">
      <c r="C13" s="350">
        <v>-22</v>
      </c>
      <c r="D13" s="125">
        <v>314.60000000000002</v>
      </c>
      <c r="E13" s="125">
        <v>59.6</v>
      </c>
      <c r="F13" s="391">
        <v>716.7</v>
      </c>
      <c r="H13" s="350">
        <v>-22</v>
      </c>
      <c r="I13" s="396">
        <v>311.5</v>
      </c>
      <c r="J13" s="396">
        <v>59</v>
      </c>
      <c r="K13" s="400">
        <v>736.7</v>
      </c>
    </row>
    <row r="14" spans="3:11" x14ac:dyDescent="0.25">
      <c r="C14" s="350">
        <v>-21</v>
      </c>
      <c r="D14" s="125">
        <v>314.10000000000002</v>
      </c>
      <c r="E14" s="125">
        <v>59.5</v>
      </c>
      <c r="F14" s="391">
        <v>718.2</v>
      </c>
      <c r="H14" s="350">
        <v>-21</v>
      </c>
      <c r="I14" s="396">
        <v>311</v>
      </c>
      <c r="J14" s="124">
        <v>58.9</v>
      </c>
      <c r="K14" s="400">
        <v>738.2</v>
      </c>
    </row>
    <row r="15" spans="3:11" x14ac:dyDescent="0.25">
      <c r="C15" s="350">
        <v>-20</v>
      </c>
      <c r="D15" s="125">
        <v>313.5</v>
      </c>
      <c r="E15" s="125">
        <v>59.5</v>
      </c>
      <c r="F15" s="391">
        <v>719.8</v>
      </c>
      <c r="H15" s="350">
        <v>-20</v>
      </c>
      <c r="I15" s="396">
        <v>310.39999999999998</v>
      </c>
      <c r="J15" s="396">
        <v>58.9</v>
      </c>
      <c r="K15" s="400">
        <v>739.8</v>
      </c>
    </row>
    <row r="16" spans="3:11" x14ac:dyDescent="0.25">
      <c r="C16" s="350">
        <v>-19</v>
      </c>
      <c r="D16" s="125">
        <v>313</v>
      </c>
      <c r="E16" s="125">
        <v>59.5</v>
      </c>
      <c r="F16" s="391">
        <v>721.5</v>
      </c>
      <c r="H16" s="350">
        <v>-19</v>
      </c>
      <c r="I16" s="396">
        <v>309.89999999999998</v>
      </c>
      <c r="J16" s="396">
        <v>58.9</v>
      </c>
      <c r="K16" s="400">
        <v>741.5</v>
      </c>
    </row>
    <row r="17" spans="3:11" x14ac:dyDescent="0.25">
      <c r="C17" s="350">
        <v>-18</v>
      </c>
      <c r="D17" s="125">
        <v>312.39999999999998</v>
      </c>
      <c r="E17" s="125">
        <v>59.4</v>
      </c>
      <c r="F17" s="391">
        <v>723.2</v>
      </c>
      <c r="H17" s="350">
        <v>-18</v>
      </c>
      <c r="I17" s="396">
        <v>309.3</v>
      </c>
      <c r="J17" s="396">
        <v>58.8</v>
      </c>
      <c r="K17" s="400">
        <v>743.2</v>
      </c>
    </row>
    <row r="18" spans="3:11" x14ac:dyDescent="0.25">
      <c r="C18" s="350">
        <v>-17</v>
      </c>
      <c r="D18" s="125">
        <v>311.89999999999998</v>
      </c>
      <c r="E18" s="125">
        <v>59.4</v>
      </c>
      <c r="F18" s="391">
        <v>724.9</v>
      </c>
      <c r="H18" s="350">
        <v>-17</v>
      </c>
      <c r="I18" s="396">
        <v>308.8</v>
      </c>
      <c r="J18" s="396">
        <v>58.8</v>
      </c>
      <c r="K18" s="400">
        <v>744.9</v>
      </c>
    </row>
    <row r="19" spans="3:11" x14ac:dyDescent="0.25">
      <c r="C19" s="350">
        <v>-16</v>
      </c>
      <c r="D19" s="125">
        <v>311.39999999999998</v>
      </c>
      <c r="E19" s="125">
        <v>59.3</v>
      </c>
      <c r="F19" s="391">
        <v>726.6</v>
      </c>
      <c r="H19" s="350">
        <v>-16</v>
      </c>
      <c r="I19" s="396">
        <v>308.3</v>
      </c>
      <c r="J19" s="396">
        <v>58.7</v>
      </c>
      <c r="K19" s="400">
        <v>746.6</v>
      </c>
    </row>
    <row r="20" spans="3:11" x14ac:dyDescent="0.25">
      <c r="C20" s="350">
        <v>-15</v>
      </c>
      <c r="D20" s="125">
        <v>310.8</v>
      </c>
      <c r="E20" s="125">
        <v>59.3</v>
      </c>
      <c r="F20" s="391">
        <v>728.3</v>
      </c>
      <c r="H20" s="350">
        <v>-15</v>
      </c>
      <c r="I20" s="396">
        <v>307.7</v>
      </c>
      <c r="J20" s="396">
        <v>58.7</v>
      </c>
      <c r="K20" s="400">
        <v>748.3</v>
      </c>
    </row>
    <row r="21" spans="3:11" x14ac:dyDescent="0.25">
      <c r="C21" s="350">
        <v>-14</v>
      </c>
      <c r="D21" s="125">
        <v>310.3</v>
      </c>
      <c r="E21" s="125">
        <v>59.2</v>
      </c>
      <c r="F21" s="391">
        <v>730</v>
      </c>
      <c r="H21" s="350">
        <v>-14</v>
      </c>
      <c r="I21" s="396">
        <v>307.2</v>
      </c>
      <c r="J21" s="396">
        <v>58.6</v>
      </c>
      <c r="K21" s="400">
        <v>750</v>
      </c>
    </row>
    <row r="22" spans="3:11" x14ac:dyDescent="0.25">
      <c r="C22" s="350">
        <v>-13</v>
      </c>
      <c r="D22" s="125">
        <v>309.8</v>
      </c>
      <c r="E22" s="125">
        <v>59.2</v>
      </c>
      <c r="F22" s="391">
        <v>731.7</v>
      </c>
      <c r="H22" s="350">
        <v>-13</v>
      </c>
      <c r="I22" s="396">
        <v>306.7</v>
      </c>
      <c r="J22" s="396">
        <v>58.6</v>
      </c>
      <c r="K22" s="400">
        <v>751.7</v>
      </c>
    </row>
    <row r="23" spans="3:11" x14ac:dyDescent="0.25">
      <c r="C23" s="350">
        <v>-12</v>
      </c>
      <c r="D23" s="125">
        <v>309.2</v>
      </c>
      <c r="E23" s="125">
        <v>59.1</v>
      </c>
      <c r="F23" s="391">
        <v>733.4</v>
      </c>
      <c r="H23" s="350">
        <v>-12</v>
      </c>
      <c r="I23" s="396">
        <v>306.10000000000002</v>
      </c>
      <c r="J23" s="396">
        <v>58.5</v>
      </c>
      <c r="K23" s="400">
        <v>753.4</v>
      </c>
    </row>
    <row r="24" spans="3:11" x14ac:dyDescent="0.25">
      <c r="C24" s="350">
        <v>-11</v>
      </c>
      <c r="D24" s="125">
        <v>308.7</v>
      </c>
      <c r="E24" s="125">
        <v>59.1</v>
      </c>
      <c r="F24" s="391">
        <v>735.1</v>
      </c>
      <c r="H24" s="350">
        <v>-11</v>
      </c>
      <c r="I24" s="396">
        <v>305.60000000000002</v>
      </c>
      <c r="J24" s="396">
        <v>58.5</v>
      </c>
      <c r="K24" s="400">
        <v>755.1</v>
      </c>
    </row>
    <row r="25" spans="3:11" x14ac:dyDescent="0.25">
      <c r="C25" s="350">
        <v>-10</v>
      </c>
      <c r="D25" s="125">
        <v>308.2</v>
      </c>
      <c r="E25" s="125">
        <v>59</v>
      </c>
      <c r="F25" s="391">
        <v>736.8</v>
      </c>
      <c r="H25" s="350">
        <v>-10</v>
      </c>
      <c r="I25" s="396">
        <v>305.10000000000002</v>
      </c>
      <c r="J25" s="396">
        <v>58.4</v>
      </c>
      <c r="K25" s="400">
        <v>756.8</v>
      </c>
    </row>
    <row r="26" spans="3:11" x14ac:dyDescent="0.25">
      <c r="C26" s="350">
        <v>-9</v>
      </c>
      <c r="D26" s="125">
        <v>307.7</v>
      </c>
      <c r="E26" s="125">
        <v>58.9</v>
      </c>
      <c r="F26" s="391">
        <v>738.5</v>
      </c>
      <c r="H26" s="350">
        <v>-9</v>
      </c>
      <c r="I26" s="396">
        <v>304.60000000000002</v>
      </c>
      <c r="J26" s="396">
        <v>58.3</v>
      </c>
      <c r="K26" s="400">
        <v>758.6</v>
      </c>
    </row>
    <row r="27" spans="3:11" x14ac:dyDescent="0.25">
      <c r="C27" s="350">
        <v>-8</v>
      </c>
      <c r="D27" s="125">
        <v>307.2</v>
      </c>
      <c r="E27" s="125">
        <v>58.9</v>
      </c>
      <c r="F27" s="391">
        <v>740.2</v>
      </c>
      <c r="H27" s="350">
        <v>-8</v>
      </c>
      <c r="I27" s="396">
        <v>304.10000000000002</v>
      </c>
      <c r="J27" s="396">
        <v>58.3</v>
      </c>
      <c r="K27" s="400">
        <v>760.2</v>
      </c>
    </row>
    <row r="28" spans="3:11" x14ac:dyDescent="0.25">
      <c r="C28" s="350">
        <v>-7</v>
      </c>
      <c r="D28" s="125">
        <v>306.7</v>
      </c>
      <c r="E28" s="125">
        <v>58.8</v>
      </c>
      <c r="F28" s="391">
        <v>741.9</v>
      </c>
      <c r="H28" s="350">
        <v>-7</v>
      </c>
      <c r="I28" s="396">
        <v>303.60000000000002</v>
      </c>
      <c r="J28" s="396">
        <v>58.2</v>
      </c>
      <c r="K28" s="400">
        <v>761.9</v>
      </c>
    </row>
    <row r="29" spans="3:11" x14ac:dyDescent="0.25">
      <c r="C29" s="350">
        <v>-6</v>
      </c>
      <c r="D29" s="125">
        <v>306.2</v>
      </c>
      <c r="E29" s="125">
        <v>58.8</v>
      </c>
      <c r="F29" s="391">
        <v>743.6</v>
      </c>
      <c r="H29" s="350">
        <v>-6</v>
      </c>
      <c r="I29" s="396">
        <v>303.10000000000002</v>
      </c>
      <c r="J29" s="396">
        <v>58.2</v>
      </c>
      <c r="K29" s="400">
        <v>763.6</v>
      </c>
    </row>
    <row r="30" spans="3:11" x14ac:dyDescent="0.25">
      <c r="C30" s="350">
        <v>-5</v>
      </c>
      <c r="D30" s="125">
        <v>305.7</v>
      </c>
      <c r="E30" s="125">
        <v>58.7</v>
      </c>
      <c r="F30" s="391">
        <v>745.3</v>
      </c>
      <c r="H30" s="350">
        <v>-5</v>
      </c>
      <c r="I30" s="396">
        <v>302.60000000000002</v>
      </c>
      <c r="J30" s="396">
        <v>58.1</v>
      </c>
      <c r="K30" s="400">
        <v>765.3</v>
      </c>
    </row>
    <row r="31" spans="3:11" x14ac:dyDescent="0.25">
      <c r="C31" s="350">
        <v>-4</v>
      </c>
      <c r="D31" s="125">
        <v>305.2</v>
      </c>
      <c r="E31" s="125">
        <v>58.7</v>
      </c>
      <c r="F31" s="391">
        <v>747</v>
      </c>
      <c r="H31" s="350">
        <v>-4</v>
      </c>
      <c r="I31" s="396">
        <v>302.10000000000002</v>
      </c>
      <c r="J31" s="396">
        <v>58.1</v>
      </c>
      <c r="K31" s="400">
        <v>767</v>
      </c>
    </row>
    <row r="32" spans="3:11" x14ac:dyDescent="0.25">
      <c r="C32" s="350">
        <v>-3</v>
      </c>
      <c r="D32" s="125">
        <v>304.7</v>
      </c>
      <c r="E32" s="125">
        <v>58.6</v>
      </c>
      <c r="F32" s="391">
        <v>748.7</v>
      </c>
      <c r="H32" s="350">
        <v>-3</v>
      </c>
      <c r="I32" s="396">
        <v>301.7</v>
      </c>
      <c r="J32" s="396">
        <v>58</v>
      </c>
      <c r="K32" s="400">
        <v>768.7</v>
      </c>
    </row>
    <row r="33" spans="3:11" x14ac:dyDescent="0.25">
      <c r="C33" s="350">
        <v>-2</v>
      </c>
      <c r="D33" s="125">
        <v>304.2</v>
      </c>
      <c r="E33" s="125">
        <v>58.6</v>
      </c>
      <c r="F33" s="391">
        <v>750.4</v>
      </c>
      <c r="H33" s="350">
        <v>-2</v>
      </c>
      <c r="I33" s="396">
        <v>301.2</v>
      </c>
      <c r="J33" s="396">
        <v>58</v>
      </c>
      <c r="K33" s="400">
        <v>770.4</v>
      </c>
    </row>
    <row r="34" spans="3:11" x14ac:dyDescent="0.25">
      <c r="C34" s="350">
        <v>-1</v>
      </c>
      <c r="D34" s="125">
        <v>303.7</v>
      </c>
      <c r="E34" s="125">
        <v>58.5</v>
      </c>
      <c r="F34" s="391">
        <v>752.1</v>
      </c>
      <c r="H34" s="350">
        <v>-1</v>
      </c>
      <c r="I34" s="396">
        <v>300.7</v>
      </c>
      <c r="J34" s="396">
        <v>57.9</v>
      </c>
      <c r="K34" s="400">
        <v>772.1</v>
      </c>
    </row>
    <row r="35" spans="3:11" x14ac:dyDescent="0.25">
      <c r="C35" s="350">
        <v>0</v>
      </c>
      <c r="D35" s="125">
        <v>303.2</v>
      </c>
      <c r="E35" s="125">
        <v>58.5</v>
      </c>
      <c r="F35" s="391">
        <v>753.8</v>
      </c>
      <c r="H35" s="350">
        <v>0</v>
      </c>
      <c r="I35" s="396">
        <v>300.2</v>
      </c>
      <c r="J35" s="396">
        <v>57.9</v>
      </c>
      <c r="K35" s="400">
        <v>773.8</v>
      </c>
    </row>
    <row r="36" spans="3:11" x14ac:dyDescent="0.25">
      <c r="C36" s="350">
        <v>1</v>
      </c>
      <c r="D36" s="125">
        <v>302.5</v>
      </c>
      <c r="E36" s="125">
        <v>58.4</v>
      </c>
      <c r="F36" s="391">
        <v>756</v>
      </c>
      <c r="H36" s="350">
        <v>1</v>
      </c>
      <c r="I36" s="396">
        <v>299.5</v>
      </c>
      <c r="J36" s="396">
        <v>57.8</v>
      </c>
      <c r="K36" s="400">
        <v>776</v>
      </c>
    </row>
    <row r="37" spans="3:11" x14ac:dyDescent="0.25">
      <c r="C37" s="350">
        <v>2</v>
      </c>
      <c r="D37" s="125">
        <v>301.8</v>
      </c>
      <c r="E37" s="125">
        <v>58.3</v>
      </c>
      <c r="F37" s="391">
        <v>758.2</v>
      </c>
      <c r="H37" s="350">
        <v>2</v>
      </c>
      <c r="I37" s="396">
        <v>298.8</v>
      </c>
      <c r="J37" s="396">
        <v>57.7</v>
      </c>
      <c r="K37" s="400">
        <v>778.2</v>
      </c>
    </row>
    <row r="38" spans="3:11" x14ac:dyDescent="0.25">
      <c r="C38" s="350">
        <v>3</v>
      </c>
      <c r="D38" s="125">
        <v>301.10000000000002</v>
      </c>
      <c r="E38" s="125">
        <v>58.2</v>
      </c>
      <c r="F38" s="391">
        <v>760.4</v>
      </c>
      <c r="H38" s="350">
        <v>3</v>
      </c>
      <c r="I38" s="396">
        <v>298.10000000000002</v>
      </c>
      <c r="J38" s="396">
        <v>57.6</v>
      </c>
      <c r="K38" s="400">
        <v>780.4</v>
      </c>
    </row>
    <row r="39" spans="3:11" x14ac:dyDescent="0.25">
      <c r="C39" s="350">
        <v>4</v>
      </c>
      <c r="D39" s="125">
        <v>300.5</v>
      </c>
      <c r="E39" s="125">
        <v>58.1</v>
      </c>
      <c r="F39" s="391">
        <v>762.7</v>
      </c>
      <c r="H39" s="350">
        <v>4</v>
      </c>
      <c r="I39" s="396">
        <v>297.5</v>
      </c>
      <c r="J39" s="396">
        <v>57.5</v>
      </c>
      <c r="K39" s="400">
        <v>782.7</v>
      </c>
    </row>
    <row r="40" spans="3:11" x14ac:dyDescent="0.25">
      <c r="C40" s="350">
        <v>5</v>
      </c>
      <c r="D40" s="125">
        <v>299.8</v>
      </c>
      <c r="E40" s="125">
        <v>58</v>
      </c>
      <c r="F40" s="391">
        <v>764.9</v>
      </c>
      <c r="H40" s="350">
        <v>5</v>
      </c>
      <c r="I40" s="396">
        <v>296.8</v>
      </c>
      <c r="J40" s="396">
        <v>57.4</v>
      </c>
      <c r="K40" s="400">
        <v>784.9</v>
      </c>
    </row>
    <row r="41" spans="3:11" x14ac:dyDescent="0.25">
      <c r="C41" s="350">
        <v>6</v>
      </c>
      <c r="D41" s="125">
        <v>299.10000000000002</v>
      </c>
      <c r="E41" s="125">
        <v>57.9</v>
      </c>
      <c r="F41" s="391">
        <v>767.2</v>
      </c>
      <c r="H41" s="350">
        <v>6</v>
      </c>
      <c r="I41" s="396">
        <v>296.10000000000002</v>
      </c>
      <c r="J41" s="396">
        <v>57.3</v>
      </c>
      <c r="K41" s="400">
        <v>787.2</v>
      </c>
    </row>
    <row r="42" spans="3:11" x14ac:dyDescent="0.25">
      <c r="C42" s="350">
        <v>7</v>
      </c>
      <c r="D42" s="125">
        <v>298.39999999999998</v>
      </c>
      <c r="E42" s="125">
        <v>57.9</v>
      </c>
      <c r="F42" s="391">
        <v>769.5</v>
      </c>
      <c r="H42" s="350">
        <v>7</v>
      </c>
      <c r="I42" s="396">
        <v>295.39999999999998</v>
      </c>
      <c r="J42" s="396">
        <v>57.3</v>
      </c>
      <c r="K42" s="400">
        <v>789.5</v>
      </c>
    </row>
    <row r="43" spans="3:11" x14ac:dyDescent="0.25">
      <c r="C43" s="350">
        <v>8</v>
      </c>
      <c r="D43" s="125">
        <v>297.8</v>
      </c>
      <c r="E43" s="125">
        <v>57.8</v>
      </c>
      <c r="F43" s="391">
        <v>771.8</v>
      </c>
      <c r="H43" s="350">
        <v>8</v>
      </c>
      <c r="I43" s="396">
        <v>294.8</v>
      </c>
      <c r="J43" s="396">
        <v>57.2</v>
      </c>
      <c r="K43" s="400">
        <v>791.8</v>
      </c>
    </row>
    <row r="44" spans="3:11" x14ac:dyDescent="0.25">
      <c r="C44" s="350">
        <v>9</v>
      </c>
      <c r="D44" s="125">
        <v>297.10000000000002</v>
      </c>
      <c r="E44" s="125">
        <v>57.7</v>
      </c>
      <c r="F44" s="391">
        <v>774.1</v>
      </c>
      <c r="H44" s="350">
        <v>9</v>
      </c>
      <c r="I44" s="396">
        <v>294.10000000000002</v>
      </c>
      <c r="J44" s="124">
        <v>57.1</v>
      </c>
      <c r="K44" s="400">
        <v>794.1</v>
      </c>
    </row>
    <row r="45" spans="3:11" x14ac:dyDescent="0.25">
      <c r="C45" s="350">
        <v>10</v>
      </c>
      <c r="D45" s="125">
        <v>296.39999999999998</v>
      </c>
      <c r="E45" s="125">
        <v>57.6</v>
      </c>
      <c r="F45" s="391">
        <v>776.5</v>
      </c>
      <c r="H45" s="350">
        <v>10</v>
      </c>
      <c r="I45" s="396">
        <v>293.39999999999998</v>
      </c>
      <c r="J45" s="124">
        <v>57</v>
      </c>
      <c r="K45" s="400">
        <v>796.5</v>
      </c>
    </row>
    <row r="46" spans="3:11" x14ac:dyDescent="0.25">
      <c r="C46" s="350">
        <v>11</v>
      </c>
      <c r="D46" s="125">
        <v>295.8</v>
      </c>
      <c r="E46" s="125">
        <v>57.5</v>
      </c>
      <c r="F46" s="391">
        <v>778.8</v>
      </c>
      <c r="H46" s="350">
        <v>11</v>
      </c>
      <c r="I46" s="396">
        <v>292.8</v>
      </c>
      <c r="J46" s="396">
        <v>56.9</v>
      </c>
      <c r="K46" s="400">
        <v>798.8</v>
      </c>
    </row>
    <row r="47" spans="3:11" x14ac:dyDescent="0.25">
      <c r="C47" s="350">
        <v>12</v>
      </c>
      <c r="D47" s="125">
        <v>295.10000000000002</v>
      </c>
      <c r="E47" s="125">
        <v>57.5</v>
      </c>
      <c r="F47" s="391">
        <v>781.2</v>
      </c>
      <c r="H47" s="350">
        <v>12</v>
      </c>
      <c r="I47" s="396">
        <v>292.10000000000002</v>
      </c>
      <c r="J47" s="396">
        <v>56.9</v>
      </c>
      <c r="K47" s="400">
        <v>801.2</v>
      </c>
    </row>
    <row r="48" spans="3:11" x14ac:dyDescent="0.25">
      <c r="C48" s="350">
        <v>13</v>
      </c>
      <c r="D48" s="125">
        <v>294.5</v>
      </c>
      <c r="E48" s="125">
        <v>57.4</v>
      </c>
      <c r="F48" s="391">
        <v>783.5</v>
      </c>
      <c r="H48" s="350">
        <v>13</v>
      </c>
      <c r="I48" s="396">
        <v>291.60000000000002</v>
      </c>
      <c r="J48" s="396">
        <v>56.8</v>
      </c>
      <c r="K48" s="400">
        <v>803.5</v>
      </c>
    </row>
    <row r="49" spans="3:11" x14ac:dyDescent="0.25">
      <c r="C49" s="350">
        <v>14</v>
      </c>
      <c r="D49" s="125">
        <v>293.8</v>
      </c>
      <c r="E49" s="125">
        <v>57.3</v>
      </c>
      <c r="F49" s="391">
        <v>785.9</v>
      </c>
      <c r="H49" s="350">
        <v>14</v>
      </c>
      <c r="I49" s="396">
        <v>290.89999999999998</v>
      </c>
      <c r="J49" s="396">
        <v>56.7</v>
      </c>
      <c r="K49" s="400">
        <v>805.9</v>
      </c>
    </row>
    <row r="50" spans="3:11" x14ac:dyDescent="0.25">
      <c r="C50" s="350">
        <v>15</v>
      </c>
      <c r="D50" s="125">
        <v>293.2</v>
      </c>
      <c r="E50" s="125">
        <v>57.2</v>
      </c>
      <c r="F50" s="391">
        <v>788.3</v>
      </c>
      <c r="H50" s="350">
        <v>15</v>
      </c>
      <c r="I50" s="396">
        <v>290.3</v>
      </c>
      <c r="J50" s="396">
        <v>56.6</v>
      </c>
      <c r="K50" s="400">
        <v>808.3</v>
      </c>
    </row>
    <row r="51" spans="3:11" x14ac:dyDescent="0.25">
      <c r="C51" s="350">
        <v>16</v>
      </c>
      <c r="D51" s="125">
        <v>292.5</v>
      </c>
      <c r="E51" s="125">
        <v>57.2</v>
      </c>
      <c r="F51" s="391">
        <v>790</v>
      </c>
      <c r="H51" s="350">
        <v>16</v>
      </c>
      <c r="I51" s="396">
        <v>289.60000000000002</v>
      </c>
      <c r="J51" s="396">
        <v>56.6</v>
      </c>
      <c r="K51" s="400">
        <v>810.8</v>
      </c>
    </row>
    <row r="52" spans="3:11" x14ac:dyDescent="0.25">
      <c r="C52" s="350">
        <v>17</v>
      </c>
      <c r="D52" s="125">
        <v>291.89999999999998</v>
      </c>
      <c r="E52" s="125">
        <v>57.1</v>
      </c>
      <c r="F52" s="391">
        <v>793.2</v>
      </c>
      <c r="H52" s="350">
        <v>17</v>
      </c>
      <c r="I52" s="396">
        <v>289</v>
      </c>
      <c r="J52" s="396">
        <v>56.5</v>
      </c>
      <c r="K52" s="400">
        <v>813.2</v>
      </c>
    </row>
    <row r="53" spans="3:11" x14ac:dyDescent="0.25">
      <c r="C53" s="350">
        <v>18</v>
      </c>
      <c r="D53" s="125">
        <v>291.2</v>
      </c>
      <c r="E53" s="125">
        <v>57</v>
      </c>
      <c r="F53" s="391">
        <v>795.6</v>
      </c>
      <c r="H53" s="350">
        <v>18</v>
      </c>
      <c r="I53" s="396">
        <v>288.3</v>
      </c>
      <c r="J53" s="396">
        <v>564</v>
      </c>
      <c r="K53" s="400">
        <v>815.6</v>
      </c>
    </row>
    <row r="54" spans="3:11" x14ac:dyDescent="0.25">
      <c r="C54" s="350">
        <v>19</v>
      </c>
      <c r="D54" s="125">
        <v>290.60000000000002</v>
      </c>
      <c r="E54" s="125">
        <v>57</v>
      </c>
      <c r="F54" s="391">
        <v>798</v>
      </c>
      <c r="H54" s="350">
        <v>19</v>
      </c>
      <c r="I54" s="396">
        <v>287.7</v>
      </c>
      <c r="J54" s="396">
        <v>56.4</v>
      </c>
      <c r="K54" s="400">
        <v>818</v>
      </c>
    </row>
    <row r="55" spans="3:11" x14ac:dyDescent="0.25">
      <c r="C55" s="350">
        <v>20</v>
      </c>
      <c r="D55" s="125">
        <v>289.89999999999998</v>
      </c>
      <c r="E55" s="125">
        <v>56.9</v>
      </c>
      <c r="F55" s="391">
        <v>800.4</v>
      </c>
      <c r="H55" s="350">
        <v>20</v>
      </c>
      <c r="I55" s="396">
        <v>287</v>
      </c>
      <c r="J55" s="396">
        <v>56.3</v>
      </c>
      <c r="K55" s="400">
        <v>820.4</v>
      </c>
    </row>
    <row r="56" spans="3:11" x14ac:dyDescent="0.25">
      <c r="C56" s="350">
        <v>21</v>
      </c>
      <c r="D56" s="125">
        <v>289.3</v>
      </c>
      <c r="E56" s="125">
        <v>56.8</v>
      </c>
      <c r="F56" s="391">
        <v>802.8</v>
      </c>
      <c r="H56" s="350">
        <v>21</v>
      </c>
      <c r="I56" s="396">
        <v>286.39999999999998</v>
      </c>
      <c r="J56" s="396">
        <v>56.2</v>
      </c>
      <c r="K56" s="400">
        <v>822.8</v>
      </c>
    </row>
    <row r="57" spans="3:11" x14ac:dyDescent="0.25">
      <c r="C57" s="350">
        <v>22</v>
      </c>
      <c r="D57" s="125">
        <v>288.7</v>
      </c>
      <c r="E57" s="125">
        <v>56.8</v>
      </c>
      <c r="F57" s="391">
        <v>805.2</v>
      </c>
      <c r="H57" s="350">
        <v>22</v>
      </c>
      <c r="I57" s="396">
        <v>285.8</v>
      </c>
      <c r="J57" s="396">
        <v>56.2</v>
      </c>
      <c r="K57" s="400">
        <v>825.2</v>
      </c>
    </row>
    <row r="58" spans="3:11" x14ac:dyDescent="0.25">
      <c r="C58" s="350">
        <v>23</v>
      </c>
      <c r="D58" s="125">
        <v>288.10000000000002</v>
      </c>
      <c r="E58" s="125">
        <v>56.7</v>
      </c>
      <c r="F58" s="391">
        <v>807.6</v>
      </c>
      <c r="H58" s="350">
        <v>23</v>
      </c>
      <c r="I58" s="396">
        <v>285.2</v>
      </c>
      <c r="J58" s="396">
        <v>56.1</v>
      </c>
      <c r="K58" s="400">
        <v>827.6</v>
      </c>
    </row>
    <row r="59" spans="3:11" x14ac:dyDescent="0.25">
      <c r="C59" s="350">
        <v>24</v>
      </c>
      <c r="D59" s="125">
        <v>287.39999999999998</v>
      </c>
      <c r="E59" s="125">
        <v>56.6</v>
      </c>
      <c r="F59" s="391">
        <v>809.9</v>
      </c>
      <c r="H59" s="350">
        <v>24</v>
      </c>
      <c r="I59" s="396">
        <v>284.5</v>
      </c>
      <c r="J59" s="396">
        <v>56</v>
      </c>
      <c r="K59" s="400">
        <v>829.9</v>
      </c>
    </row>
    <row r="60" spans="3:11" x14ac:dyDescent="0.25">
      <c r="C60" s="350">
        <v>25</v>
      </c>
      <c r="D60" s="125">
        <v>286.8</v>
      </c>
      <c r="E60" s="125">
        <v>56.5</v>
      </c>
      <c r="F60" s="391">
        <v>812.3</v>
      </c>
      <c r="H60" s="350">
        <v>25</v>
      </c>
      <c r="I60" s="396">
        <v>283.89999999999998</v>
      </c>
      <c r="J60" s="396">
        <v>55.9</v>
      </c>
      <c r="K60" s="400">
        <v>832.3</v>
      </c>
    </row>
    <row r="61" spans="3:11" x14ac:dyDescent="0.25">
      <c r="C61" s="350">
        <v>26</v>
      </c>
      <c r="D61" s="125">
        <v>286.2</v>
      </c>
      <c r="E61" s="125">
        <v>56.5</v>
      </c>
      <c r="F61" s="391">
        <v>814.6</v>
      </c>
      <c r="H61" s="350">
        <v>26</v>
      </c>
      <c r="I61" s="396">
        <v>283.3</v>
      </c>
      <c r="J61" s="396">
        <v>55.9</v>
      </c>
      <c r="K61" s="400">
        <v>834.6</v>
      </c>
    </row>
    <row r="62" spans="3:11" x14ac:dyDescent="0.25">
      <c r="C62" s="350">
        <v>27</v>
      </c>
      <c r="D62" s="125">
        <v>285.60000000000002</v>
      </c>
      <c r="E62" s="125">
        <v>56.4</v>
      </c>
      <c r="F62" s="391">
        <v>817</v>
      </c>
      <c r="H62" s="350">
        <v>27</v>
      </c>
      <c r="I62" s="396">
        <v>282.7</v>
      </c>
      <c r="J62" s="396">
        <v>55.8</v>
      </c>
      <c r="K62" s="400">
        <v>837</v>
      </c>
    </row>
    <row r="63" spans="3:11" x14ac:dyDescent="0.25">
      <c r="C63" s="350">
        <v>28</v>
      </c>
      <c r="D63" s="125">
        <v>285</v>
      </c>
      <c r="E63" s="125">
        <v>56.3</v>
      </c>
      <c r="F63" s="391">
        <v>819</v>
      </c>
      <c r="H63" s="350">
        <v>28</v>
      </c>
      <c r="I63" s="396">
        <v>282.2</v>
      </c>
      <c r="J63" s="396">
        <v>55.7</v>
      </c>
      <c r="K63" s="400">
        <v>839.3</v>
      </c>
    </row>
    <row r="64" spans="3:11" x14ac:dyDescent="0.25">
      <c r="C64" s="350">
        <v>29</v>
      </c>
      <c r="D64" s="125">
        <v>284.39999999999998</v>
      </c>
      <c r="E64" s="125">
        <v>56.2</v>
      </c>
      <c r="F64" s="391">
        <v>821.6</v>
      </c>
      <c r="H64" s="350">
        <v>29</v>
      </c>
      <c r="I64" s="396">
        <v>281.60000000000002</v>
      </c>
      <c r="J64" s="396">
        <v>55.6</v>
      </c>
      <c r="K64" s="400">
        <v>841.6</v>
      </c>
    </row>
    <row r="65" spans="3:11" x14ac:dyDescent="0.25">
      <c r="C65" s="350">
        <v>30</v>
      </c>
      <c r="D65" s="125">
        <v>283.8</v>
      </c>
      <c r="E65" s="125">
        <v>56.1</v>
      </c>
      <c r="F65" s="391">
        <v>824</v>
      </c>
      <c r="H65" s="350">
        <v>30</v>
      </c>
      <c r="I65" s="396">
        <v>281</v>
      </c>
      <c r="J65" s="396">
        <v>55.5</v>
      </c>
      <c r="K65" s="400">
        <v>844</v>
      </c>
    </row>
    <row r="66" spans="3:11" x14ac:dyDescent="0.25">
      <c r="C66" s="350">
        <v>31</v>
      </c>
      <c r="D66" s="125">
        <v>283.2</v>
      </c>
      <c r="E66" s="125">
        <v>56.1</v>
      </c>
      <c r="F66" s="391">
        <v>826.3</v>
      </c>
      <c r="H66" s="350">
        <v>31</v>
      </c>
      <c r="I66" s="396">
        <v>280.39999999999998</v>
      </c>
      <c r="J66" s="396">
        <v>55.5</v>
      </c>
      <c r="K66" s="400">
        <v>846.3</v>
      </c>
    </row>
    <row r="67" spans="3:11" x14ac:dyDescent="0.25">
      <c r="C67" s="350">
        <v>32</v>
      </c>
      <c r="D67" s="125">
        <v>282.60000000000002</v>
      </c>
      <c r="E67" s="125">
        <v>56</v>
      </c>
      <c r="F67" s="391">
        <v>828.6</v>
      </c>
      <c r="H67" s="350">
        <v>32</v>
      </c>
      <c r="I67" s="396">
        <v>279.8</v>
      </c>
      <c r="J67" s="396">
        <v>55.4</v>
      </c>
      <c r="K67" s="400">
        <v>848.6</v>
      </c>
    </row>
    <row r="68" spans="3:11" x14ac:dyDescent="0.25">
      <c r="C68" s="350">
        <v>33</v>
      </c>
      <c r="D68" s="125">
        <v>282</v>
      </c>
      <c r="E68" s="125">
        <v>55.9</v>
      </c>
      <c r="F68" s="391">
        <v>830.9</v>
      </c>
      <c r="H68" s="350">
        <v>33</v>
      </c>
      <c r="I68" s="396">
        <v>279.2</v>
      </c>
      <c r="J68" s="396">
        <v>55.3</v>
      </c>
      <c r="K68" s="400">
        <v>850.6</v>
      </c>
    </row>
    <row r="69" spans="3:11" x14ac:dyDescent="0.25">
      <c r="C69" s="350">
        <v>34</v>
      </c>
      <c r="D69" s="125">
        <v>281.39999999999998</v>
      </c>
      <c r="E69" s="125">
        <v>55.8</v>
      </c>
      <c r="F69" s="391">
        <v>833.2</v>
      </c>
      <c r="H69" s="350">
        <v>34</v>
      </c>
      <c r="I69" s="396">
        <v>278.60000000000002</v>
      </c>
      <c r="J69" s="396">
        <v>55.2</v>
      </c>
      <c r="K69" s="400">
        <v>853.2</v>
      </c>
    </row>
    <row r="70" spans="3:11" x14ac:dyDescent="0.25">
      <c r="C70" s="350">
        <v>35</v>
      </c>
      <c r="D70" s="125">
        <v>280.8</v>
      </c>
      <c r="E70" s="125">
        <v>55.7</v>
      </c>
      <c r="F70" s="391">
        <v>835.5</v>
      </c>
      <c r="H70" s="350">
        <v>35</v>
      </c>
      <c r="I70" s="396">
        <v>278</v>
      </c>
      <c r="J70" s="396">
        <v>55.1</v>
      </c>
      <c r="K70" s="400">
        <v>855.5</v>
      </c>
    </row>
    <row r="71" spans="3:11" x14ac:dyDescent="0.25">
      <c r="C71" s="350">
        <v>36</v>
      </c>
      <c r="D71" s="125">
        <v>280.2</v>
      </c>
      <c r="E71" s="125">
        <v>55.7</v>
      </c>
      <c r="F71" s="391">
        <v>837.8</v>
      </c>
      <c r="H71" s="350">
        <v>36</v>
      </c>
      <c r="I71" s="396">
        <v>277.39999999999998</v>
      </c>
      <c r="J71" s="396">
        <v>55.1</v>
      </c>
      <c r="K71" s="400">
        <v>857.5</v>
      </c>
    </row>
    <row r="72" spans="3:11" x14ac:dyDescent="0.25">
      <c r="C72" s="350">
        <v>37</v>
      </c>
      <c r="D72" s="125">
        <v>279.7</v>
      </c>
      <c r="E72" s="125">
        <v>55.6</v>
      </c>
      <c r="F72" s="391">
        <v>840</v>
      </c>
      <c r="H72" s="350">
        <v>37</v>
      </c>
      <c r="I72" s="396">
        <v>276.89999999999998</v>
      </c>
      <c r="J72" s="396">
        <v>55</v>
      </c>
      <c r="K72" s="400">
        <v>860</v>
      </c>
    </row>
    <row r="73" spans="3:11" x14ac:dyDescent="0.25">
      <c r="C73" s="350">
        <v>38</v>
      </c>
      <c r="D73" s="125">
        <v>279.10000000000002</v>
      </c>
      <c r="E73" s="125">
        <v>55.5</v>
      </c>
      <c r="F73" s="391">
        <v>842.3</v>
      </c>
      <c r="H73" s="350">
        <v>38</v>
      </c>
      <c r="I73" s="396">
        <v>276.3</v>
      </c>
      <c r="J73" s="396">
        <v>54.9</v>
      </c>
      <c r="K73" s="400">
        <v>862.3</v>
      </c>
    </row>
    <row r="74" spans="3:11" x14ac:dyDescent="0.25">
      <c r="C74" s="350">
        <v>39</v>
      </c>
      <c r="D74" s="125">
        <v>278.5</v>
      </c>
      <c r="E74" s="125">
        <v>55.4</v>
      </c>
      <c r="F74" s="391">
        <v>844.6</v>
      </c>
      <c r="H74" s="350">
        <v>39</v>
      </c>
      <c r="I74" s="396">
        <v>275.7</v>
      </c>
      <c r="J74" s="396">
        <v>54.8</v>
      </c>
      <c r="K74" s="400">
        <v>864.6</v>
      </c>
    </row>
    <row r="75" spans="3:11" x14ac:dyDescent="0.25">
      <c r="C75" s="350">
        <v>40</v>
      </c>
      <c r="D75" s="125">
        <v>278</v>
      </c>
      <c r="E75" s="125">
        <v>55.3</v>
      </c>
      <c r="F75" s="391">
        <v>846.8</v>
      </c>
      <c r="H75" s="350">
        <v>40</v>
      </c>
      <c r="I75" s="396">
        <v>275.2</v>
      </c>
      <c r="J75" s="396">
        <v>54.7</v>
      </c>
      <c r="K75" s="400">
        <v>866.8</v>
      </c>
    </row>
    <row r="76" spans="3:11" x14ac:dyDescent="0.25">
      <c r="C76" s="350">
        <v>41</v>
      </c>
      <c r="D76" s="125">
        <v>277.39999999999998</v>
      </c>
      <c r="E76" s="125">
        <v>55.3</v>
      </c>
      <c r="F76" s="391">
        <v>849.1</v>
      </c>
      <c r="H76" s="350">
        <v>41</v>
      </c>
      <c r="I76" s="396">
        <v>274.60000000000002</v>
      </c>
      <c r="J76" s="396">
        <v>54.7</v>
      </c>
      <c r="K76" s="400">
        <v>869.1</v>
      </c>
    </row>
    <row r="77" spans="3:11" x14ac:dyDescent="0.25">
      <c r="C77" s="350">
        <v>42</v>
      </c>
      <c r="D77" s="125">
        <v>276.89999999999998</v>
      </c>
      <c r="E77" s="125">
        <v>55.2</v>
      </c>
      <c r="F77" s="391">
        <v>851.3</v>
      </c>
      <c r="H77" s="350">
        <v>42</v>
      </c>
      <c r="I77" s="396">
        <v>274.10000000000002</v>
      </c>
      <c r="J77" s="396">
        <v>54.6</v>
      </c>
      <c r="K77" s="400">
        <v>871.3</v>
      </c>
    </row>
    <row r="78" spans="3:11" x14ac:dyDescent="0.25">
      <c r="C78" s="350">
        <v>43</v>
      </c>
      <c r="D78" s="125">
        <v>276.39999999999998</v>
      </c>
      <c r="E78" s="125">
        <v>55.1</v>
      </c>
      <c r="F78" s="391">
        <v>853.5</v>
      </c>
      <c r="H78" s="350">
        <v>43</v>
      </c>
      <c r="I78" s="396">
        <v>273.60000000000002</v>
      </c>
      <c r="J78" s="396">
        <v>54.5</v>
      </c>
      <c r="K78" s="400">
        <v>873.5</v>
      </c>
    </row>
    <row r="79" spans="3:11" x14ac:dyDescent="0.25">
      <c r="C79" s="350">
        <v>44</v>
      </c>
      <c r="D79" s="125">
        <v>275.89999999999998</v>
      </c>
      <c r="E79" s="125">
        <v>55.1</v>
      </c>
      <c r="F79" s="391">
        <v>855.7</v>
      </c>
      <c r="H79" s="350">
        <v>44</v>
      </c>
      <c r="I79" s="396">
        <v>273.10000000000002</v>
      </c>
      <c r="J79" s="396">
        <v>54.5</v>
      </c>
      <c r="K79" s="400">
        <v>875.7</v>
      </c>
    </row>
    <row r="80" spans="3:11" x14ac:dyDescent="0.25">
      <c r="C80" s="350">
        <v>45</v>
      </c>
      <c r="D80" s="125">
        <v>275.39999999999998</v>
      </c>
      <c r="E80" s="125">
        <v>55</v>
      </c>
      <c r="F80" s="391">
        <v>857.9</v>
      </c>
      <c r="H80" s="350">
        <v>45</v>
      </c>
      <c r="I80" s="396">
        <v>272.60000000000002</v>
      </c>
      <c r="J80" s="396">
        <v>54.4</v>
      </c>
      <c r="K80" s="400">
        <v>877.9</v>
      </c>
    </row>
    <row r="81" spans="3:11" x14ac:dyDescent="0.25">
      <c r="C81" s="350">
        <v>46</v>
      </c>
      <c r="D81" s="125">
        <v>274.8</v>
      </c>
      <c r="E81" s="125">
        <v>54.9</v>
      </c>
      <c r="F81" s="391">
        <v>860.1</v>
      </c>
      <c r="H81" s="350">
        <v>46</v>
      </c>
      <c r="I81" s="396">
        <v>272.10000000000002</v>
      </c>
      <c r="J81" s="396">
        <v>54.4</v>
      </c>
      <c r="K81" s="400">
        <v>880.1</v>
      </c>
    </row>
    <row r="82" spans="3:11" x14ac:dyDescent="0.25">
      <c r="C82" s="350">
        <v>47</v>
      </c>
      <c r="D82" s="125">
        <v>274.3</v>
      </c>
      <c r="E82" s="125">
        <v>54.8</v>
      </c>
      <c r="F82" s="391">
        <v>862.3</v>
      </c>
      <c r="H82" s="350">
        <v>47</v>
      </c>
      <c r="I82" s="396">
        <v>271.60000000000002</v>
      </c>
      <c r="J82" s="396">
        <v>54.3</v>
      </c>
      <c r="K82" s="400">
        <v>882.3</v>
      </c>
    </row>
    <row r="83" spans="3:11" x14ac:dyDescent="0.25">
      <c r="C83" s="350">
        <v>48</v>
      </c>
      <c r="D83" s="125">
        <v>273.8</v>
      </c>
      <c r="E83" s="125">
        <v>54.8</v>
      </c>
      <c r="F83" s="391">
        <v>864.5</v>
      </c>
      <c r="H83" s="350">
        <v>48</v>
      </c>
      <c r="I83" s="396">
        <v>271.10000000000002</v>
      </c>
      <c r="J83" s="396">
        <v>54.3</v>
      </c>
      <c r="K83" s="400">
        <v>884.5</v>
      </c>
    </row>
    <row r="84" spans="3:11" x14ac:dyDescent="0.25">
      <c r="C84" s="350">
        <v>49</v>
      </c>
      <c r="D84" s="125">
        <v>273.3</v>
      </c>
      <c r="E84" s="125">
        <v>54.7</v>
      </c>
      <c r="F84" s="391">
        <v>866.8</v>
      </c>
      <c r="H84" s="350">
        <v>49</v>
      </c>
      <c r="I84" s="396">
        <v>270.60000000000002</v>
      </c>
      <c r="J84" s="396">
        <v>54.2</v>
      </c>
      <c r="K84" s="400">
        <v>886</v>
      </c>
    </row>
    <row r="85" spans="3:11" x14ac:dyDescent="0.25">
      <c r="C85" s="350">
        <v>50</v>
      </c>
      <c r="D85" s="125">
        <v>272.8</v>
      </c>
      <c r="E85" s="125">
        <v>54.6</v>
      </c>
      <c r="F85" s="391">
        <v>869</v>
      </c>
      <c r="H85" s="350">
        <v>50</v>
      </c>
      <c r="I85" s="396">
        <v>270.10000000000002</v>
      </c>
      <c r="J85" s="396">
        <v>54.1</v>
      </c>
      <c r="K85" s="400">
        <v>889</v>
      </c>
    </row>
    <row r="86" spans="3:11" x14ac:dyDescent="0.25">
      <c r="C86" s="350">
        <v>51</v>
      </c>
      <c r="D86" s="125">
        <v>272.2</v>
      </c>
      <c r="E86" s="125">
        <v>54.6</v>
      </c>
      <c r="F86" s="391">
        <v>871.3</v>
      </c>
      <c r="H86" s="350">
        <v>51</v>
      </c>
      <c r="I86" s="396">
        <v>269.5</v>
      </c>
      <c r="J86" s="396">
        <v>54.1</v>
      </c>
      <c r="K86" s="400">
        <v>891.3</v>
      </c>
    </row>
    <row r="87" spans="3:11" x14ac:dyDescent="0.25">
      <c r="C87" s="350">
        <v>52</v>
      </c>
      <c r="D87" s="125">
        <v>271.7</v>
      </c>
      <c r="E87" s="125">
        <v>54.5</v>
      </c>
      <c r="F87" s="391">
        <v>873.6</v>
      </c>
      <c r="H87" s="350">
        <v>52</v>
      </c>
      <c r="I87" s="396">
        <v>269</v>
      </c>
      <c r="J87" s="396">
        <v>54</v>
      </c>
      <c r="K87" s="400">
        <v>893.6</v>
      </c>
    </row>
    <row r="88" spans="3:11" x14ac:dyDescent="0.25">
      <c r="C88" s="350">
        <v>53</v>
      </c>
      <c r="D88" s="125">
        <v>271.2</v>
      </c>
      <c r="E88" s="125">
        <v>54.4</v>
      </c>
      <c r="F88" s="391">
        <v>875.8</v>
      </c>
      <c r="H88" s="350">
        <v>53</v>
      </c>
      <c r="I88" s="396">
        <v>268.5</v>
      </c>
      <c r="J88" s="396">
        <v>53.9</v>
      </c>
      <c r="K88" s="400">
        <v>895.6</v>
      </c>
    </row>
    <row r="89" spans="3:11" x14ac:dyDescent="0.25">
      <c r="C89" s="350">
        <v>54</v>
      </c>
      <c r="D89" s="125">
        <v>270.60000000000002</v>
      </c>
      <c r="E89" s="125">
        <v>54.3</v>
      </c>
      <c r="F89" s="391">
        <v>878.1</v>
      </c>
      <c r="H89" s="350">
        <v>54</v>
      </c>
      <c r="I89" s="396">
        <v>267.89999999999998</v>
      </c>
      <c r="J89" s="396">
        <v>53.8</v>
      </c>
      <c r="K89" s="400">
        <v>898.1</v>
      </c>
    </row>
    <row r="90" spans="3:11" x14ac:dyDescent="0.25">
      <c r="C90" s="350">
        <v>55</v>
      </c>
      <c r="D90" s="125">
        <v>270.10000000000002</v>
      </c>
      <c r="E90" s="125">
        <v>54.3</v>
      </c>
      <c r="F90" s="391">
        <v>880.4</v>
      </c>
      <c r="H90" s="350">
        <v>55</v>
      </c>
      <c r="I90" s="396">
        <v>267.39999999999998</v>
      </c>
      <c r="J90" s="396">
        <v>53.8</v>
      </c>
      <c r="K90" s="400">
        <v>900.4</v>
      </c>
    </row>
    <row r="91" spans="3:11" x14ac:dyDescent="0.25">
      <c r="C91" s="350">
        <v>56</v>
      </c>
      <c r="D91" s="125">
        <v>269.60000000000002</v>
      </c>
      <c r="E91" s="125">
        <v>54.2</v>
      </c>
      <c r="F91" s="391">
        <v>882.7</v>
      </c>
      <c r="H91" s="350">
        <v>56</v>
      </c>
      <c r="I91" s="396">
        <v>266.89999999999998</v>
      </c>
      <c r="J91" s="396">
        <v>53.7</v>
      </c>
      <c r="K91" s="400">
        <v>902.7</v>
      </c>
    </row>
    <row r="92" spans="3:11" x14ac:dyDescent="0.25">
      <c r="C92" s="350">
        <v>57</v>
      </c>
      <c r="D92" s="125">
        <v>269.10000000000002</v>
      </c>
      <c r="E92" s="125">
        <v>54.1</v>
      </c>
      <c r="F92" s="391">
        <v>885</v>
      </c>
      <c r="H92" s="350">
        <v>57</v>
      </c>
      <c r="I92" s="396">
        <v>266.39999999999998</v>
      </c>
      <c r="J92" s="396">
        <v>53.6</v>
      </c>
      <c r="K92" s="400">
        <v>905</v>
      </c>
    </row>
    <row r="93" spans="3:11" x14ac:dyDescent="0.25">
      <c r="C93" s="350">
        <v>58</v>
      </c>
      <c r="D93" s="125">
        <v>268.5</v>
      </c>
      <c r="E93" s="125">
        <v>54.1</v>
      </c>
      <c r="F93" s="391">
        <v>887.3</v>
      </c>
      <c r="H93" s="350">
        <v>58</v>
      </c>
      <c r="I93" s="396">
        <v>265.8</v>
      </c>
      <c r="J93" s="124">
        <v>53.6</v>
      </c>
      <c r="K93" s="400">
        <v>907.3</v>
      </c>
    </row>
    <row r="94" spans="3:11" x14ac:dyDescent="0.25">
      <c r="C94" s="350">
        <v>59</v>
      </c>
      <c r="D94" s="125">
        <v>268</v>
      </c>
      <c r="E94" s="125">
        <v>54</v>
      </c>
      <c r="F94" s="391">
        <v>889.6</v>
      </c>
      <c r="H94" s="350">
        <v>59</v>
      </c>
      <c r="I94" s="396">
        <v>265.3</v>
      </c>
      <c r="J94" s="396">
        <v>53.5</v>
      </c>
      <c r="K94" s="400">
        <v>909.6</v>
      </c>
    </row>
    <row r="95" spans="3:11" x14ac:dyDescent="0.25">
      <c r="C95" s="350">
        <v>60</v>
      </c>
      <c r="D95" s="125">
        <v>267.5</v>
      </c>
      <c r="E95" s="125">
        <v>53.9</v>
      </c>
      <c r="F95" s="391">
        <v>891.9</v>
      </c>
      <c r="H95" s="350">
        <v>60</v>
      </c>
      <c r="I95" s="396">
        <v>264.8</v>
      </c>
      <c r="J95" s="396">
        <v>53.4</v>
      </c>
      <c r="K95" s="400">
        <v>911.9</v>
      </c>
    </row>
    <row r="96" spans="3:11" x14ac:dyDescent="0.25">
      <c r="C96" s="350">
        <v>61</v>
      </c>
      <c r="D96" s="125">
        <v>267</v>
      </c>
      <c r="E96" s="125">
        <v>53.8</v>
      </c>
      <c r="F96" s="391">
        <v>894.3</v>
      </c>
      <c r="H96" s="350">
        <v>61</v>
      </c>
      <c r="I96" s="396">
        <v>264.3</v>
      </c>
      <c r="J96" s="396">
        <v>53.3</v>
      </c>
      <c r="K96" s="400">
        <v>914.3</v>
      </c>
    </row>
    <row r="97" spans="3:11" x14ac:dyDescent="0.25">
      <c r="C97" s="350">
        <v>62</v>
      </c>
      <c r="D97" s="125">
        <v>266.39999999999998</v>
      </c>
      <c r="E97" s="125">
        <v>53.8</v>
      </c>
      <c r="F97" s="391">
        <v>896.6</v>
      </c>
      <c r="H97" s="350">
        <v>62</v>
      </c>
      <c r="I97" s="396">
        <v>263.7</v>
      </c>
      <c r="J97" s="396">
        <v>53.3</v>
      </c>
      <c r="K97" s="400">
        <v>916.6</v>
      </c>
    </row>
    <row r="98" spans="3:11" x14ac:dyDescent="0.25">
      <c r="C98" s="350">
        <v>63</v>
      </c>
      <c r="D98" s="125">
        <v>265.89999999999998</v>
      </c>
      <c r="E98" s="125">
        <v>53.7</v>
      </c>
      <c r="F98" s="391">
        <v>898.9</v>
      </c>
      <c r="H98" s="350">
        <v>63</v>
      </c>
      <c r="I98" s="396">
        <v>263.2</v>
      </c>
      <c r="J98" s="396">
        <v>53.2</v>
      </c>
      <c r="K98" s="400">
        <v>918.9</v>
      </c>
    </row>
    <row r="99" spans="3:11" x14ac:dyDescent="0.25">
      <c r="C99" s="350">
        <v>64</v>
      </c>
      <c r="D99" s="125">
        <v>265.39999999999998</v>
      </c>
      <c r="E99" s="125">
        <v>53.7</v>
      </c>
      <c r="F99" s="391">
        <v>901.3</v>
      </c>
      <c r="H99" s="350">
        <v>64</v>
      </c>
      <c r="I99" s="396">
        <v>262.7</v>
      </c>
      <c r="J99" s="396">
        <v>53.1</v>
      </c>
      <c r="K99" s="400">
        <v>921.3</v>
      </c>
    </row>
    <row r="100" spans="3:11" x14ac:dyDescent="0.25">
      <c r="C100" s="350">
        <v>65</v>
      </c>
      <c r="D100" s="125">
        <v>264.89999999999998</v>
      </c>
      <c r="E100" s="125">
        <v>53.6</v>
      </c>
      <c r="F100" s="391">
        <v>903.6</v>
      </c>
      <c r="H100" s="350">
        <v>65</v>
      </c>
      <c r="I100" s="396">
        <v>262.3</v>
      </c>
      <c r="J100" s="396">
        <v>53.1</v>
      </c>
      <c r="K100" s="400">
        <v>923.6</v>
      </c>
    </row>
    <row r="101" spans="3:11" x14ac:dyDescent="0.25">
      <c r="C101" s="350">
        <v>66</v>
      </c>
      <c r="D101" s="125">
        <v>264.39999999999998</v>
      </c>
      <c r="E101" s="125">
        <v>53.5</v>
      </c>
      <c r="F101" s="391">
        <v>906</v>
      </c>
      <c r="H101" s="350">
        <v>66</v>
      </c>
      <c r="I101" s="396">
        <v>261.8</v>
      </c>
      <c r="J101" s="396">
        <v>53</v>
      </c>
      <c r="K101" s="400">
        <v>926</v>
      </c>
    </row>
    <row r="102" spans="3:11" x14ac:dyDescent="0.25">
      <c r="C102" s="350">
        <v>67</v>
      </c>
      <c r="D102" s="125">
        <v>263.89999999999998</v>
      </c>
      <c r="E102" s="125">
        <v>53.4</v>
      </c>
      <c r="F102" s="391">
        <v>908.3</v>
      </c>
      <c r="H102" s="350">
        <v>67</v>
      </c>
      <c r="I102" s="396">
        <v>261.3</v>
      </c>
      <c r="J102" s="396">
        <v>52.9</v>
      </c>
      <c r="K102" s="400">
        <v>928.3</v>
      </c>
    </row>
    <row r="103" spans="3:11" x14ac:dyDescent="0.25">
      <c r="C103" s="350">
        <v>68</v>
      </c>
      <c r="D103" s="125">
        <v>263.5</v>
      </c>
      <c r="E103" s="125">
        <v>53.3</v>
      </c>
      <c r="F103" s="391">
        <v>910.7</v>
      </c>
      <c r="H103" s="350">
        <v>68</v>
      </c>
      <c r="I103" s="396">
        <v>260.89999999999998</v>
      </c>
      <c r="J103" s="396">
        <v>52.8</v>
      </c>
      <c r="K103" s="400">
        <v>930.7</v>
      </c>
    </row>
    <row r="104" spans="3:11" x14ac:dyDescent="0.25">
      <c r="C104" s="350">
        <v>69</v>
      </c>
      <c r="D104" s="125">
        <v>263</v>
      </c>
      <c r="E104" s="125">
        <v>53.3</v>
      </c>
      <c r="F104" s="391">
        <v>913</v>
      </c>
      <c r="H104" s="350">
        <v>69</v>
      </c>
      <c r="I104" s="396">
        <v>260.39999999999998</v>
      </c>
      <c r="J104" s="396">
        <v>52.8</v>
      </c>
      <c r="K104" s="400">
        <v>933</v>
      </c>
    </row>
    <row r="105" spans="3:11" x14ac:dyDescent="0.25">
      <c r="C105" s="350">
        <v>70</v>
      </c>
      <c r="D105" s="125">
        <v>262.5</v>
      </c>
      <c r="E105" s="125">
        <v>53.2</v>
      </c>
      <c r="F105" s="391">
        <v>915.4</v>
      </c>
      <c r="H105" s="350">
        <v>70</v>
      </c>
      <c r="I105" s="396">
        <v>259.89999999999998</v>
      </c>
      <c r="J105" s="396">
        <v>52.7</v>
      </c>
      <c r="K105" s="400">
        <v>935</v>
      </c>
    </row>
    <row r="106" spans="3:11" x14ac:dyDescent="0.25">
      <c r="C106" s="350">
        <v>71</v>
      </c>
      <c r="D106" s="125">
        <v>262</v>
      </c>
      <c r="E106" s="125">
        <v>53.1</v>
      </c>
      <c r="F106" s="391">
        <v>917.7</v>
      </c>
      <c r="H106" s="350">
        <v>71</v>
      </c>
      <c r="I106" s="396">
        <v>259.39999999999998</v>
      </c>
      <c r="J106" s="396">
        <v>52.6</v>
      </c>
      <c r="K106" s="400">
        <v>937.7</v>
      </c>
    </row>
    <row r="107" spans="3:11" x14ac:dyDescent="0.25">
      <c r="C107" s="350">
        <v>72</v>
      </c>
      <c r="D107" s="125">
        <v>261.5</v>
      </c>
      <c r="E107" s="125">
        <v>53.1</v>
      </c>
      <c r="F107" s="391">
        <v>920.1</v>
      </c>
      <c r="H107" s="350">
        <v>72</v>
      </c>
      <c r="I107" s="396">
        <v>258.89999999999998</v>
      </c>
      <c r="J107" s="396">
        <v>52.6</v>
      </c>
      <c r="K107" s="400">
        <v>940.1</v>
      </c>
    </row>
    <row r="108" spans="3:11" x14ac:dyDescent="0.25">
      <c r="C108" s="350">
        <v>73</v>
      </c>
      <c r="D108" s="125">
        <v>261.10000000000002</v>
      </c>
      <c r="E108" s="125">
        <v>53</v>
      </c>
      <c r="F108" s="391">
        <v>922.4</v>
      </c>
      <c r="H108" s="350">
        <v>73</v>
      </c>
      <c r="I108" s="396">
        <v>258.5</v>
      </c>
      <c r="J108" s="396">
        <v>52.5</v>
      </c>
      <c r="K108" s="400">
        <v>942.4</v>
      </c>
    </row>
    <row r="109" spans="3:11" x14ac:dyDescent="0.25">
      <c r="C109" s="350">
        <v>74</v>
      </c>
      <c r="D109" s="125">
        <v>260.60000000000002</v>
      </c>
      <c r="E109" s="125">
        <v>52.9</v>
      </c>
      <c r="F109" s="391">
        <v>924.8</v>
      </c>
      <c r="H109" s="350">
        <v>74</v>
      </c>
      <c r="I109" s="396">
        <v>258</v>
      </c>
      <c r="J109" s="396">
        <v>52.4</v>
      </c>
      <c r="K109" s="400">
        <v>944.8</v>
      </c>
    </row>
    <row r="110" spans="3:11" x14ac:dyDescent="0.25">
      <c r="C110" s="350">
        <v>75</v>
      </c>
      <c r="D110" s="125">
        <v>260.2</v>
      </c>
      <c r="E110" s="125">
        <v>52.8</v>
      </c>
      <c r="F110" s="391">
        <v>927.1</v>
      </c>
      <c r="H110" s="350">
        <v>75</v>
      </c>
      <c r="I110" s="396">
        <v>257.60000000000002</v>
      </c>
      <c r="J110" s="396">
        <v>52.3</v>
      </c>
      <c r="K110" s="400">
        <v>947.1</v>
      </c>
    </row>
    <row r="111" spans="3:11" x14ac:dyDescent="0.25">
      <c r="C111" s="350">
        <v>76</v>
      </c>
      <c r="D111" s="125">
        <v>259.7</v>
      </c>
      <c r="E111" s="125">
        <v>52.8</v>
      </c>
      <c r="F111" s="391">
        <v>929.5</v>
      </c>
      <c r="H111" s="350">
        <v>76</v>
      </c>
      <c r="I111" s="396">
        <v>257.10000000000002</v>
      </c>
      <c r="J111" s="396">
        <v>52.3</v>
      </c>
      <c r="K111" s="400">
        <v>949.5</v>
      </c>
    </row>
    <row r="112" spans="3:11" x14ac:dyDescent="0.25">
      <c r="C112" s="350">
        <v>77</v>
      </c>
      <c r="D112" s="125">
        <v>259.3</v>
      </c>
      <c r="E112" s="125">
        <v>52.7</v>
      </c>
      <c r="F112" s="391">
        <v>931.8</v>
      </c>
      <c r="H112" s="350">
        <v>77</v>
      </c>
      <c r="I112" s="396">
        <v>256.7</v>
      </c>
      <c r="J112" s="396">
        <v>52.2</v>
      </c>
      <c r="K112" s="400">
        <v>951.8</v>
      </c>
    </row>
    <row r="113" spans="3:11" x14ac:dyDescent="0.25">
      <c r="C113" s="350">
        <v>78</v>
      </c>
      <c r="D113" s="125">
        <v>258.8</v>
      </c>
      <c r="E113" s="125">
        <v>52.6</v>
      </c>
      <c r="F113" s="391">
        <v>934.2</v>
      </c>
      <c r="H113" s="350">
        <v>78</v>
      </c>
      <c r="I113" s="396">
        <v>256.2</v>
      </c>
      <c r="J113" s="396">
        <v>52.1</v>
      </c>
      <c r="K113" s="400">
        <v>954.2</v>
      </c>
    </row>
    <row r="114" spans="3:11" x14ac:dyDescent="0.25">
      <c r="C114" s="350">
        <v>79</v>
      </c>
      <c r="D114" s="125">
        <v>258.39999999999998</v>
      </c>
      <c r="E114" s="125">
        <v>52.6</v>
      </c>
      <c r="F114" s="391">
        <v>936.6</v>
      </c>
      <c r="H114" s="350">
        <v>79</v>
      </c>
      <c r="I114" s="396">
        <v>255.8</v>
      </c>
      <c r="J114" s="396">
        <v>52.1</v>
      </c>
      <c r="K114" s="400">
        <v>956.6</v>
      </c>
    </row>
    <row r="115" spans="3:11" x14ac:dyDescent="0.25">
      <c r="C115" s="350">
        <v>80</v>
      </c>
      <c r="D115" s="125">
        <v>258</v>
      </c>
      <c r="E115" s="125">
        <v>52.5</v>
      </c>
      <c r="F115" s="391">
        <v>938.9</v>
      </c>
      <c r="H115" s="350">
        <v>80</v>
      </c>
      <c r="I115" s="396">
        <v>255.4</v>
      </c>
      <c r="J115" s="396">
        <v>52</v>
      </c>
      <c r="K115" s="400">
        <v>958.9</v>
      </c>
    </row>
    <row r="116" spans="3:11" x14ac:dyDescent="0.25">
      <c r="C116" s="350">
        <v>81</v>
      </c>
      <c r="D116" s="125">
        <v>257.60000000000002</v>
      </c>
      <c r="E116" s="125">
        <v>52.4</v>
      </c>
      <c r="F116" s="391">
        <v>941.3</v>
      </c>
      <c r="H116" s="350">
        <v>81</v>
      </c>
      <c r="I116" s="396">
        <v>255</v>
      </c>
      <c r="J116" s="396">
        <v>51.9</v>
      </c>
      <c r="K116" s="400">
        <v>961.3</v>
      </c>
    </row>
    <row r="117" spans="3:11" x14ac:dyDescent="0.25">
      <c r="C117" s="350">
        <v>82</v>
      </c>
      <c r="D117" s="125">
        <v>257.2</v>
      </c>
      <c r="E117" s="125">
        <v>52.3</v>
      </c>
      <c r="F117" s="391">
        <v>943.7</v>
      </c>
      <c r="H117" s="350">
        <v>82</v>
      </c>
      <c r="I117" s="396">
        <v>254.6</v>
      </c>
      <c r="J117" s="396">
        <v>51.8</v>
      </c>
      <c r="K117" s="400">
        <v>963.7</v>
      </c>
    </row>
    <row r="118" spans="3:11" x14ac:dyDescent="0.25">
      <c r="C118" s="350">
        <v>83</v>
      </c>
      <c r="D118" s="125">
        <v>256.8</v>
      </c>
      <c r="E118" s="125">
        <v>52.3</v>
      </c>
      <c r="F118" s="391">
        <v>946</v>
      </c>
      <c r="H118" s="350">
        <v>83</v>
      </c>
      <c r="I118" s="396">
        <v>254.2</v>
      </c>
      <c r="J118" s="396">
        <v>51.8</v>
      </c>
      <c r="K118" s="400">
        <v>966</v>
      </c>
    </row>
    <row r="119" spans="3:11" x14ac:dyDescent="0.25">
      <c r="C119" s="350">
        <v>84</v>
      </c>
      <c r="D119" s="125">
        <v>256.39999999999998</v>
      </c>
      <c r="E119" s="125">
        <v>52.2</v>
      </c>
      <c r="F119" s="391">
        <v>948.4</v>
      </c>
      <c r="H119" s="350">
        <v>84</v>
      </c>
      <c r="I119" s="396">
        <v>253.8</v>
      </c>
      <c r="J119" s="396">
        <v>51.7</v>
      </c>
      <c r="K119" s="400">
        <v>968.4</v>
      </c>
    </row>
    <row r="120" spans="3:11" x14ac:dyDescent="0.25">
      <c r="C120" s="350">
        <v>85</v>
      </c>
      <c r="D120" s="125">
        <v>256</v>
      </c>
      <c r="E120" s="125">
        <v>52.1</v>
      </c>
      <c r="F120" s="391">
        <v>950.9</v>
      </c>
      <c r="H120" s="350">
        <v>85</v>
      </c>
      <c r="I120" s="396">
        <v>253.4</v>
      </c>
      <c r="J120" s="396">
        <v>51.6</v>
      </c>
      <c r="K120" s="400">
        <v>970.9</v>
      </c>
    </row>
    <row r="121" spans="3:11" x14ac:dyDescent="0.25">
      <c r="C121" s="350">
        <v>86</v>
      </c>
      <c r="D121" s="125">
        <v>255.6</v>
      </c>
      <c r="E121" s="125">
        <v>52.1</v>
      </c>
      <c r="F121" s="391">
        <v>953.4</v>
      </c>
      <c r="H121" s="350">
        <v>86</v>
      </c>
      <c r="I121" s="396">
        <v>253</v>
      </c>
      <c r="J121" s="396">
        <v>51.6</v>
      </c>
      <c r="K121" s="400">
        <v>973.4</v>
      </c>
    </row>
    <row r="122" spans="3:11" x14ac:dyDescent="0.25">
      <c r="C122" s="350">
        <v>87</v>
      </c>
      <c r="D122" s="125">
        <v>255.2</v>
      </c>
      <c r="E122" s="125">
        <v>52</v>
      </c>
      <c r="F122" s="391">
        <v>955.9</v>
      </c>
      <c r="H122" s="350">
        <v>87</v>
      </c>
      <c r="I122" s="396">
        <v>252.6</v>
      </c>
      <c r="J122" s="396">
        <v>51.5</v>
      </c>
      <c r="K122" s="400">
        <v>975.9</v>
      </c>
    </row>
    <row r="123" spans="3:11" x14ac:dyDescent="0.25">
      <c r="C123" s="350">
        <v>88</v>
      </c>
      <c r="D123" s="125">
        <v>254.9</v>
      </c>
      <c r="E123" s="125">
        <v>51.9</v>
      </c>
      <c r="F123" s="391">
        <v>958.3</v>
      </c>
      <c r="H123" s="350">
        <v>88</v>
      </c>
      <c r="I123" s="396">
        <v>252.4</v>
      </c>
      <c r="J123" s="396">
        <v>51.4</v>
      </c>
      <c r="K123" s="400">
        <v>978.3</v>
      </c>
    </row>
    <row r="124" spans="3:11" x14ac:dyDescent="0.25">
      <c r="C124" s="350">
        <v>89</v>
      </c>
      <c r="D124" s="125">
        <v>254.5</v>
      </c>
      <c r="E124" s="125">
        <v>51.8</v>
      </c>
      <c r="F124" s="391">
        <v>960.7</v>
      </c>
      <c r="H124" s="350">
        <v>89</v>
      </c>
      <c r="I124" s="396">
        <v>252</v>
      </c>
      <c r="J124" s="396">
        <v>51.3</v>
      </c>
      <c r="K124" s="400">
        <v>980.7</v>
      </c>
    </row>
    <row r="125" spans="3:11" x14ac:dyDescent="0.25">
      <c r="C125" s="350">
        <v>90</v>
      </c>
      <c r="D125" s="125">
        <v>254.2</v>
      </c>
      <c r="E125" s="125">
        <v>51.8</v>
      </c>
      <c r="F125" s="391">
        <v>963</v>
      </c>
      <c r="H125" s="350">
        <v>90</v>
      </c>
      <c r="I125" s="396">
        <v>251.7</v>
      </c>
      <c r="J125" s="396">
        <v>51.3</v>
      </c>
      <c r="K125" s="400">
        <v>983.7</v>
      </c>
    </row>
    <row r="126" spans="3:11" x14ac:dyDescent="0.25">
      <c r="C126" s="350">
        <v>91</v>
      </c>
      <c r="D126" s="125">
        <v>253.8</v>
      </c>
      <c r="E126" s="125">
        <v>51.7</v>
      </c>
      <c r="F126" s="391">
        <v>965.3</v>
      </c>
      <c r="H126" s="350">
        <v>91</v>
      </c>
      <c r="I126" s="396">
        <v>251.3</v>
      </c>
      <c r="J126" s="396">
        <v>51.2</v>
      </c>
      <c r="K126" s="400">
        <v>985.3</v>
      </c>
    </row>
    <row r="127" spans="3:11" x14ac:dyDescent="0.25">
      <c r="C127" s="350">
        <v>92</v>
      </c>
      <c r="D127" s="125">
        <v>253.5</v>
      </c>
      <c r="E127" s="125">
        <v>51.6</v>
      </c>
      <c r="F127" s="391">
        <v>967.5</v>
      </c>
      <c r="H127" s="350">
        <v>92</v>
      </c>
      <c r="I127" s="396">
        <v>251</v>
      </c>
      <c r="J127" s="124">
        <v>51.1</v>
      </c>
      <c r="K127" s="401">
        <v>987.5</v>
      </c>
    </row>
    <row r="128" spans="3:11" x14ac:dyDescent="0.25">
      <c r="C128" s="350">
        <v>93</v>
      </c>
      <c r="D128" s="125">
        <v>253.1</v>
      </c>
      <c r="E128" s="125">
        <v>51.6</v>
      </c>
      <c r="F128" s="391">
        <v>969.8</v>
      </c>
      <c r="H128" s="350">
        <v>93</v>
      </c>
      <c r="I128" s="396">
        <v>250.6</v>
      </c>
      <c r="J128" s="396">
        <v>51.1</v>
      </c>
      <c r="K128" s="400">
        <v>898.8</v>
      </c>
    </row>
    <row r="129" spans="3:12" x14ac:dyDescent="0.25">
      <c r="C129" s="350">
        <v>94</v>
      </c>
      <c r="D129" s="125">
        <v>252.8</v>
      </c>
      <c r="E129" s="125">
        <v>51.5</v>
      </c>
      <c r="F129" s="391">
        <v>972</v>
      </c>
      <c r="H129" s="350">
        <v>94</v>
      </c>
      <c r="I129" s="396">
        <v>250.3</v>
      </c>
      <c r="J129" s="396">
        <v>51</v>
      </c>
      <c r="K129" s="400">
        <v>992</v>
      </c>
      <c r="L129" s="395"/>
    </row>
    <row r="130" spans="3:12" x14ac:dyDescent="0.25">
      <c r="C130" s="350">
        <v>95</v>
      </c>
      <c r="D130" s="125">
        <v>252.5</v>
      </c>
      <c r="E130" s="125">
        <v>51.4</v>
      </c>
      <c r="F130" s="391">
        <v>974.1</v>
      </c>
      <c r="H130" s="350">
        <v>95</v>
      </c>
      <c r="I130" s="396">
        <v>250</v>
      </c>
      <c r="J130" s="396">
        <v>50.9</v>
      </c>
      <c r="K130" s="400">
        <v>994.1</v>
      </c>
    </row>
    <row r="131" spans="3:12" x14ac:dyDescent="0.25">
      <c r="C131" s="350">
        <v>96</v>
      </c>
      <c r="D131" s="125">
        <v>252.1</v>
      </c>
      <c r="E131" s="125">
        <v>51.3</v>
      </c>
      <c r="F131" s="391">
        <v>976.1</v>
      </c>
      <c r="H131" s="350">
        <v>96</v>
      </c>
      <c r="I131" s="396">
        <v>249.6</v>
      </c>
      <c r="J131" s="396">
        <v>50.8</v>
      </c>
      <c r="K131" s="400">
        <v>996.3</v>
      </c>
    </row>
    <row r="132" spans="3:12" x14ac:dyDescent="0.25">
      <c r="C132" s="350">
        <v>97</v>
      </c>
      <c r="D132" s="125">
        <v>251.8</v>
      </c>
      <c r="E132" s="125">
        <v>51.3</v>
      </c>
      <c r="F132" s="391">
        <v>978.4</v>
      </c>
      <c r="H132" s="350">
        <v>97</v>
      </c>
      <c r="I132" s="396">
        <v>249.3</v>
      </c>
      <c r="J132" s="396">
        <v>50.8</v>
      </c>
      <c r="K132" s="400">
        <v>998.4</v>
      </c>
    </row>
    <row r="133" spans="3:12" x14ac:dyDescent="0.25">
      <c r="C133" s="350">
        <v>98</v>
      </c>
      <c r="D133" s="125">
        <v>251.5</v>
      </c>
      <c r="E133" s="125">
        <v>51.2</v>
      </c>
      <c r="F133" s="391">
        <v>980.5</v>
      </c>
      <c r="H133" s="350">
        <v>98</v>
      </c>
      <c r="I133" s="396">
        <v>249</v>
      </c>
      <c r="J133" s="396">
        <v>50.7</v>
      </c>
      <c r="K133" s="400">
        <v>1000.5</v>
      </c>
    </row>
    <row r="134" spans="3:12" x14ac:dyDescent="0.25">
      <c r="C134" s="350">
        <v>99</v>
      </c>
      <c r="D134" s="125">
        <v>251.2</v>
      </c>
      <c r="E134" s="125">
        <v>51.1</v>
      </c>
      <c r="F134" s="391">
        <v>982.6</v>
      </c>
      <c r="H134" s="350">
        <v>99</v>
      </c>
      <c r="I134" s="396">
        <v>248.7</v>
      </c>
      <c r="J134" s="396">
        <v>50.6</v>
      </c>
      <c r="K134" s="400">
        <v>1002.6</v>
      </c>
    </row>
    <row r="135" spans="3:12" x14ac:dyDescent="0.25">
      <c r="C135" s="350">
        <v>100</v>
      </c>
      <c r="D135" s="125">
        <v>250.9</v>
      </c>
      <c r="E135" s="125">
        <v>51.1</v>
      </c>
      <c r="F135" s="391">
        <v>984.7</v>
      </c>
      <c r="H135" s="350">
        <v>100</v>
      </c>
      <c r="I135" s="396">
        <v>248.4</v>
      </c>
      <c r="J135" s="396">
        <v>50.6</v>
      </c>
      <c r="K135" s="400">
        <v>1004.7</v>
      </c>
    </row>
    <row r="136" spans="3:12" x14ac:dyDescent="0.25">
      <c r="C136" s="350">
        <v>101</v>
      </c>
      <c r="D136" s="125">
        <v>250.6</v>
      </c>
      <c r="E136" s="125">
        <v>51</v>
      </c>
      <c r="F136" s="391">
        <v>986.7</v>
      </c>
      <c r="H136" s="350">
        <v>101</v>
      </c>
      <c r="I136" s="396">
        <v>248.1</v>
      </c>
      <c r="J136" s="396">
        <v>50.5</v>
      </c>
      <c r="K136" s="400">
        <v>1006.7</v>
      </c>
    </row>
    <row r="137" spans="3:12" x14ac:dyDescent="0.25">
      <c r="C137" s="350">
        <v>102</v>
      </c>
      <c r="D137" s="125">
        <v>250.3</v>
      </c>
      <c r="E137" s="125">
        <v>50.9</v>
      </c>
      <c r="F137" s="391">
        <v>988.7</v>
      </c>
      <c r="H137" s="350">
        <v>102</v>
      </c>
      <c r="I137" s="396">
        <v>247.8</v>
      </c>
      <c r="J137" s="396">
        <v>50.4</v>
      </c>
      <c r="K137" s="400">
        <v>1008.7</v>
      </c>
    </row>
    <row r="138" spans="3:12" x14ac:dyDescent="0.25">
      <c r="C138" s="350">
        <v>103</v>
      </c>
      <c r="D138" s="125">
        <v>250</v>
      </c>
      <c r="E138" s="125">
        <v>50.8</v>
      </c>
      <c r="F138" s="391">
        <v>990.8</v>
      </c>
      <c r="H138" s="350">
        <v>103</v>
      </c>
      <c r="I138" s="396">
        <v>247.5</v>
      </c>
      <c r="J138" s="396">
        <v>50.3</v>
      </c>
      <c r="K138" s="400">
        <v>1010.8</v>
      </c>
    </row>
    <row r="139" spans="3:12" x14ac:dyDescent="0.25">
      <c r="C139" s="350">
        <v>104</v>
      </c>
      <c r="D139" s="125">
        <v>249.7</v>
      </c>
      <c r="E139" s="125">
        <v>50.8</v>
      </c>
      <c r="F139" s="391">
        <v>992.8</v>
      </c>
      <c r="H139" s="350">
        <v>104</v>
      </c>
      <c r="I139" s="396">
        <v>247.2</v>
      </c>
      <c r="J139" s="396">
        <v>50.3</v>
      </c>
      <c r="K139" s="400">
        <v>1012.8</v>
      </c>
    </row>
    <row r="140" spans="3:12" x14ac:dyDescent="0.25">
      <c r="C140" s="350">
        <v>105</v>
      </c>
      <c r="D140" s="125">
        <v>249.4</v>
      </c>
      <c r="E140" s="125">
        <v>50.7</v>
      </c>
      <c r="F140" s="391">
        <v>994.8</v>
      </c>
      <c r="H140" s="350">
        <v>105</v>
      </c>
      <c r="I140" s="396">
        <v>246.9</v>
      </c>
      <c r="J140" s="396">
        <v>50.2</v>
      </c>
      <c r="K140" s="400">
        <v>1014.8</v>
      </c>
    </row>
    <row r="141" spans="3:12" x14ac:dyDescent="0.25">
      <c r="C141" s="350">
        <v>106</v>
      </c>
      <c r="D141" s="125">
        <v>249.1</v>
      </c>
      <c r="E141" s="125">
        <v>50.6</v>
      </c>
      <c r="F141" s="391">
        <v>996.8</v>
      </c>
      <c r="H141" s="350">
        <v>106</v>
      </c>
      <c r="I141" s="396">
        <v>246.6</v>
      </c>
      <c r="J141" s="396">
        <v>50.1</v>
      </c>
      <c r="K141" s="400">
        <v>1016.8</v>
      </c>
    </row>
    <row r="142" spans="3:12" x14ac:dyDescent="0.25">
      <c r="C142" s="350">
        <v>107</v>
      </c>
      <c r="D142" s="125">
        <v>248.9</v>
      </c>
      <c r="E142" s="125">
        <v>50.6</v>
      </c>
      <c r="F142" s="391">
        <v>998.9</v>
      </c>
      <c r="H142" s="350">
        <v>107</v>
      </c>
      <c r="I142" s="396">
        <v>246.4</v>
      </c>
      <c r="J142" s="396">
        <v>50.1</v>
      </c>
      <c r="K142" s="400">
        <v>1018.9</v>
      </c>
    </row>
    <row r="143" spans="3:12" x14ac:dyDescent="0.25">
      <c r="C143" s="350">
        <v>108</v>
      </c>
      <c r="D143" s="125">
        <v>248.6</v>
      </c>
      <c r="E143" s="125">
        <v>50.5</v>
      </c>
      <c r="F143" s="391">
        <v>1000.9</v>
      </c>
      <c r="H143" s="350">
        <v>108</v>
      </c>
      <c r="I143" s="396">
        <v>246.1</v>
      </c>
      <c r="J143" s="396">
        <v>50</v>
      </c>
      <c r="K143" s="400">
        <v>1020.9</v>
      </c>
    </row>
    <row r="144" spans="3:12" x14ac:dyDescent="0.25">
      <c r="C144" s="350">
        <v>109</v>
      </c>
      <c r="D144" s="125">
        <v>248.3</v>
      </c>
      <c r="E144" s="125">
        <v>50.4</v>
      </c>
      <c r="F144" s="391">
        <v>1002.9</v>
      </c>
      <c r="H144" s="350">
        <v>109</v>
      </c>
      <c r="I144" s="396">
        <v>245.8</v>
      </c>
      <c r="J144" s="396">
        <v>49.9</v>
      </c>
      <c r="K144" s="400">
        <v>1022.9</v>
      </c>
    </row>
    <row r="145" spans="3:11" x14ac:dyDescent="0.25">
      <c r="C145" s="350">
        <v>110</v>
      </c>
      <c r="D145" s="125">
        <v>248</v>
      </c>
      <c r="E145" s="125">
        <v>50.3</v>
      </c>
      <c r="F145" s="391">
        <v>1004.9</v>
      </c>
      <c r="H145" s="350">
        <v>110</v>
      </c>
      <c r="I145" s="396">
        <v>245.5</v>
      </c>
      <c r="J145" s="396">
        <v>49.8</v>
      </c>
      <c r="K145" s="400">
        <v>1024.9000000000001</v>
      </c>
    </row>
    <row r="146" spans="3:11" x14ac:dyDescent="0.25">
      <c r="C146" s="350">
        <v>111</v>
      </c>
      <c r="D146" s="125">
        <v>247.8</v>
      </c>
      <c r="E146" s="125">
        <v>50.3</v>
      </c>
      <c r="F146" s="391">
        <v>1007</v>
      </c>
      <c r="H146" s="350">
        <v>111</v>
      </c>
      <c r="I146" s="396">
        <v>245.3</v>
      </c>
      <c r="J146" s="396">
        <v>49.8</v>
      </c>
      <c r="K146" s="400">
        <v>1027.9000000000001</v>
      </c>
    </row>
    <row r="147" spans="3:11" x14ac:dyDescent="0.25">
      <c r="C147" s="350">
        <v>112</v>
      </c>
      <c r="D147" s="125">
        <v>247.5</v>
      </c>
      <c r="E147" s="125">
        <v>50.2</v>
      </c>
      <c r="F147" s="391">
        <v>1009</v>
      </c>
      <c r="H147" s="350">
        <v>112</v>
      </c>
      <c r="I147" s="396">
        <v>245</v>
      </c>
      <c r="J147" s="396">
        <v>49.7</v>
      </c>
      <c r="K147" s="400">
        <v>1029.9000000000001</v>
      </c>
    </row>
    <row r="148" spans="3:11" x14ac:dyDescent="0.25">
      <c r="C148" s="350">
        <v>113</v>
      </c>
      <c r="D148" s="125">
        <v>247.2</v>
      </c>
      <c r="E148" s="125">
        <v>50.1</v>
      </c>
      <c r="F148" s="391">
        <v>1010.1</v>
      </c>
      <c r="H148" s="350">
        <v>113</v>
      </c>
      <c r="I148" s="396">
        <v>244.7</v>
      </c>
      <c r="J148" s="396">
        <v>49.6</v>
      </c>
      <c r="K148" s="400">
        <v>1031.0999999999999</v>
      </c>
    </row>
    <row r="149" spans="3:11" x14ac:dyDescent="0.25">
      <c r="C149" s="350">
        <v>114</v>
      </c>
      <c r="D149" s="125">
        <v>247</v>
      </c>
      <c r="E149" s="125">
        <v>50.1</v>
      </c>
      <c r="F149" s="391">
        <v>1013.1</v>
      </c>
      <c r="H149" s="350">
        <v>114</v>
      </c>
      <c r="I149" s="396">
        <v>244.5</v>
      </c>
      <c r="J149" s="396">
        <v>49.6</v>
      </c>
      <c r="K149" s="400">
        <v>1033.0999999999999</v>
      </c>
    </row>
    <row r="150" spans="3:11" x14ac:dyDescent="0.25">
      <c r="C150" s="350">
        <v>115</v>
      </c>
      <c r="D150" s="125">
        <v>246.7</v>
      </c>
      <c r="E150" s="125">
        <v>50</v>
      </c>
      <c r="F150" s="391">
        <v>1015.2</v>
      </c>
      <c r="H150" s="350">
        <v>115</v>
      </c>
      <c r="I150" s="396">
        <v>244.2</v>
      </c>
      <c r="J150" s="396">
        <v>49.5</v>
      </c>
      <c r="K150" s="400">
        <v>1035.2</v>
      </c>
    </row>
    <row r="151" spans="3:11" x14ac:dyDescent="0.25">
      <c r="C151" s="350">
        <v>116</v>
      </c>
      <c r="D151" s="125">
        <v>246.4</v>
      </c>
      <c r="E151" s="125">
        <v>49.9</v>
      </c>
      <c r="F151" s="391">
        <v>1017.3</v>
      </c>
      <c r="H151" s="350">
        <v>116</v>
      </c>
      <c r="I151" s="396">
        <v>243.9</v>
      </c>
      <c r="J151" s="396">
        <v>49.4</v>
      </c>
      <c r="K151" s="400">
        <v>1037.3</v>
      </c>
    </row>
    <row r="152" spans="3:11" x14ac:dyDescent="0.25">
      <c r="C152" s="350">
        <v>117</v>
      </c>
      <c r="D152" s="125">
        <v>246.2</v>
      </c>
      <c r="E152" s="125">
        <v>49.8</v>
      </c>
      <c r="F152" s="391">
        <v>1019.4</v>
      </c>
      <c r="H152" s="350">
        <v>117</v>
      </c>
      <c r="I152" s="396">
        <v>243.7</v>
      </c>
      <c r="J152" s="396">
        <v>49.3</v>
      </c>
      <c r="K152" s="400">
        <v>1039.4000000000001</v>
      </c>
    </row>
    <row r="153" spans="3:11" x14ac:dyDescent="0.25">
      <c r="C153" s="350">
        <v>118</v>
      </c>
      <c r="D153" s="125">
        <v>245.9</v>
      </c>
      <c r="E153" s="125">
        <v>49.8</v>
      </c>
      <c r="F153" s="391">
        <v>1021.6</v>
      </c>
      <c r="H153" s="350">
        <v>118</v>
      </c>
      <c r="I153" s="396">
        <v>243.1</v>
      </c>
      <c r="J153" s="396">
        <v>49.3</v>
      </c>
      <c r="K153" s="400">
        <v>1041.5999999999999</v>
      </c>
    </row>
    <row r="154" spans="3:11" x14ac:dyDescent="0.25">
      <c r="C154" s="350">
        <v>119</v>
      </c>
      <c r="D154" s="125">
        <v>245.6</v>
      </c>
      <c r="E154" s="125">
        <v>49.7</v>
      </c>
      <c r="F154" s="391">
        <v>1023.8</v>
      </c>
      <c r="H154" s="350">
        <v>119</v>
      </c>
      <c r="I154" s="396">
        <v>243.1</v>
      </c>
      <c r="J154" s="396">
        <v>49.2</v>
      </c>
      <c r="K154" s="400">
        <v>1043.8</v>
      </c>
    </row>
    <row r="155" spans="3:11" x14ac:dyDescent="0.25">
      <c r="C155" s="350">
        <v>120</v>
      </c>
      <c r="D155" s="125">
        <v>245.4</v>
      </c>
      <c r="E155" s="125">
        <v>49.6</v>
      </c>
      <c r="F155" s="391">
        <v>1026.8</v>
      </c>
      <c r="H155" s="350">
        <v>120</v>
      </c>
      <c r="I155" s="396">
        <v>242.9</v>
      </c>
      <c r="J155" s="396">
        <v>49.1</v>
      </c>
      <c r="K155" s="400">
        <v>1046</v>
      </c>
    </row>
    <row r="156" spans="3:11" x14ac:dyDescent="0.25">
      <c r="C156" s="350">
        <v>121</v>
      </c>
      <c r="D156" s="125">
        <v>245.1</v>
      </c>
      <c r="E156" s="125">
        <v>49.5</v>
      </c>
      <c r="F156" s="391">
        <v>1028.2</v>
      </c>
      <c r="H156" s="350">
        <v>121</v>
      </c>
      <c r="I156" s="396">
        <v>242.6</v>
      </c>
      <c r="J156" s="396">
        <v>49</v>
      </c>
      <c r="K156" s="400">
        <v>1048.2</v>
      </c>
    </row>
    <row r="157" spans="3:11" x14ac:dyDescent="0.25">
      <c r="C157" s="350">
        <v>122</v>
      </c>
      <c r="D157" s="125">
        <v>244.9</v>
      </c>
      <c r="E157" s="125">
        <v>49.4</v>
      </c>
      <c r="F157" s="391">
        <v>1030.5</v>
      </c>
      <c r="H157" s="350">
        <v>122</v>
      </c>
      <c r="I157" s="396">
        <v>242.5</v>
      </c>
      <c r="J157" s="396">
        <v>48.9</v>
      </c>
      <c r="K157" s="400">
        <v>1050.5</v>
      </c>
    </row>
    <row r="158" spans="3:11" x14ac:dyDescent="0.25">
      <c r="C158" s="350">
        <v>123</v>
      </c>
      <c r="D158" s="125">
        <v>244.6</v>
      </c>
      <c r="E158" s="125">
        <v>49.4</v>
      </c>
      <c r="F158" s="391">
        <v>1032.8</v>
      </c>
      <c r="H158" s="350">
        <v>123</v>
      </c>
      <c r="I158" s="396">
        <v>242.2</v>
      </c>
      <c r="J158" s="396">
        <v>48.9</v>
      </c>
      <c r="K158" s="400">
        <v>1052.8</v>
      </c>
    </row>
    <row r="159" spans="3:11" x14ac:dyDescent="0.25">
      <c r="C159" s="350">
        <v>124</v>
      </c>
      <c r="D159" s="125">
        <v>244.3</v>
      </c>
      <c r="E159" s="125">
        <v>49.3</v>
      </c>
      <c r="F159" s="391">
        <v>1035.0999999999999</v>
      </c>
      <c r="H159" s="350">
        <v>124</v>
      </c>
      <c r="I159" s="396">
        <v>241.9</v>
      </c>
      <c r="J159" s="396">
        <v>48.8</v>
      </c>
      <c r="K159" s="400">
        <v>1055.0999999999999</v>
      </c>
    </row>
    <row r="160" spans="3:11" x14ac:dyDescent="0.25">
      <c r="C160" s="350">
        <v>125</v>
      </c>
      <c r="D160" s="125">
        <v>244.1</v>
      </c>
      <c r="E160" s="125">
        <v>49.2</v>
      </c>
      <c r="F160" s="391">
        <v>1037.5</v>
      </c>
      <c r="H160" s="350">
        <v>125</v>
      </c>
      <c r="I160" s="396">
        <v>241.7</v>
      </c>
      <c r="J160" s="396">
        <v>48.7</v>
      </c>
      <c r="K160" s="400">
        <v>1057.5</v>
      </c>
    </row>
    <row r="161" spans="3:11" x14ac:dyDescent="0.25">
      <c r="C161" s="350">
        <v>126</v>
      </c>
      <c r="D161" s="125">
        <v>243.8</v>
      </c>
      <c r="E161" s="125">
        <v>49.1</v>
      </c>
      <c r="F161" s="391">
        <v>1039.9000000000001</v>
      </c>
      <c r="H161" s="350">
        <v>126</v>
      </c>
      <c r="I161" s="396">
        <v>241.4</v>
      </c>
      <c r="J161" s="396">
        <v>48.6</v>
      </c>
      <c r="K161" s="400">
        <v>1059.9000000000001</v>
      </c>
    </row>
    <row r="162" spans="3:11" x14ac:dyDescent="0.25">
      <c r="C162" s="350">
        <v>127</v>
      </c>
      <c r="D162" s="125">
        <v>243.5</v>
      </c>
      <c r="E162" s="125">
        <v>49</v>
      </c>
      <c r="F162" s="391">
        <v>1042.4000000000001</v>
      </c>
      <c r="H162" s="350">
        <v>127</v>
      </c>
      <c r="I162" s="396">
        <v>241.1</v>
      </c>
      <c r="J162" s="396">
        <v>48.5</v>
      </c>
      <c r="K162" s="400">
        <v>1062.4000000000001</v>
      </c>
    </row>
    <row r="163" spans="3:11" x14ac:dyDescent="0.25">
      <c r="C163" s="350">
        <v>128</v>
      </c>
      <c r="D163" s="125">
        <v>243.2</v>
      </c>
      <c r="E163" s="125">
        <v>49</v>
      </c>
      <c r="F163" s="391">
        <v>1044.9000000000001</v>
      </c>
      <c r="H163" s="350">
        <v>128</v>
      </c>
      <c r="I163" s="396">
        <v>240.8</v>
      </c>
      <c r="J163" s="396">
        <v>48.5</v>
      </c>
      <c r="K163" s="400">
        <v>1064.9000000000001</v>
      </c>
    </row>
    <row r="164" spans="3:11" x14ac:dyDescent="0.25">
      <c r="C164" s="350">
        <v>129</v>
      </c>
      <c r="D164" s="125">
        <v>243</v>
      </c>
      <c r="E164" s="125">
        <v>48.9</v>
      </c>
      <c r="F164" s="391">
        <v>1047.4000000000001</v>
      </c>
      <c r="H164" s="350">
        <v>129</v>
      </c>
      <c r="I164" s="396">
        <v>240.6</v>
      </c>
      <c r="J164" s="396">
        <v>48.4</v>
      </c>
      <c r="K164" s="400">
        <v>1067.4000000000001</v>
      </c>
    </row>
    <row r="165" spans="3:11" s="331" customFormat="1" ht="15.75" thickBot="1" x14ac:dyDescent="0.3">
      <c r="C165" s="392">
        <v>130</v>
      </c>
      <c r="D165" s="393">
        <v>242.7</v>
      </c>
      <c r="E165" s="393">
        <v>48.8</v>
      </c>
      <c r="F165" s="394">
        <v>1050</v>
      </c>
      <c r="H165" s="392">
        <v>130</v>
      </c>
      <c r="I165" s="402">
        <v>240.3</v>
      </c>
      <c r="J165" s="402">
        <v>48.3</v>
      </c>
      <c r="K165" s="403">
        <v>1070</v>
      </c>
    </row>
  </sheetData>
  <mergeCells count="2">
    <mergeCell ref="C2:F2"/>
    <mergeCell ref="H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4"/>
  <sheetViews>
    <sheetView topLeftCell="D10" zoomScale="130" zoomScaleNormal="130" workbookViewId="0">
      <selection activeCell="K37" sqref="K37"/>
    </sheetView>
  </sheetViews>
  <sheetFormatPr defaultRowHeight="15" x14ac:dyDescent="0.25"/>
  <sheetData>
    <row r="24" spans="15:15" x14ac:dyDescent="0.25">
      <c r="O24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1:Q27"/>
  <sheetViews>
    <sheetView topLeftCell="B1" workbookViewId="0">
      <selection activeCell="O21" sqref="O21"/>
    </sheetView>
  </sheetViews>
  <sheetFormatPr defaultRowHeight="15" x14ac:dyDescent="0.25"/>
  <sheetData>
    <row r="21" spans="9:17" x14ac:dyDescent="0.25">
      <c r="O21">
        <v>0</v>
      </c>
    </row>
    <row r="22" spans="9:17" x14ac:dyDescent="0.25">
      <c r="I22">
        <f>1.04/60</f>
        <v>1.7333333333333333E-2</v>
      </c>
    </row>
    <row r="27" spans="9:17" x14ac:dyDescent="0.25">
      <c r="Q27" t="s">
        <v>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workbookViewId="0">
      <selection activeCell="B33" sqref="B33"/>
    </sheetView>
  </sheetViews>
  <sheetFormatPr defaultRowHeight="15" x14ac:dyDescent="0.25"/>
  <cols>
    <col min="2" max="2" width="34.42578125" style="10" customWidth="1"/>
    <col min="3" max="3" width="32.140625" customWidth="1"/>
    <col min="4" max="4" width="8.85546875" style="1"/>
    <col min="5" max="6" width="8.85546875" style="42"/>
    <col min="7" max="7" width="5.85546875" style="1" customWidth="1"/>
    <col min="8" max="8" width="8.85546875" style="34"/>
    <col min="9" max="9" width="15.85546875" customWidth="1"/>
    <col min="10" max="10" width="35.85546875" customWidth="1"/>
    <col min="11" max="11" width="20.85546875" customWidth="1"/>
    <col min="14" max="14" width="10.5703125" customWidth="1"/>
  </cols>
  <sheetData>
    <row r="2" spans="1:16" x14ac:dyDescent="0.25">
      <c r="A2" s="46" t="s">
        <v>217</v>
      </c>
      <c r="B2" s="47" t="s">
        <v>234</v>
      </c>
      <c r="C2" s="49" t="s">
        <v>239</v>
      </c>
      <c r="D2" s="119" t="s">
        <v>540</v>
      </c>
      <c r="E2" s="45"/>
      <c r="F2" s="45"/>
      <c r="H2" s="46" t="s">
        <v>153</v>
      </c>
      <c r="I2" s="43"/>
      <c r="J2" s="43" t="s">
        <v>252</v>
      </c>
      <c r="K2" s="49" t="s">
        <v>239</v>
      </c>
      <c r="L2" s="50" t="s">
        <v>240</v>
      </c>
      <c r="M2" s="43"/>
      <c r="N2" s="43"/>
      <c r="O2" s="48"/>
      <c r="P2" s="48"/>
    </row>
    <row r="3" spans="1:16" x14ac:dyDescent="0.25">
      <c r="B3" s="10" t="s">
        <v>218</v>
      </c>
      <c r="D3" s="1">
        <v>3</v>
      </c>
      <c r="E3" s="42">
        <v>28.78</v>
      </c>
      <c r="F3" s="42">
        <f>E3*D3</f>
        <v>86.34</v>
      </c>
      <c r="J3" t="s">
        <v>229</v>
      </c>
      <c r="K3" t="s">
        <v>153</v>
      </c>
      <c r="L3" s="1">
        <v>1</v>
      </c>
      <c r="M3" s="42">
        <v>8219</v>
      </c>
      <c r="N3" s="42">
        <f>M3*L3</f>
        <v>8219</v>
      </c>
    </row>
    <row r="4" spans="1:16" x14ac:dyDescent="0.25">
      <c r="B4" s="10" t="s">
        <v>221</v>
      </c>
      <c r="D4" s="1">
        <v>5</v>
      </c>
      <c r="E4" s="42">
        <v>9.26</v>
      </c>
      <c r="F4" s="42">
        <f t="shared" ref="F4:F29" si="0">E4*D4</f>
        <v>46.3</v>
      </c>
      <c r="J4" t="s">
        <v>253</v>
      </c>
      <c r="K4" t="s">
        <v>224</v>
      </c>
      <c r="L4" s="1">
        <v>1</v>
      </c>
      <c r="M4" s="42">
        <v>999</v>
      </c>
      <c r="N4" s="42">
        <f t="shared" ref="N4:N13" si="1">M4*L4</f>
        <v>999</v>
      </c>
    </row>
    <row r="5" spans="1:16" x14ac:dyDescent="0.25">
      <c r="B5" s="10" t="s">
        <v>220</v>
      </c>
      <c r="D5" s="1">
        <v>8</v>
      </c>
      <c r="E5" s="42">
        <v>19.46</v>
      </c>
      <c r="F5" s="42">
        <f t="shared" si="0"/>
        <v>155.68</v>
      </c>
      <c r="M5" s="42">
        <v>0</v>
      </c>
      <c r="N5" s="42">
        <f t="shared" si="1"/>
        <v>0</v>
      </c>
    </row>
    <row r="6" spans="1:16" x14ac:dyDescent="0.25">
      <c r="B6" s="10" t="s">
        <v>219</v>
      </c>
      <c r="D6" s="1">
        <v>10</v>
      </c>
      <c r="E6" s="42">
        <v>55.8</v>
      </c>
      <c r="F6" s="42">
        <f t="shared" si="0"/>
        <v>558</v>
      </c>
      <c r="M6" s="42">
        <v>0</v>
      </c>
      <c r="N6" s="42">
        <f t="shared" si="1"/>
        <v>0</v>
      </c>
    </row>
    <row r="7" spans="1:16" x14ac:dyDescent="0.25">
      <c r="B7" s="10" t="s">
        <v>222</v>
      </c>
      <c r="D7" s="1">
        <v>3</v>
      </c>
      <c r="E7" s="42">
        <v>170</v>
      </c>
      <c r="F7" s="42">
        <f t="shared" si="0"/>
        <v>510</v>
      </c>
      <c r="M7" s="42">
        <v>0</v>
      </c>
      <c r="N7" s="42">
        <f t="shared" si="1"/>
        <v>0</v>
      </c>
    </row>
    <row r="8" spans="1:16" x14ac:dyDescent="0.25">
      <c r="B8" s="10" t="s">
        <v>223</v>
      </c>
      <c r="D8" s="1">
        <v>3</v>
      </c>
      <c r="E8" s="42">
        <v>873</v>
      </c>
      <c r="F8" s="42">
        <f t="shared" si="0"/>
        <v>2619</v>
      </c>
      <c r="M8" s="42">
        <v>0</v>
      </c>
      <c r="N8" s="42">
        <f t="shared" si="1"/>
        <v>0</v>
      </c>
    </row>
    <row r="9" spans="1:16" x14ac:dyDescent="0.25">
      <c r="F9" s="42">
        <f t="shared" si="0"/>
        <v>0</v>
      </c>
      <c r="M9" s="42">
        <v>0</v>
      </c>
      <c r="N9" s="42">
        <f t="shared" si="1"/>
        <v>0</v>
      </c>
    </row>
    <row r="10" spans="1:16" x14ac:dyDescent="0.25">
      <c r="F10" s="122">
        <f>SUM(F3:F9)</f>
        <v>3975.3199999999997</v>
      </c>
      <c r="M10" s="42"/>
      <c r="N10" s="108">
        <f>SUM(N3:N9)</f>
        <v>9218</v>
      </c>
    </row>
    <row r="11" spans="1:16" x14ac:dyDescent="0.25">
      <c r="A11" s="46" t="s">
        <v>224</v>
      </c>
      <c r="B11" s="47"/>
      <c r="C11" s="49" t="s">
        <v>239</v>
      </c>
      <c r="D11" s="44"/>
      <c r="E11" s="45"/>
      <c r="F11" s="45"/>
      <c r="H11" s="46" t="s">
        <v>232</v>
      </c>
      <c r="I11" s="43"/>
      <c r="J11" s="43" t="s">
        <v>233</v>
      </c>
      <c r="K11" s="49" t="s">
        <v>239</v>
      </c>
      <c r="L11" s="50" t="s">
        <v>240</v>
      </c>
      <c r="M11" s="43"/>
      <c r="N11" s="45"/>
    </row>
    <row r="12" spans="1:16" x14ac:dyDescent="0.25">
      <c r="B12" s="10" t="s">
        <v>227</v>
      </c>
      <c r="F12" s="42">
        <f t="shared" si="0"/>
        <v>0</v>
      </c>
      <c r="I12" t="s">
        <v>231</v>
      </c>
      <c r="J12" t="s">
        <v>251</v>
      </c>
      <c r="L12" s="1">
        <v>1</v>
      </c>
      <c r="M12" s="42">
        <v>375</v>
      </c>
      <c r="N12" s="42">
        <f>M12*L12</f>
        <v>375</v>
      </c>
    </row>
    <row r="13" spans="1:16" x14ac:dyDescent="0.25">
      <c r="F13" s="42">
        <f t="shared" si="0"/>
        <v>0</v>
      </c>
      <c r="L13" s="1"/>
      <c r="M13" s="42">
        <v>0</v>
      </c>
      <c r="N13" s="42">
        <f t="shared" si="1"/>
        <v>0</v>
      </c>
    </row>
    <row r="14" spans="1:16" x14ac:dyDescent="0.25">
      <c r="F14" s="42">
        <f t="shared" si="0"/>
        <v>0</v>
      </c>
      <c r="H14" s="62" t="s">
        <v>250</v>
      </c>
      <c r="I14" s="46" t="s">
        <v>235</v>
      </c>
      <c r="J14" s="43"/>
      <c r="K14" s="49" t="s">
        <v>239</v>
      </c>
      <c r="L14" s="50" t="s">
        <v>240</v>
      </c>
      <c r="M14" s="43"/>
      <c r="N14" s="43"/>
    </row>
    <row r="15" spans="1:16" x14ac:dyDescent="0.25">
      <c r="F15" s="42">
        <f t="shared" si="0"/>
        <v>0</v>
      </c>
      <c r="H15" s="6">
        <v>3</v>
      </c>
      <c r="I15" s="1" t="s">
        <v>236</v>
      </c>
      <c r="J15" t="s">
        <v>237</v>
      </c>
      <c r="K15" s="51"/>
      <c r="L15" s="1">
        <v>3</v>
      </c>
      <c r="M15" s="42">
        <v>350</v>
      </c>
      <c r="N15" s="42">
        <f t="shared" ref="N15:N21" si="2">M15*L15</f>
        <v>1050</v>
      </c>
    </row>
    <row r="16" spans="1:16" x14ac:dyDescent="0.25">
      <c r="F16" s="42">
        <f t="shared" si="0"/>
        <v>0</v>
      </c>
      <c r="H16" s="6">
        <v>2</v>
      </c>
      <c r="I16" s="1" t="s">
        <v>243</v>
      </c>
      <c r="J16" t="s">
        <v>238</v>
      </c>
      <c r="K16" s="51"/>
      <c r="L16" s="1">
        <v>2</v>
      </c>
      <c r="M16" s="42">
        <v>906</v>
      </c>
      <c r="N16" s="42">
        <f t="shared" si="2"/>
        <v>1812</v>
      </c>
    </row>
    <row r="17" spans="1:14" x14ac:dyDescent="0.25">
      <c r="F17" s="42">
        <f t="shared" si="0"/>
        <v>0</v>
      </c>
      <c r="H17" s="6">
        <v>2</v>
      </c>
      <c r="I17" s="1" t="s">
        <v>244</v>
      </c>
      <c r="J17" t="s">
        <v>238</v>
      </c>
      <c r="K17" s="51"/>
      <c r="L17" s="1">
        <v>2</v>
      </c>
      <c r="M17" s="42">
        <v>906</v>
      </c>
      <c r="N17" s="42">
        <f t="shared" si="2"/>
        <v>1812</v>
      </c>
    </row>
    <row r="18" spans="1:14" x14ac:dyDescent="0.25">
      <c r="F18" s="42">
        <f t="shared" si="0"/>
        <v>0</v>
      </c>
      <c r="H18" s="6">
        <v>2</v>
      </c>
      <c r="I18" s="1">
        <v>2272</v>
      </c>
      <c r="J18" t="s">
        <v>238</v>
      </c>
      <c r="K18" s="51"/>
      <c r="L18" s="1">
        <v>2</v>
      </c>
      <c r="M18" s="42">
        <v>928</v>
      </c>
      <c r="N18" s="42">
        <f t="shared" si="2"/>
        <v>1856</v>
      </c>
    </row>
    <row r="19" spans="1:14" x14ac:dyDescent="0.25">
      <c r="F19" s="42">
        <f t="shared" si="0"/>
        <v>0</v>
      </c>
      <c r="H19" s="6">
        <v>6</v>
      </c>
      <c r="I19" s="1" t="s">
        <v>245</v>
      </c>
      <c r="J19" t="s">
        <v>246</v>
      </c>
      <c r="K19" s="51"/>
      <c r="L19" s="95">
        <v>6</v>
      </c>
      <c r="M19" s="42">
        <v>92</v>
      </c>
      <c r="N19" s="42">
        <f t="shared" si="2"/>
        <v>552</v>
      </c>
    </row>
    <row r="20" spans="1:14" x14ac:dyDescent="0.25">
      <c r="F20" s="42">
        <f t="shared" si="0"/>
        <v>0</v>
      </c>
      <c r="H20" s="6">
        <v>6</v>
      </c>
      <c r="I20" s="2">
        <v>2988</v>
      </c>
      <c r="J20" t="s">
        <v>248</v>
      </c>
      <c r="K20" s="51"/>
      <c r="L20" s="95">
        <v>6</v>
      </c>
      <c r="M20" s="42">
        <v>23</v>
      </c>
      <c r="N20" s="42">
        <f t="shared" si="2"/>
        <v>138</v>
      </c>
    </row>
    <row r="21" spans="1:14" x14ac:dyDescent="0.25">
      <c r="A21" s="46" t="s">
        <v>225</v>
      </c>
      <c r="B21" s="47"/>
      <c r="C21" s="62" t="s">
        <v>239</v>
      </c>
      <c r="D21" s="120" t="s">
        <v>538</v>
      </c>
      <c r="E21" s="45"/>
      <c r="F21" s="45"/>
      <c r="H21" s="6">
        <v>6</v>
      </c>
      <c r="I21" s="1" t="s">
        <v>247</v>
      </c>
      <c r="J21" t="s">
        <v>249</v>
      </c>
      <c r="K21" s="51"/>
      <c r="L21" s="95">
        <v>6</v>
      </c>
      <c r="M21" s="42">
        <v>36</v>
      </c>
      <c r="N21" s="42">
        <f t="shared" si="2"/>
        <v>216</v>
      </c>
    </row>
    <row r="22" spans="1:14" x14ac:dyDescent="0.25">
      <c r="B22" s="10" t="s">
        <v>484</v>
      </c>
      <c r="C22" t="s">
        <v>497</v>
      </c>
      <c r="D22" s="1">
        <v>8</v>
      </c>
      <c r="E22" s="42">
        <v>11.7</v>
      </c>
      <c r="F22" s="42">
        <f t="shared" si="0"/>
        <v>93.6</v>
      </c>
      <c r="N22" s="108">
        <f>SUM(N15:N21)</f>
        <v>7436</v>
      </c>
    </row>
    <row r="23" spans="1:14" x14ac:dyDescent="0.25">
      <c r="B23" s="10" t="s">
        <v>486</v>
      </c>
      <c r="C23" t="s">
        <v>485</v>
      </c>
      <c r="D23" s="1">
        <v>8</v>
      </c>
      <c r="E23" s="42">
        <v>22.2</v>
      </c>
      <c r="F23" s="42">
        <f t="shared" si="0"/>
        <v>177.6</v>
      </c>
      <c r="H23" s="62" t="s">
        <v>250</v>
      </c>
      <c r="I23" s="46" t="s">
        <v>420</v>
      </c>
      <c r="J23" s="43"/>
      <c r="K23" s="49" t="s">
        <v>239</v>
      </c>
      <c r="L23" s="50" t="s">
        <v>240</v>
      </c>
      <c r="M23" s="45"/>
      <c r="N23" s="45"/>
    </row>
    <row r="24" spans="1:14" x14ac:dyDescent="0.25">
      <c r="B24" s="10" t="s">
        <v>488</v>
      </c>
      <c r="C24" t="s">
        <v>487</v>
      </c>
      <c r="D24" s="1">
        <v>2</v>
      </c>
      <c r="E24" s="42">
        <v>40.700000000000003</v>
      </c>
      <c r="F24" s="42">
        <f t="shared" si="0"/>
        <v>81.400000000000006</v>
      </c>
      <c r="H24" s="6">
        <v>3</v>
      </c>
      <c r="I24" s="95" t="s">
        <v>476</v>
      </c>
      <c r="J24" t="s">
        <v>237</v>
      </c>
      <c r="K24" s="51"/>
      <c r="L24" s="107">
        <v>3</v>
      </c>
      <c r="M24" s="42">
        <v>512</v>
      </c>
      <c r="N24" s="42">
        <f t="shared" ref="N24:N33" si="3">M24*L24</f>
        <v>1536</v>
      </c>
    </row>
    <row r="25" spans="1:14" x14ac:dyDescent="0.25">
      <c r="B25" s="10" t="s">
        <v>489</v>
      </c>
      <c r="C25" t="s">
        <v>490</v>
      </c>
      <c r="D25" s="1">
        <v>4</v>
      </c>
      <c r="E25" s="42">
        <v>7.3</v>
      </c>
      <c r="F25" s="42">
        <f t="shared" si="0"/>
        <v>29.2</v>
      </c>
      <c r="H25" s="6">
        <v>2</v>
      </c>
      <c r="I25" s="95">
        <v>4382</v>
      </c>
      <c r="J25" t="s">
        <v>238</v>
      </c>
      <c r="K25" s="51"/>
      <c r="L25" s="107">
        <v>2</v>
      </c>
      <c r="M25" s="42">
        <v>956</v>
      </c>
      <c r="N25" s="42">
        <f t="shared" si="3"/>
        <v>1912</v>
      </c>
    </row>
    <row r="26" spans="1:14" x14ac:dyDescent="0.25">
      <c r="B26" s="10" t="s">
        <v>492</v>
      </c>
      <c r="C26" t="s">
        <v>491</v>
      </c>
      <c r="D26" s="1">
        <v>4</v>
      </c>
      <c r="E26" s="42">
        <v>12.9</v>
      </c>
      <c r="F26" s="42">
        <f t="shared" si="0"/>
        <v>51.6</v>
      </c>
      <c r="H26" s="39">
        <v>2</v>
      </c>
      <c r="I26" s="107" t="s">
        <v>478</v>
      </c>
      <c r="J26" t="s">
        <v>263</v>
      </c>
      <c r="L26" s="107">
        <v>2</v>
      </c>
      <c r="M26" s="42">
        <v>209.6</v>
      </c>
      <c r="N26" s="42">
        <f t="shared" si="3"/>
        <v>419.2</v>
      </c>
    </row>
    <row r="27" spans="1:14" x14ac:dyDescent="0.25">
      <c r="B27" s="10" t="s">
        <v>495</v>
      </c>
      <c r="C27" t="s">
        <v>496</v>
      </c>
      <c r="D27" s="1">
        <v>2</v>
      </c>
      <c r="E27" s="42">
        <v>14.1</v>
      </c>
      <c r="F27" s="42">
        <f t="shared" si="0"/>
        <v>28.2</v>
      </c>
      <c r="H27" s="6">
        <v>2</v>
      </c>
      <c r="I27" s="95">
        <v>4383</v>
      </c>
      <c r="J27" t="s">
        <v>238</v>
      </c>
      <c r="K27" s="51"/>
      <c r="L27" s="107">
        <v>2</v>
      </c>
      <c r="M27" s="42">
        <v>956</v>
      </c>
      <c r="N27" s="42">
        <f t="shared" si="3"/>
        <v>1912</v>
      </c>
    </row>
    <row r="28" spans="1:14" x14ac:dyDescent="0.25">
      <c r="B28" s="10" t="s">
        <v>226</v>
      </c>
      <c r="C28" t="s">
        <v>493</v>
      </c>
      <c r="D28" s="1">
        <v>4</v>
      </c>
      <c r="E28" s="42">
        <v>8.6999999999999993</v>
      </c>
      <c r="F28" s="42">
        <f t="shared" si="0"/>
        <v>34.799999999999997</v>
      </c>
      <c r="H28" s="39">
        <v>2</v>
      </c>
      <c r="I28" s="107" t="s">
        <v>479</v>
      </c>
      <c r="J28" t="s">
        <v>263</v>
      </c>
      <c r="L28" s="107">
        <v>2</v>
      </c>
      <c r="M28" s="42">
        <v>209.6</v>
      </c>
      <c r="N28" s="42">
        <f t="shared" si="3"/>
        <v>419.2</v>
      </c>
    </row>
    <row r="29" spans="1:14" x14ac:dyDescent="0.25">
      <c r="B29" s="10" t="s">
        <v>539</v>
      </c>
      <c r="C29" s="10" t="s">
        <v>494</v>
      </c>
      <c r="D29" s="1">
        <v>20</v>
      </c>
      <c r="E29" s="42">
        <v>3.5</v>
      </c>
      <c r="F29" s="42">
        <f t="shared" si="0"/>
        <v>70</v>
      </c>
      <c r="H29" s="6">
        <v>2</v>
      </c>
      <c r="I29" s="95">
        <v>4384</v>
      </c>
      <c r="J29" t="s">
        <v>238</v>
      </c>
      <c r="K29" s="51"/>
      <c r="L29" s="107">
        <v>2</v>
      </c>
      <c r="M29" s="42">
        <v>956</v>
      </c>
      <c r="N29" s="42">
        <f t="shared" si="3"/>
        <v>1912</v>
      </c>
    </row>
    <row r="30" spans="1:14" x14ac:dyDescent="0.25">
      <c r="F30" s="121">
        <f ca="1">SUM(F22:F30)</f>
        <v>566.40000000000009</v>
      </c>
      <c r="H30" s="39">
        <v>2</v>
      </c>
      <c r="I30" s="115" t="s">
        <v>480</v>
      </c>
      <c r="J30" t="s">
        <v>263</v>
      </c>
      <c r="L30" s="107">
        <v>2</v>
      </c>
      <c r="M30" s="42">
        <v>209.6</v>
      </c>
      <c r="N30" s="42">
        <f t="shared" si="3"/>
        <v>419.2</v>
      </c>
    </row>
    <row r="31" spans="1:14" x14ac:dyDescent="0.25">
      <c r="B31" s="10" t="s">
        <v>842</v>
      </c>
      <c r="C31" t="s">
        <v>843</v>
      </c>
      <c r="D31" s="405">
        <v>8</v>
      </c>
      <c r="E31" s="42">
        <v>11.9</v>
      </c>
      <c r="F31" s="42">
        <f t="shared" ref="F31" si="4">E31*D31</f>
        <v>95.2</v>
      </c>
      <c r="H31" s="6">
        <v>6</v>
      </c>
      <c r="I31" s="95" t="s">
        <v>481</v>
      </c>
      <c r="J31" t="s">
        <v>477</v>
      </c>
      <c r="K31" s="51"/>
      <c r="L31" s="107">
        <v>6</v>
      </c>
      <c r="M31" s="42">
        <v>176</v>
      </c>
      <c r="N31" s="42">
        <f t="shared" si="3"/>
        <v>1056</v>
      </c>
    </row>
    <row r="32" spans="1:14" x14ac:dyDescent="0.25">
      <c r="D32" s="405"/>
      <c r="F32" s="121">
        <f ca="1">SUM(F31:F35)</f>
        <v>95.2</v>
      </c>
      <c r="H32" s="6">
        <v>6</v>
      </c>
      <c r="I32" s="2" t="s">
        <v>482</v>
      </c>
      <c r="J32" t="s">
        <v>248</v>
      </c>
      <c r="K32" s="51"/>
      <c r="L32" s="107">
        <v>6</v>
      </c>
      <c r="M32" s="42">
        <v>14</v>
      </c>
      <c r="N32" s="42">
        <f t="shared" si="3"/>
        <v>84</v>
      </c>
    </row>
    <row r="33" spans="1:14" x14ac:dyDescent="0.25">
      <c r="H33" s="6">
        <v>6</v>
      </c>
      <c r="I33" s="95" t="s">
        <v>483</v>
      </c>
      <c r="J33" t="s">
        <v>249</v>
      </c>
      <c r="K33" s="51"/>
      <c r="L33" s="107">
        <v>1</v>
      </c>
      <c r="M33" s="42">
        <v>181</v>
      </c>
      <c r="N33" s="42">
        <f t="shared" si="3"/>
        <v>181</v>
      </c>
    </row>
    <row r="34" spans="1:14" x14ac:dyDescent="0.25">
      <c r="H34" s="39"/>
      <c r="L34" s="107"/>
      <c r="N34" s="108">
        <f>SUM(N24:N33)</f>
        <v>9850.6</v>
      </c>
    </row>
    <row r="35" spans="1:14" x14ac:dyDescent="0.25">
      <c r="D35" s="405"/>
      <c r="F35" s="406"/>
      <c r="H35" s="62" t="s">
        <v>250</v>
      </c>
      <c r="I35" s="46" t="s">
        <v>421</v>
      </c>
      <c r="J35" s="43"/>
      <c r="K35" s="49" t="s">
        <v>239</v>
      </c>
      <c r="L35" s="43" t="s">
        <v>541</v>
      </c>
      <c r="M35" s="45"/>
      <c r="N35" s="45"/>
    </row>
    <row r="36" spans="1:14" x14ac:dyDescent="0.25">
      <c r="D36" s="405"/>
      <c r="H36" s="6">
        <v>3</v>
      </c>
      <c r="I36" s="95"/>
      <c r="J36" t="s">
        <v>237</v>
      </c>
      <c r="K36" s="51" t="s">
        <v>242</v>
      </c>
      <c r="M36" s="42">
        <v>0</v>
      </c>
      <c r="N36" s="42">
        <f t="shared" ref="N36:N42" si="5">M36*L36</f>
        <v>0</v>
      </c>
    </row>
    <row r="37" spans="1:14" x14ac:dyDescent="0.25">
      <c r="A37" s="46" t="s">
        <v>228</v>
      </c>
      <c r="B37" s="47"/>
      <c r="C37" s="49" t="s">
        <v>239</v>
      </c>
      <c r="D37" s="50" t="s">
        <v>240</v>
      </c>
      <c r="E37" s="45"/>
      <c r="F37" s="45"/>
      <c r="H37" s="6">
        <v>2</v>
      </c>
      <c r="I37" s="95"/>
      <c r="J37" t="s">
        <v>238</v>
      </c>
      <c r="K37" s="51" t="s">
        <v>242</v>
      </c>
      <c r="M37" s="42">
        <v>0</v>
      </c>
      <c r="N37" s="42">
        <f t="shared" si="5"/>
        <v>0</v>
      </c>
    </row>
    <row r="38" spans="1:14" x14ac:dyDescent="0.25">
      <c r="B38" s="10" t="s">
        <v>230</v>
      </c>
      <c r="D38" s="1">
        <v>1</v>
      </c>
      <c r="E38" s="42">
        <v>1499</v>
      </c>
      <c r="F38" s="42">
        <f>E38*D38</f>
        <v>1499</v>
      </c>
      <c r="H38" s="6">
        <v>2</v>
      </c>
      <c r="I38" s="95"/>
      <c r="J38" t="s">
        <v>238</v>
      </c>
      <c r="K38" s="51" t="s">
        <v>242</v>
      </c>
      <c r="M38" s="42">
        <v>0</v>
      </c>
      <c r="N38" s="42">
        <f t="shared" si="5"/>
        <v>0</v>
      </c>
    </row>
    <row r="39" spans="1:14" x14ac:dyDescent="0.25">
      <c r="F39" s="42">
        <f>E39*D39</f>
        <v>0</v>
      </c>
      <c r="H39" s="6">
        <v>2</v>
      </c>
      <c r="I39" s="95"/>
      <c r="J39" t="s">
        <v>238</v>
      </c>
      <c r="K39" s="51" t="s">
        <v>242</v>
      </c>
      <c r="M39" s="42">
        <v>0</v>
      </c>
      <c r="N39" s="42">
        <f t="shared" si="5"/>
        <v>0</v>
      </c>
    </row>
    <row r="40" spans="1:14" x14ac:dyDescent="0.25">
      <c r="A40" s="46" t="s">
        <v>840</v>
      </c>
      <c r="B40" s="47"/>
      <c r="C40" s="49" t="s">
        <v>239</v>
      </c>
      <c r="D40" s="50"/>
      <c r="E40" s="45"/>
      <c r="F40" s="45"/>
      <c r="H40" s="6">
        <v>6</v>
      </c>
      <c r="I40" s="95"/>
      <c r="J40" t="s">
        <v>246</v>
      </c>
      <c r="K40" s="51" t="s">
        <v>242</v>
      </c>
      <c r="M40" s="42">
        <v>0</v>
      </c>
      <c r="N40" s="42">
        <f t="shared" si="5"/>
        <v>0</v>
      </c>
    </row>
    <row r="41" spans="1:14" x14ac:dyDescent="0.25">
      <c r="B41" s="10" t="s">
        <v>841</v>
      </c>
      <c r="D41" s="1">
        <v>4</v>
      </c>
      <c r="F41" s="42">
        <f t="shared" ref="F41:F46" si="6">E41*D41</f>
        <v>0</v>
      </c>
      <c r="H41" s="6">
        <v>6</v>
      </c>
      <c r="I41" s="2"/>
      <c r="J41" t="s">
        <v>248</v>
      </c>
      <c r="K41" s="51" t="s">
        <v>242</v>
      </c>
      <c r="M41" s="42">
        <v>0</v>
      </c>
      <c r="N41" s="42">
        <f t="shared" si="5"/>
        <v>0</v>
      </c>
    </row>
    <row r="42" spans="1:14" x14ac:dyDescent="0.25">
      <c r="F42" s="42">
        <f t="shared" si="6"/>
        <v>0</v>
      </c>
      <c r="H42" s="6">
        <v>6</v>
      </c>
      <c r="I42" s="95"/>
      <c r="J42" t="s">
        <v>249</v>
      </c>
      <c r="K42" s="51" t="s">
        <v>242</v>
      </c>
      <c r="M42" s="42">
        <v>0</v>
      </c>
      <c r="N42" s="42">
        <f t="shared" si="5"/>
        <v>0</v>
      </c>
    </row>
    <row r="43" spans="1:14" x14ac:dyDescent="0.25">
      <c r="F43" s="42">
        <f t="shared" si="6"/>
        <v>0</v>
      </c>
    </row>
    <row r="44" spans="1:14" x14ac:dyDescent="0.25">
      <c r="F44" s="42">
        <f t="shared" si="6"/>
        <v>0</v>
      </c>
      <c r="N44" s="108">
        <f>SUM(N36:N43)</f>
        <v>0</v>
      </c>
    </row>
    <row r="45" spans="1:14" x14ac:dyDescent="0.25">
      <c r="F45" s="42">
        <f t="shared" si="6"/>
        <v>0</v>
      </c>
    </row>
    <row r="46" spans="1:14" x14ac:dyDescent="0.25">
      <c r="F46" s="42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B30" sqref="B30"/>
    </sheetView>
  </sheetViews>
  <sheetFormatPr defaultRowHeight="15" x14ac:dyDescent="0.25"/>
  <cols>
    <col min="3" max="3" width="8.85546875" style="1"/>
    <col min="6" max="6" width="8.85546875" style="1"/>
    <col min="9" max="9" width="8.85546875" style="1"/>
  </cols>
  <sheetData>
    <row r="2" spans="1:17" ht="18.75" x14ac:dyDescent="0.3">
      <c r="A2" s="71" t="s">
        <v>281</v>
      </c>
      <c r="H2" s="53"/>
      <c r="I2" s="73" t="s">
        <v>282</v>
      </c>
      <c r="J2" s="53"/>
      <c r="K2" s="53"/>
      <c r="L2" s="53"/>
      <c r="M2" s="53"/>
      <c r="N2" s="53"/>
      <c r="O2" s="53"/>
      <c r="P2" s="53"/>
      <c r="Q2" s="53"/>
    </row>
    <row r="3" spans="1:17" ht="19.5" thickBot="1" x14ac:dyDescent="0.35">
      <c r="A3" s="71"/>
      <c r="I3" s="73" t="s">
        <v>283</v>
      </c>
    </row>
    <row r="4" spans="1:17" ht="15.75" thickBot="1" x14ac:dyDescent="0.3">
      <c r="C4" s="481" t="s">
        <v>278</v>
      </c>
      <c r="D4" s="482"/>
      <c r="F4" s="483" t="s">
        <v>279</v>
      </c>
      <c r="G4" s="484"/>
      <c r="I4" s="483" t="s">
        <v>280</v>
      </c>
      <c r="J4" s="484"/>
    </row>
    <row r="5" spans="1:17" s="34" customFormat="1" x14ac:dyDescent="0.25">
      <c r="C5" s="68" t="s">
        <v>275</v>
      </c>
      <c r="D5" s="69" t="s">
        <v>277</v>
      </c>
      <c r="F5" s="68" t="s">
        <v>275</v>
      </c>
      <c r="G5" s="69" t="s">
        <v>277</v>
      </c>
      <c r="I5" s="68" t="s">
        <v>275</v>
      </c>
      <c r="J5" s="69" t="s">
        <v>277</v>
      </c>
    </row>
    <row r="6" spans="1:17" s="34" customFormat="1" ht="15.75" thickBot="1" x14ac:dyDescent="0.3">
      <c r="B6" s="80"/>
      <c r="C6" s="70" t="s">
        <v>276</v>
      </c>
      <c r="D6" s="72" t="s">
        <v>42</v>
      </c>
      <c r="E6" s="80"/>
      <c r="F6" s="70" t="s">
        <v>276</v>
      </c>
      <c r="G6" s="72" t="s">
        <v>42</v>
      </c>
      <c r="H6" s="80"/>
      <c r="I6" s="70" t="s">
        <v>276</v>
      </c>
      <c r="J6" s="72" t="s">
        <v>42</v>
      </c>
      <c r="K6" s="80"/>
    </row>
    <row r="7" spans="1:17" x14ac:dyDescent="0.25">
      <c r="C7" s="74">
        <v>0</v>
      </c>
      <c r="D7" s="75">
        <v>1400</v>
      </c>
      <c r="F7" s="74">
        <v>0</v>
      </c>
      <c r="G7" s="78">
        <v>1600</v>
      </c>
      <c r="I7" s="74">
        <v>0</v>
      </c>
      <c r="J7" s="75">
        <v>1650</v>
      </c>
    </row>
    <row r="8" spans="1:17" x14ac:dyDescent="0.25">
      <c r="C8" s="74">
        <v>10</v>
      </c>
      <c r="D8" s="75">
        <v>1400</v>
      </c>
      <c r="F8" s="74">
        <v>10</v>
      </c>
      <c r="G8" s="78">
        <v>1600</v>
      </c>
      <c r="I8" s="74">
        <v>10</v>
      </c>
      <c r="J8" s="75">
        <v>1650</v>
      </c>
    </row>
    <row r="9" spans="1:17" x14ac:dyDescent="0.25">
      <c r="C9" s="74">
        <v>20</v>
      </c>
      <c r="D9" s="75">
        <v>1400</v>
      </c>
      <c r="F9" s="74">
        <v>20</v>
      </c>
      <c r="G9" s="78">
        <v>1600</v>
      </c>
      <c r="I9" s="74">
        <v>20</v>
      </c>
      <c r="J9" s="75">
        <v>1650</v>
      </c>
    </row>
    <row r="10" spans="1:17" x14ac:dyDescent="0.25">
      <c r="C10" s="74">
        <v>30</v>
      </c>
      <c r="D10" s="75">
        <v>1400</v>
      </c>
      <c r="F10" s="74">
        <v>30</v>
      </c>
      <c r="G10" s="78">
        <v>1600</v>
      </c>
      <c r="I10" s="74">
        <v>30</v>
      </c>
      <c r="J10" s="75">
        <v>1650</v>
      </c>
    </row>
    <row r="11" spans="1:17" x14ac:dyDescent="0.25">
      <c r="C11" s="74">
        <v>40</v>
      </c>
      <c r="D11" s="75">
        <v>1400</v>
      </c>
      <c r="F11" s="74">
        <v>40</v>
      </c>
      <c r="G11" s="78">
        <v>1600</v>
      </c>
      <c r="I11" s="74">
        <v>40</v>
      </c>
      <c r="J11" s="75">
        <v>1650</v>
      </c>
    </row>
    <row r="12" spans="1:17" x14ac:dyDescent="0.25">
      <c r="C12" s="74">
        <v>50</v>
      </c>
      <c r="D12" s="75">
        <v>1345</v>
      </c>
      <c r="F12" s="74">
        <v>50</v>
      </c>
      <c r="G12" s="75">
        <v>1525</v>
      </c>
      <c r="I12" s="74">
        <v>50</v>
      </c>
      <c r="J12" s="75">
        <v>1575</v>
      </c>
    </row>
    <row r="13" spans="1:17" x14ac:dyDescent="0.25">
      <c r="C13" s="74">
        <v>60</v>
      </c>
      <c r="D13" s="75">
        <v>1290</v>
      </c>
      <c r="F13" s="74">
        <v>60</v>
      </c>
      <c r="G13" s="75">
        <v>1450</v>
      </c>
      <c r="I13" s="74">
        <v>60</v>
      </c>
      <c r="J13" s="75">
        <v>1500</v>
      </c>
    </row>
    <row r="14" spans="1:17" x14ac:dyDescent="0.25">
      <c r="C14" s="74">
        <v>70</v>
      </c>
      <c r="D14" s="75">
        <v>1235</v>
      </c>
      <c r="F14" s="74">
        <v>70</v>
      </c>
      <c r="G14" s="75">
        <v>1375</v>
      </c>
      <c r="I14" s="74">
        <v>70</v>
      </c>
      <c r="J14" s="75">
        <v>1425</v>
      </c>
    </row>
    <row r="15" spans="1:17" x14ac:dyDescent="0.25">
      <c r="C15" s="74">
        <v>80</v>
      </c>
      <c r="D15" s="75">
        <v>1180</v>
      </c>
      <c r="F15" s="74">
        <v>80</v>
      </c>
      <c r="G15" s="75">
        <v>1300</v>
      </c>
      <c r="I15" s="74">
        <v>80</v>
      </c>
      <c r="J15" s="75">
        <v>1350</v>
      </c>
    </row>
    <row r="16" spans="1:17" x14ac:dyDescent="0.25">
      <c r="C16" s="74">
        <v>90</v>
      </c>
      <c r="D16" s="75">
        <v>1128</v>
      </c>
      <c r="F16" s="74">
        <v>90</v>
      </c>
      <c r="G16" s="75">
        <v>1225</v>
      </c>
      <c r="I16" s="74">
        <v>90</v>
      </c>
      <c r="J16" s="75">
        <v>1275</v>
      </c>
    </row>
    <row r="17" spans="3:10" x14ac:dyDescent="0.25">
      <c r="C17" s="74">
        <v>95</v>
      </c>
      <c r="D17" s="75">
        <v>1100</v>
      </c>
      <c r="F17" s="74">
        <v>100</v>
      </c>
      <c r="G17" s="75">
        <v>1150</v>
      </c>
      <c r="I17" s="74">
        <v>100</v>
      </c>
      <c r="J17" s="78">
        <v>1200</v>
      </c>
    </row>
    <row r="18" spans="3:10" ht="15.75" thickBot="1" x14ac:dyDescent="0.3">
      <c r="C18" s="76">
        <v>95</v>
      </c>
      <c r="D18" s="77">
        <v>1300</v>
      </c>
      <c r="F18" s="74">
        <v>110</v>
      </c>
      <c r="G18" s="75">
        <v>1150</v>
      </c>
      <c r="I18" s="74">
        <v>110</v>
      </c>
      <c r="J18" s="78">
        <v>1200</v>
      </c>
    </row>
    <row r="19" spans="3:10" ht="15.75" thickBot="1" x14ac:dyDescent="0.3">
      <c r="F19" s="76">
        <v>120</v>
      </c>
      <c r="G19" s="77">
        <v>1150</v>
      </c>
      <c r="I19" s="76">
        <v>120</v>
      </c>
      <c r="J19" s="79">
        <v>1200</v>
      </c>
    </row>
  </sheetData>
  <mergeCells count="3">
    <mergeCell ref="C4:D4"/>
    <mergeCell ref="F4:G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27" sqref="C27"/>
    </sheetView>
  </sheetViews>
  <sheetFormatPr defaultRowHeight="15" x14ac:dyDescent="0.25"/>
  <sheetData>
    <row r="2" spans="1:8" ht="18.75" x14ac:dyDescent="0.3">
      <c r="A2" s="71" t="s">
        <v>288</v>
      </c>
      <c r="H2" s="73" t="s">
        <v>289</v>
      </c>
    </row>
    <row r="3" spans="1:8" ht="15.75" thickBot="1" x14ac:dyDescent="0.3">
      <c r="H3" s="82" t="s">
        <v>290</v>
      </c>
    </row>
    <row r="4" spans="1:8" x14ac:dyDescent="0.25">
      <c r="C4" s="128" t="s">
        <v>284</v>
      </c>
      <c r="D4" s="129" t="s">
        <v>285</v>
      </c>
    </row>
    <row r="5" spans="1:8" ht="15.75" thickBot="1" x14ac:dyDescent="0.3">
      <c r="C5" s="126" t="s">
        <v>42</v>
      </c>
      <c r="D5" s="127" t="s">
        <v>16</v>
      </c>
    </row>
    <row r="6" spans="1:8" x14ac:dyDescent="0.25">
      <c r="C6" s="425">
        <v>20</v>
      </c>
      <c r="D6" s="426">
        <f t="shared" ref="D6:D15" si="0">$D$17*C6+$D$18</f>
        <v>33.761111111111106</v>
      </c>
    </row>
    <row r="7" spans="1:8" x14ac:dyDescent="0.25">
      <c r="C7" s="36">
        <v>30</v>
      </c>
      <c r="D7" s="124">
        <f t="shared" si="0"/>
        <v>33</v>
      </c>
    </row>
    <row r="8" spans="1:8" x14ac:dyDescent="0.25">
      <c r="C8" s="36">
        <v>40</v>
      </c>
      <c r="D8" s="124">
        <f t="shared" si="0"/>
        <v>32.238888888888887</v>
      </c>
    </row>
    <row r="9" spans="1:8" x14ac:dyDescent="0.25">
      <c r="C9" s="36">
        <v>50</v>
      </c>
      <c r="D9" s="124">
        <f t="shared" si="0"/>
        <v>31.477777777777774</v>
      </c>
    </row>
    <row r="10" spans="1:8" x14ac:dyDescent="0.25">
      <c r="C10" s="36">
        <v>60</v>
      </c>
      <c r="D10" s="124">
        <f t="shared" si="0"/>
        <v>30.716666666666661</v>
      </c>
    </row>
    <row r="11" spans="1:8" x14ac:dyDescent="0.25">
      <c r="C11" s="36">
        <v>70</v>
      </c>
      <c r="D11" s="124">
        <f t="shared" si="0"/>
        <v>29.955555555555552</v>
      </c>
    </row>
    <row r="12" spans="1:8" x14ac:dyDescent="0.25">
      <c r="C12" s="36">
        <v>80</v>
      </c>
      <c r="D12" s="124">
        <f t="shared" si="0"/>
        <v>29.194444444444443</v>
      </c>
    </row>
    <row r="13" spans="1:8" x14ac:dyDescent="0.25">
      <c r="C13" s="36">
        <v>90</v>
      </c>
      <c r="D13" s="124">
        <f t="shared" si="0"/>
        <v>28.43333333333333</v>
      </c>
    </row>
    <row r="14" spans="1:8" x14ac:dyDescent="0.25">
      <c r="C14" s="36">
        <v>100</v>
      </c>
      <c r="D14" s="124">
        <f t="shared" si="0"/>
        <v>27.672222222222217</v>
      </c>
    </row>
    <row r="15" spans="1:8" x14ac:dyDescent="0.25">
      <c r="C15" s="36">
        <v>120</v>
      </c>
      <c r="D15" s="124">
        <f t="shared" si="0"/>
        <v>26.149999999999995</v>
      </c>
    </row>
    <row r="17" spans="3:4" x14ac:dyDescent="0.25">
      <c r="C17" s="424" t="s">
        <v>286</v>
      </c>
      <c r="D17" s="63">
        <f>(33-26.15)/(30-120)</f>
        <v>-7.6111111111111129E-2</v>
      </c>
    </row>
    <row r="18" spans="3:4" x14ac:dyDescent="0.25">
      <c r="C18" s="424" t="s">
        <v>287</v>
      </c>
      <c r="D18" s="63">
        <f>33+(-D17*30)</f>
        <v>35.283333333333331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26"/>
  <sheetViews>
    <sheetView workbookViewId="0">
      <selection activeCell="B22" sqref="B22"/>
    </sheetView>
  </sheetViews>
  <sheetFormatPr defaultRowHeight="15" x14ac:dyDescent="0.25"/>
  <sheetData>
    <row r="3" spans="4:14" ht="15.75" thickBot="1" x14ac:dyDescent="0.3"/>
    <row r="4" spans="4:14" ht="15.75" thickBot="1" x14ac:dyDescent="0.3">
      <c r="D4" s="485" t="s">
        <v>544</v>
      </c>
      <c r="E4" s="486"/>
      <c r="G4" s="487" t="s">
        <v>124</v>
      </c>
      <c r="H4" s="488"/>
      <c r="J4" s="487" t="s">
        <v>549</v>
      </c>
      <c r="K4" s="488"/>
      <c r="M4" s="487" t="s">
        <v>545</v>
      </c>
      <c r="N4" s="488"/>
    </row>
    <row r="5" spans="4:14" x14ac:dyDescent="0.25">
      <c r="D5" s="128" t="s">
        <v>547</v>
      </c>
      <c r="E5" s="129" t="s">
        <v>548</v>
      </c>
      <c r="G5" s="128" t="s">
        <v>547</v>
      </c>
      <c r="H5" s="129" t="s">
        <v>548</v>
      </c>
      <c r="J5" s="128" t="s">
        <v>547</v>
      </c>
      <c r="K5" s="129" t="s">
        <v>548</v>
      </c>
      <c r="M5" s="128" t="s">
        <v>547</v>
      </c>
      <c r="N5" s="129" t="s">
        <v>548</v>
      </c>
    </row>
    <row r="6" spans="4:14" ht="15.75" thickBot="1" x14ac:dyDescent="0.3">
      <c r="D6" s="126" t="s">
        <v>42</v>
      </c>
      <c r="E6" s="127" t="s">
        <v>42</v>
      </c>
      <c r="G6" s="126" t="s">
        <v>42</v>
      </c>
      <c r="H6" s="127" t="s">
        <v>42</v>
      </c>
      <c r="J6" s="126" t="s">
        <v>42</v>
      </c>
      <c r="K6" s="127" t="s">
        <v>42</v>
      </c>
      <c r="M6" s="126" t="s">
        <v>42</v>
      </c>
      <c r="N6" s="127" t="s">
        <v>42</v>
      </c>
    </row>
    <row r="7" spans="4:14" x14ac:dyDescent="0.25">
      <c r="D7" s="174">
        <v>-60</v>
      </c>
      <c r="E7" s="175">
        <v>847.82608695652175</v>
      </c>
      <c r="G7" s="136">
        <v>-60</v>
      </c>
      <c r="H7" s="137">
        <v>880.95238095238096</v>
      </c>
      <c r="J7" s="136">
        <v>-60</v>
      </c>
      <c r="K7" s="137">
        <v>880.95238095238096</v>
      </c>
      <c r="M7" s="159">
        <v>-60</v>
      </c>
      <c r="N7" s="160">
        <v>655</v>
      </c>
    </row>
    <row r="8" spans="4:14" x14ac:dyDescent="0.25">
      <c r="D8" s="176">
        <v>-40</v>
      </c>
      <c r="E8" s="177">
        <v>865.21739130434787</v>
      </c>
      <c r="G8" s="138">
        <v>-40</v>
      </c>
      <c r="H8" s="139">
        <v>900</v>
      </c>
      <c r="J8" s="138">
        <v>-40</v>
      </c>
      <c r="K8" s="139">
        <v>900</v>
      </c>
      <c r="M8" s="161">
        <v>-40</v>
      </c>
      <c r="N8" s="160">
        <f t="shared" ref="N8:N13" si="0">M8*$N$22+$N$23</f>
        <v>708.07692307692309</v>
      </c>
    </row>
    <row r="9" spans="4:14" x14ac:dyDescent="0.25">
      <c r="D9" s="176">
        <v>-20</v>
      </c>
      <c r="E9" s="177">
        <v>882.60869565217388</v>
      </c>
      <c r="G9" s="138">
        <v>-20</v>
      </c>
      <c r="H9" s="139">
        <v>919.04761904761904</v>
      </c>
      <c r="J9" s="138">
        <v>-20</v>
      </c>
      <c r="K9" s="139">
        <v>919.04761904761904</v>
      </c>
      <c r="M9" s="161">
        <v>-20</v>
      </c>
      <c r="N9" s="160">
        <f t="shared" si="0"/>
        <v>761.15384615384619</v>
      </c>
    </row>
    <row r="10" spans="4:14" x14ac:dyDescent="0.25">
      <c r="D10" s="176">
        <v>0</v>
      </c>
      <c r="E10" s="177">
        <v>900</v>
      </c>
      <c r="G10" s="138">
        <v>0</v>
      </c>
      <c r="H10" s="139">
        <v>938.09523809523807</v>
      </c>
      <c r="J10" s="138">
        <v>0</v>
      </c>
      <c r="K10" s="139">
        <v>938.09523809523807</v>
      </c>
      <c r="M10" s="161">
        <v>0</v>
      </c>
      <c r="N10" s="160">
        <f t="shared" si="0"/>
        <v>814.23076923076928</v>
      </c>
    </row>
    <row r="11" spans="4:14" x14ac:dyDescent="0.25">
      <c r="D11" s="176">
        <v>20</v>
      </c>
      <c r="E11" s="177">
        <v>917.39130434782612</v>
      </c>
      <c r="G11" s="138">
        <v>20</v>
      </c>
      <c r="H11" s="139">
        <v>957.14285714285711</v>
      </c>
      <c r="J11" s="138">
        <v>20</v>
      </c>
      <c r="K11" s="139">
        <v>957.14285714285711</v>
      </c>
      <c r="M11" s="161">
        <v>20</v>
      </c>
      <c r="N11" s="160">
        <f t="shared" si="0"/>
        <v>867.30769230769238</v>
      </c>
    </row>
    <row r="12" spans="4:14" x14ac:dyDescent="0.25">
      <c r="D12" s="176">
        <v>40</v>
      </c>
      <c r="E12" s="177">
        <v>934.78260869565213</v>
      </c>
      <c r="G12" s="138">
        <v>40</v>
      </c>
      <c r="H12" s="139">
        <v>976.19047619047615</v>
      </c>
      <c r="J12" s="138">
        <v>40</v>
      </c>
      <c r="K12" s="139">
        <v>976.19047619047615</v>
      </c>
      <c r="M12" s="161">
        <v>40</v>
      </c>
      <c r="N12" s="160">
        <f t="shared" si="0"/>
        <v>920.38461538461547</v>
      </c>
    </row>
    <row r="13" spans="4:14" x14ac:dyDescent="0.25">
      <c r="D13" s="176">
        <v>60</v>
      </c>
      <c r="E13" s="177">
        <v>952.17391304347825</v>
      </c>
      <c r="G13" s="138">
        <v>60</v>
      </c>
      <c r="H13" s="139">
        <v>995.23809523809518</v>
      </c>
      <c r="J13" s="138">
        <v>60</v>
      </c>
      <c r="K13" s="139">
        <v>995.23809523809518</v>
      </c>
      <c r="M13" s="161">
        <v>60</v>
      </c>
      <c r="N13" s="160">
        <f t="shared" si="0"/>
        <v>973.46153846153857</v>
      </c>
    </row>
    <row r="14" spans="4:14" x14ac:dyDescent="0.25">
      <c r="D14" s="176">
        <v>80</v>
      </c>
      <c r="E14" s="177">
        <v>969.56521739130437</v>
      </c>
      <c r="G14" s="140">
        <v>65</v>
      </c>
      <c r="H14" s="139">
        <v>1000</v>
      </c>
      <c r="J14" s="138">
        <v>65</v>
      </c>
      <c r="K14" s="139">
        <v>1000</v>
      </c>
      <c r="M14" s="162">
        <v>70</v>
      </c>
      <c r="N14" s="160">
        <v>1000</v>
      </c>
    </row>
    <row r="15" spans="4:14" x14ac:dyDescent="0.25">
      <c r="D15" s="176">
        <v>100</v>
      </c>
      <c r="E15" s="177">
        <v>986.95652173913049</v>
      </c>
      <c r="G15" s="138">
        <v>80</v>
      </c>
      <c r="H15" s="139">
        <v>1014.2857142857142</v>
      </c>
      <c r="J15" s="138">
        <v>80</v>
      </c>
      <c r="K15" s="139">
        <v>1014.2857142857142</v>
      </c>
      <c r="M15" s="168">
        <v>80</v>
      </c>
      <c r="N15" s="168">
        <f>M15*$N$25+$N$26</f>
        <v>1010</v>
      </c>
    </row>
    <row r="16" spans="4:14" ht="15.75" thickBot="1" x14ac:dyDescent="0.3">
      <c r="D16" s="178">
        <v>115</v>
      </c>
      <c r="E16" s="177">
        <v>1000</v>
      </c>
      <c r="G16" s="138">
        <v>100</v>
      </c>
      <c r="H16" s="139">
        <v>1033.3333333333333</v>
      </c>
      <c r="J16" s="151">
        <v>100</v>
      </c>
      <c r="K16" s="152">
        <v>1033.3333333333333</v>
      </c>
      <c r="M16" s="168">
        <v>100</v>
      </c>
      <c r="N16" s="168">
        <f>M16*$N$25+$N$26</f>
        <v>1030</v>
      </c>
    </row>
    <row r="17" spans="4:14" x14ac:dyDescent="0.25">
      <c r="D17" s="176">
        <v>120</v>
      </c>
      <c r="E17" s="177">
        <v>1004.3478260869565</v>
      </c>
      <c r="G17" s="140">
        <v>115</v>
      </c>
      <c r="H17" s="139">
        <v>1047.6190476190477</v>
      </c>
      <c r="J17" s="141">
        <v>103</v>
      </c>
      <c r="K17" s="142">
        <f>H22*J17+H23</f>
        <v>1036.1904761904761</v>
      </c>
      <c r="M17" s="169">
        <v>115</v>
      </c>
      <c r="N17" s="168">
        <f>M17*$N$25+$N$26</f>
        <v>1045</v>
      </c>
    </row>
    <row r="18" spans="4:14" x14ac:dyDescent="0.25">
      <c r="D18" s="176">
        <v>130</v>
      </c>
      <c r="E18" s="177">
        <v>1013.0434782608695</v>
      </c>
      <c r="G18" s="138">
        <v>120</v>
      </c>
      <c r="H18" s="139">
        <v>1052.3809523809523</v>
      </c>
      <c r="J18" s="143">
        <v>120</v>
      </c>
      <c r="K18" s="144">
        <f>K25*J18+K26</f>
        <v>1073.2186948853616</v>
      </c>
      <c r="M18" s="168">
        <v>120</v>
      </c>
      <c r="N18" s="168">
        <v>1050</v>
      </c>
    </row>
    <row r="19" spans="4:14" ht="15.75" thickBot="1" x14ac:dyDescent="0.3">
      <c r="D19" s="36"/>
      <c r="E19" s="125"/>
      <c r="G19" s="138">
        <v>130</v>
      </c>
      <c r="H19" s="139">
        <v>1061.9047619047619</v>
      </c>
      <c r="J19" s="145">
        <v>130</v>
      </c>
      <c r="K19" s="146">
        <v>1095</v>
      </c>
      <c r="M19" s="168">
        <v>130</v>
      </c>
      <c r="N19" s="168">
        <f>M19*$N$25+$N$26</f>
        <v>1060</v>
      </c>
    </row>
    <row r="20" spans="4:14" x14ac:dyDescent="0.25">
      <c r="D20" s="36"/>
      <c r="E20" s="36"/>
      <c r="G20" s="63"/>
      <c r="H20" s="36"/>
      <c r="J20" s="131"/>
      <c r="K20" s="131"/>
      <c r="M20" s="63"/>
      <c r="N20" s="36"/>
    </row>
    <row r="21" spans="4:14" ht="15.75" thickBot="1" x14ac:dyDescent="0.3"/>
    <row r="22" spans="4:14" x14ac:dyDescent="0.25">
      <c r="D22" s="179" t="s">
        <v>286</v>
      </c>
      <c r="E22" s="180">
        <f>(1000-900)/(115-0)</f>
        <v>0.86956521739130432</v>
      </c>
      <c r="G22" s="153" t="s">
        <v>286</v>
      </c>
      <c r="H22" s="154">
        <f>(1000-900)/(65- -40)</f>
        <v>0.95238095238095233</v>
      </c>
      <c r="J22" s="153" t="s">
        <v>286</v>
      </c>
      <c r="K22" s="154">
        <f>(1000-900)/(65- -40)</f>
        <v>0.95238095238095233</v>
      </c>
      <c r="M22" s="164" t="s">
        <v>286</v>
      </c>
      <c r="N22" s="165">
        <f>(N14-N7)/(M14-M7)</f>
        <v>2.6538461538461537</v>
      </c>
    </row>
    <row r="23" spans="4:14" ht="15.75" thickBot="1" x14ac:dyDescent="0.3">
      <c r="D23" s="181" t="s">
        <v>546</v>
      </c>
      <c r="E23" s="182">
        <v>900</v>
      </c>
      <c r="G23" s="155" t="s">
        <v>546</v>
      </c>
      <c r="H23" s="156">
        <f>900+H22*40</f>
        <v>938.09523809523807</v>
      </c>
      <c r="J23" s="155" t="s">
        <v>546</v>
      </c>
      <c r="K23" s="156">
        <f>900+K22*40</f>
        <v>938.09523809523807</v>
      </c>
      <c r="M23" s="166" t="s">
        <v>546</v>
      </c>
      <c r="N23" s="167">
        <f>N7-(N22*M7)</f>
        <v>814.23076923076928</v>
      </c>
    </row>
    <row r="24" spans="4:14" ht="15.75" thickBot="1" x14ac:dyDescent="0.3"/>
    <row r="25" spans="4:14" x14ac:dyDescent="0.25">
      <c r="J25" s="147" t="s">
        <v>286</v>
      </c>
      <c r="K25" s="148">
        <f>(K19-K17)/(J19-J17)</f>
        <v>2.1781305114638463</v>
      </c>
      <c r="M25" s="170" t="s">
        <v>286</v>
      </c>
      <c r="N25" s="171">
        <f>(N18-N14)/(M18-M14)</f>
        <v>1</v>
      </c>
    </row>
    <row r="26" spans="4:14" ht="15.75" thickBot="1" x14ac:dyDescent="0.3">
      <c r="J26" s="149" t="s">
        <v>546</v>
      </c>
      <c r="K26" s="150">
        <f>K19-(K25*J19)</f>
        <v>811.84303350970004</v>
      </c>
      <c r="M26" s="172" t="s">
        <v>546</v>
      </c>
      <c r="N26" s="173">
        <f>N18-(M18*1)</f>
        <v>930</v>
      </c>
    </row>
  </sheetData>
  <mergeCells count="4">
    <mergeCell ref="D4:E4"/>
    <mergeCell ref="G4:H4"/>
    <mergeCell ref="M4:N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GTC-331-200ER Instrument List</vt:lpstr>
      <vt:lpstr>Light Medium  Heavy Eng Repair</vt:lpstr>
      <vt:lpstr>Cell Concept</vt:lpstr>
      <vt:lpstr>Cell Interconnects</vt:lpstr>
      <vt:lpstr>Rack Design</vt:lpstr>
      <vt:lpstr>ATS Parts List</vt:lpstr>
      <vt:lpstr>MAXEGT Schedules FIG 112</vt:lpstr>
      <vt:lpstr>DP MODE BLEED Fig 113</vt:lpstr>
      <vt:lpstr>MAX EGT FIG 116</vt:lpstr>
      <vt:lpstr>Sheet1</vt:lpstr>
      <vt:lpstr>Sheet2</vt:lpstr>
      <vt:lpstr>Matrix of OP Limits</vt:lpstr>
      <vt:lpstr>Software Menu Driven Concept</vt:lpstr>
      <vt:lpstr>Manual Filename Archit</vt:lpstr>
      <vt:lpstr>Interactive Filename Archit</vt:lpstr>
      <vt:lpstr>Shutdown FPGA</vt:lpstr>
      <vt:lpstr>Data Sheets 3</vt:lpstr>
      <vt:lpstr>Data Sheet 2</vt:lpstr>
      <vt:lpstr> Data 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Eng1</dc:creator>
  <cp:lastModifiedBy>User</cp:lastModifiedBy>
  <cp:lastPrinted>2014-10-14T21:25:28Z</cp:lastPrinted>
  <dcterms:created xsi:type="dcterms:W3CDTF">2014-08-14T17:54:50Z</dcterms:created>
  <dcterms:modified xsi:type="dcterms:W3CDTF">2017-04-03T21:23:19Z</dcterms:modified>
</cp:coreProperties>
</file>