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20" windowWidth="19035" windowHeight="13620" tabRatio="882" activeTab="3"/>
  </bookViews>
  <sheets>
    <sheet name="FINAL - RAW DATA (2)" sheetId="18" r:id="rId1"/>
    <sheet name="FINAL DATA" sheetId="14" r:id="rId2"/>
    <sheet name="FINAL - FLOW CURVE" sheetId="13" r:id="rId3"/>
    <sheet name="FINAL - RAW DATA" sheetId="15" r:id="rId4"/>
    <sheet name="Comparative Curve" sheetId="9" r:id="rId5"/>
    <sheet name="Incoming Curve" sheetId="17" r:id="rId6"/>
    <sheet name="Incoming Data" sheetId="16" r:id="rId7"/>
    <sheet name="Flow Meter Calibration Data" sheetId="7" r:id="rId8"/>
  </sheets>
  <definedNames>
    <definedName name="_date">'FINAL - RAW DATA'!$G$2</definedName>
    <definedName name="ATS_WO">'FINAL DATA'!$G$8</definedName>
    <definedName name="CoilRes">'FINAL - RAW DATA'!$C$3</definedName>
    <definedName name="GPM_avg_Array">'FINAL - RAW DATA'!$C$28:$C$38</definedName>
    <definedName name="Magnetic_Moment__mV_sec">'FINAL - RAW DATA'!$B$42:$C$44</definedName>
    <definedName name="_xlnm.Print_Area" localSheetId="7">'Flow Meter Calibration Data'!$B$2:$R$39</definedName>
    <definedName name="SN">'FINAL - RAW DATA'!$B$2</definedName>
    <definedName name="Specific_Gravity">'FINAL - RAW DATA'!$C$24</definedName>
    <definedName name="Technician">'FINAL - RAW DATA'!$E$2</definedName>
    <definedName name="TempArray">'FINAL - RAW DATA'!$E$28:$E$38</definedName>
    <definedName name="TempTest">'FINAL - RAW DATA'!$B$25</definedName>
    <definedName name="time">'FINAL - RAW DATA'!$C$21</definedName>
  </definedNames>
  <calcPr calcId="125725"/>
</workbook>
</file>

<file path=xl/calcChain.xml><?xml version="1.0" encoding="utf-8"?>
<calcChain xmlns="http://schemas.openxmlformats.org/spreadsheetml/2006/main">
  <c r="D17" i="18"/>
  <c r="D16"/>
  <c r="D15"/>
  <c r="D14"/>
  <c r="D13"/>
  <c r="D12"/>
  <c r="D11"/>
  <c r="D10"/>
  <c r="D9"/>
  <c r="D8"/>
  <c r="D7"/>
  <c r="C4"/>
  <c r="B45" i="16"/>
  <c r="C4"/>
  <c r="C32"/>
  <c r="D32"/>
  <c r="F32"/>
  <c r="D11"/>
  <c r="C30"/>
  <c r="D30"/>
  <c r="F30"/>
  <c r="D9"/>
  <c r="D18"/>
  <c r="C28"/>
  <c r="D28"/>
  <c r="F28"/>
  <c r="D7"/>
  <c r="C29"/>
  <c r="D29"/>
  <c r="F29"/>
  <c r="D8"/>
  <c r="C31"/>
  <c r="D31"/>
  <c r="F31"/>
  <c r="D10"/>
  <c r="C33"/>
  <c r="D33"/>
  <c r="F33"/>
  <c r="D12"/>
  <c r="C34"/>
  <c r="D34"/>
  <c r="F34"/>
  <c r="D13"/>
  <c r="E13"/>
  <c r="G13"/>
  <c r="C35"/>
  <c r="D35"/>
  <c r="F35"/>
  <c r="D14"/>
  <c r="E14"/>
  <c r="G14"/>
  <c r="C36"/>
  <c r="D36"/>
  <c r="F36"/>
  <c r="D15"/>
  <c r="E15"/>
  <c r="G15"/>
  <c r="C37"/>
  <c r="D37"/>
  <c r="F37"/>
  <c r="D16"/>
  <c r="E16"/>
  <c r="G16"/>
  <c r="C38"/>
  <c r="D38"/>
  <c r="F38"/>
  <c r="D17"/>
  <c r="E17"/>
  <c r="G17"/>
  <c r="F18"/>
  <c r="G6" i="14"/>
  <c r="C6"/>
  <c r="F11"/>
  <c r="C38" i="15"/>
  <c r="D38"/>
  <c r="F38"/>
  <c r="D17"/>
  <c r="E24" i="14"/>
  <c r="C37" i="15"/>
  <c r="D37"/>
  <c r="F37"/>
  <c r="D16"/>
  <c r="E23" i="14"/>
  <c r="C36" i="15"/>
  <c r="D36"/>
  <c r="F36"/>
  <c r="D15"/>
  <c r="E22" i="14"/>
  <c r="C35" i="15"/>
  <c r="D35"/>
  <c r="F35"/>
  <c r="D14"/>
  <c r="E21" i="14"/>
  <c r="C34" i="15"/>
  <c r="D34"/>
  <c r="F34"/>
  <c r="D13"/>
  <c r="E20" i="14"/>
  <c r="C33" i="15"/>
  <c r="D33"/>
  <c r="F33"/>
  <c r="D12"/>
  <c r="E19" i="14"/>
  <c r="C32" i="15"/>
  <c r="D32"/>
  <c r="F32"/>
  <c r="D11"/>
  <c r="E18" i="14"/>
  <c r="C31" i="15"/>
  <c r="D31"/>
  <c r="F31"/>
  <c r="D10"/>
  <c r="E17" i="14"/>
  <c r="C30" i="15"/>
  <c r="D30"/>
  <c r="F30"/>
  <c r="D9"/>
  <c r="E16" i="14"/>
  <c r="C29" i="15"/>
  <c r="D29"/>
  <c r="F29"/>
  <c r="D8"/>
  <c r="E15" i="14"/>
  <c r="C28" i="15"/>
  <c r="D28"/>
  <c r="F28"/>
  <c r="D7"/>
  <c r="E14" i="14"/>
  <c r="B45" i="15"/>
  <c r="C4"/>
  <c r="D18"/>
  <c r="E13"/>
  <c r="G13"/>
  <c r="E14"/>
  <c r="G14"/>
  <c r="E15"/>
  <c r="G15"/>
  <c r="E16"/>
  <c r="G16"/>
  <c r="E17"/>
  <c r="G17"/>
  <c r="F18"/>
  <c r="G20" i="14"/>
  <c r="G21"/>
  <c r="G22"/>
  <c r="G23"/>
  <c r="G24"/>
  <c r="D22" i="7"/>
  <c r="D21"/>
  <c r="D20"/>
  <c r="D19"/>
  <c r="D18"/>
  <c r="D17"/>
  <c r="D16"/>
  <c r="D15"/>
  <c r="D14"/>
  <c r="D13"/>
  <c r="D12"/>
  <c r="D11"/>
  <c r="D10"/>
  <c r="D9"/>
  <c r="D8"/>
  <c r="D7"/>
  <c r="D6"/>
  <c r="D5"/>
  <c r="E13" i="18" l="1"/>
  <c r="E14"/>
  <c r="E15"/>
  <c r="E16"/>
  <c r="E17"/>
  <c r="E6" i="14"/>
</calcChain>
</file>

<file path=xl/sharedStrings.xml><?xml version="1.0" encoding="utf-8"?>
<sst xmlns="http://schemas.openxmlformats.org/spreadsheetml/2006/main" count="149" uniqueCount="72">
  <si>
    <t>Current</t>
  </si>
  <si>
    <t>Low Limit</t>
  </si>
  <si>
    <t>High Limit</t>
  </si>
  <si>
    <t>mA</t>
  </si>
  <si>
    <t>Fuel Flow
lb/hr</t>
  </si>
  <si>
    <t>Fuel Flow</t>
  </si>
  <si>
    <t>Hysteresis</t>
  </si>
  <si>
    <t>Slope</t>
  </si>
  <si>
    <t>GPM high</t>
  </si>
  <si>
    <t>GPM avg</t>
  </si>
  <si>
    <t>GPM low</t>
  </si>
  <si>
    <t>Corrected GPM</t>
  </si>
  <si>
    <t>Observed</t>
  </si>
  <si>
    <t>Actual</t>
  </si>
  <si>
    <t>Actual - Observed</t>
  </si>
  <si>
    <t>NBS Calibration data as of 7/15/2010</t>
  </si>
  <si>
    <t>TEST SUMMARY</t>
  </si>
  <si>
    <t>(85 FM)</t>
  </si>
  <si>
    <t>RAW TEST DATA AND NOTES</t>
  </si>
  <si>
    <t>Positive Displacement Flow Meter Raw Test Data</t>
  </si>
  <si>
    <t>Specific Gravity</t>
  </si>
  <si>
    <t>Max
Allowable
Hysteresis
-----&gt;</t>
  </si>
  <si>
    <t>Magnetic Moment:</t>
  </si>
  <si>
    <t>degrees F</t>
  </si>
  <si>
    <t>in specific gravity change</t>
  </si>
  <si>
    <t>Coil Resistance:</t>
  </si>
  <si>
    <t>mV-sec</t>
  </si>
  <si>
    <t xml:space="preserve">One degree difference is </t>
  </si>
  <si>
    <t>Temp:</t>
  </si>
  <si>
    <t>Specific Gravity of H2O:</t>
  </si>
  <si>
    <t>Ohms  (31 - 39 Ohms Required)</t>
  </si>
  <si>
    <t>Magnetic Moment Measurements</t>
  </si>
  <si>
    <t>Reading</t>
  </si>
  <si>
    <t>Average:</t>
  </si>
  <si>
    <t>Magnetic Moment
(mV-sec)</t>
  </si>
  <si>
    <t>Notes:</t>
  </si>
  <si>
    <t>Specific Gravity:</t>
  </si>
  <si>
    <t>Temp
(F)</t>
  </si>
  <si>
    <t xml:space="preserve">         EVALUATION</t>
  </si>
  <si>
    <t xml:space="preserve">         ACCEPTANCE TEST</t>
  </si>
  <si>
    <t>P/N: 2718834                S/N</t>
  </si>
  <si>
    <t>TECHNICIAN</t>
  </si>
  <si>
    <t>DATE</t>
  </si>
  <si>
    <t>ATS W/O #</t>
  </si>
  <si>
    <t>TEST</t>
  </si>
  <si>
    <t>UNIT</t>
  </si>
  <si>
    <t>REQUIRED</t>
  </si>
  <si>
    <t>ACTUAL</t>
  </si>
  <si>
    <t>Coil Resistance</t>
  </si>
  <si>
    <t>ohms</t>
  </si>
  <si>
    <t>31 to 39</t>
  </si>
  <si>
    <t xml:space="preserve"> Flow and Hysteresis Supply
 Pressure = 200 to 250 psig
 (1380 to 1725 kPa gage)
 (∆P=49.5 to 50.5 psid)
 (341.5 to 348.5 kPa
 differential)</t>
  </si>
  <si>
    <t>mA (±0.5)</t>
  </si>
  <si>
    <t>lb/hr (reqd)</t>
  </si>
  <si>
    <t>lb/hr (actual)</t>
  </si>
  <si>
    <t>lb/hr (max)</t>
  </si>
  <si>
    <t>0 to 25</t>
  </si>
  <si>
    <t>--</t>
  </si>
  <si>
    <t>32 to 40</t>
  </si>
  <si>
    <t>57 to 69</t>
  </si>
  <si>
    <t>135 to 159</t>
  </si>
  <si>
    <t>250 to 286</t>
  </si>
  <si>
    <t>403 to 445</t>
  </si>
  <si>
    <t>REMARKS:</t>
  </si>
  <si>
    <t>ACCEPT</t>
  </si>
  <si>
    <t>REJECT</t>
  </si>
  <si>
    <r>
      <t>A DIVISION OF HARTWELL CORPORATION</t>
    </r>
    <r>
      <rPr>
        <b/>
        <sz val="10"/>
        <rFont val="Arial"/>
        <family val="2"/>
      </rPr>
      <t xml:space="preserve">
REPAIR STATION # GV7R740J / EASA.145.5091
TEST DATA SHEET
2718834</t>
    </r>
  </si>
  <si>
    <t>S/N:</t>
  </si>
  <si>
    <t>Technician:</t>
  </si>
  <si>
    <t>Test Date:</t>
  </si>
  <si>
    <t>Time --&gt;            start</t>
  </si>
  <si>
    <t>Time --&gt;          start</t>
  </si>
</sst>
</file>

<file path=xl/styles.xml><?xml version="1.0" encoding="utf-8"?>
<styleSheet xmlns="http://schemas.openxmlformats.org/spreadsheetml/2006/main">
  <numFmts count="6">
    <numFmt numFmtId="164" formatCode="mm/dd/yy;@"/>
    <numFmt numFmtId="165" formatCode="0.0"/>
    <numFmt numFmtId="166" formatCode="0.000"/>
    <numFmt numFmtId="167" formatCode="0.00000"/>
    <numFmt numFmtId="168" formatCode="0.0000"/>
    <numFmt numFmtId="169" formatCode="m/d/yy;@"/>
  </numFmts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68" fontId="0" fillId="3" borderId="4" xfId="0" applyNumberFormat="1" applyFill="1" applyBorder="1" applyAlignment="1">
      <alignment horizontal="center"/>
    </xf>
    <xf numFmtId="168" fontId="0" fillId="3" borderId="5" xfId="0" applyNumberFormat="1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168" fontId="0" fillId="3" borderId="7" xfId="0" applyNumberFormat="1" applyFill="1" applyBorder="1" applyAlignment="1">
      <alignment horizontal="center"/>
    </xf>
    <xf numFmtId="168" fontId="0" fillId="3" borderId="0" xfId="0" applyNumberFormat="1" applyFill="1" applyBorder="1" applyAlignment="1">
      <alignment horizontal="center"/>
    </xf>
    <xf numFmtId="168" fontId="0" fillId="3" borderId="8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168" fontId="0" fillId="4" borderId="10" xfId="0" applyNumberFormat="1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168" fontId="0" fillId="4" borderId="4" xfId="0" applyNumberFormat="1" applyFill="1" applyBorder="1" applyAlignment="1">
      <alignment horizontal="center"/>
    </xf>
    <xf numFmtId="168" fontId="0" fillId="4" borderId="5" xfId="0" applyNumberFormat="1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168" fontId="0" fillId="5" borderId="7" xfId="0" applyNumberFormat="1" applyFill="1" applyBorder="1" applyAlignment="1">
      <alignment horizontal="center"/>
    </xf>
    <xf numFmtId="168" fontId="0" fillId="5" borderId="0" xfId="0" applyNumberFormat="1" applyFill="1" applyBorder="1" applyAlignment="1">
      <alignment horizontal="center"/>
    </xf>
    <xf numFmtId="168" fontId="0" fillId="5" borderId="8" xfId="0" applyNumberFormat="1" applyFill="1" applyBorder="1" applyAlignment="1">
      <alignment horizontal="center"/>
    </xf>
    <xf numFmtId="168" fontId="0" fillId="5" borderId="9" xfId="0" applyNumberFormat="1" applyFill="1" applyBorder="1" applyAlignment="1">
      <alignment horizontal="center"/>
    </xf>
    <xf numFmtId="168" fontId="0" fillId="5" borderId="10" xfId="0" applyNumberFormat="1" applyFill="1" applyBorder="1" applyAlignment="1">
      <alignment horizontal="center"/>
    </xf>
    <xf numFmtId="168" fontId="0" fillId="5" borderId="11" xfId="0" applyNumberFormat="1" applyFill="1" applyBorder="1" applyAlignment="1">
      <alignment horizontal="center"/>
    </xf>
    <xf numFmtId="49" fontId="5" fillId="0" borderId="0" xfId="0" applyNumberFormat="1" applyFont="1" applyAlignment="1">
      <alignment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165" fontId="0" fillId="2" borderId="23" xfId="0" applyNumberFormat="1" applyFill="1" applyBorder="1" applyAlignment="1">
      <alignment horizontal="center" vertical="center" wrapText="1"/>
    </xf>
    <xf numFmtId="165" fontId="0" fillId="2" borderId="24" xfId="0" applyNumberFormat="1" applyFill="1" applyBorder="1" applyAlignment="1">
      <alignment horizontal="center" vertical="center" wrapText="1"/>
    </xf>
    <xf numFmtId="165" fontId="0" fillId="2" borderId="25" xfId="0" applyNumberFormat="1" applyFill="1" applyBorder="1" applyAlignment="1">
      <alignment horizontal="center" vertical="center" wrapText="1"/>
    </xf>
    <xf numFmtId="164" fontId="3" fillId="5" borderId="26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5" borderId="27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3" fillId="5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2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67" fontId="0" fillId="3" borderId="28" xfId="0" applyNumberFormat="1" applyFill="1" applyBorder="1" applyAlignment="1">
      <alignment vertical="center"/>
    </xf>
    <xf numFmtId="167" fontId="0" fillId="3" borderId="2" xfId="0" applyNumberFormat="1" applyFill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7" fontId="0" fillId="0" borderId="29" xfId="0" applyNumberFormat="1" applyBorder="1" applyAlignment="1">
      <alignment vertical="center"/>
    </xf>
    <xf numFmtId="166" fontId="0" fillId="0" borderId="29" xfId="0" applyNumberFormat="1" applyBorder="1" applyAlignment="1">
      <alignment vertical="center"/>
    </xf>
    <xf numFmtId="167" fontId="0" fillId="3" borderId="30" xfId="0" applyNumberFormat="1" applyFill="1" applyBorder="1" applyAlignment="1">
      <alignment vertical="center"/>
    </xf>
    <xf numFmtId="167" fontId="0" fillId="3" borderId="31" xfId="0" applyNumberFormat="1" applyFill="1" applyBorder="1" applyAlignment="1">
      <alignment vertical="center"/>
    </xf>
    <xf numFmtId="167" fontId="0" fillId="0" borderId="32" xfId="0" applyNumberFormat="1" applyBorder="1" applyAlignment="1">
      <alignment vertical="center"/>
    </xf>
    <xf numFmtId="167" fontId="0" fillId="0" borderId="33" xfId="0" applyNumberFormat="1" applyBorder="1" applyAlignment="1">
      <alignment vertical="center"/>
    </xf>
    <xf numFmtId="166" fontId="0" fillId="0" borderId="33" xfId="0" applyNumberFormat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0" fillId="3" borderId="26" xfId="0" applyFill="1" applyBorder="1" applyAlignment="1">
      <alignment vertical="center"/>
    </xf>
    <xf numFmtId="2" fontId="4" fillId="0" borderId="0" xfId="0" applyNumberFormat="1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3" fillId="3" borderId="24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0" xfId="0" applyFont="1"/>
    <xf numFmtId="0" fontId="1" fillId="0" borderId="0" xfId="0" applyFont="1"/>
    <xf numFmtId="0" fontId="4" fillId="3" borderId="0" xfId="0" applyNumberFormat="1" applyFont="1" applyFill="1" applyAlignment="1">
      <alignment horizontal="left" vertical="center"/>
    </xf>
    <xf numFmtId="165" fontId="1" fillId="0" borderId="37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65" fontId="1" fillId="0" borderId="28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 vertical="center" wrapText="1"/>
    </xf>
    <xf numFmtId="165" fontId="1" fillId="0" borderId="38" xfId="0" applyNumberFormat="1" applyFont="1" applyFill="1" applyBorder="1" applyAlignment="1">
      <alignment horizontal="center" vertical="center" wrapText="1"/>
    </xf>
    <xf numFmtId="165" fontId="1" fillId="0" borderId="39" xfId="0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40" xfId="0" applyFill="1" applyBorder="1" applyAlignment="1">
      <alignment vertical="center"/>
    </xf>
    <xf numFmtId="0" fontId="0" fillId="3" borderId="0" xfId="0" applyFill="1" applyAlignment="1">
      <alignment horizontal="left" vertical="center"/>
    </xf>
    <xf numFmtId="169" fontId="0" fillId="3" borderId="0" xfId="0" applyNumberFormat="1" applyFill="1" applyAlignment="1">
      <alignment horizontal="center" vertical="center"/>
    </xf>
    <xf numFmtId="164" fontId="3" fillId="5" borderId="39" xfId="0" applyNumberFormat="1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59" xfId="0" applyFont="1" applyFill="1" applyBorder="1" applyAlignment="1">
      <alignment horizontal="center" vertical="center" wrapText="1"/>
    </xf>
    <xf numFmtId="0" fontId="3" fillId="5" borderId="60" xfId="0" applyFont="1" applyFill="1" applyBorder="1" applyAlignment="1">
      <alignment horizontal="center" vertical="center" wrapText="1"/>
    </xf>
    <xf numFmtId="164" fontId="3" fillId="5" borderId="60" xfId="0" applyNumberFormat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0" fillId="2" borderId="56" xfId="0" applyFill="1" applyBorder="1" applyAlignment="1">
      <alignment horizontal="center" vertical="center" wrapText="1"/>
    </xf>
    <xf numFmtId="0" fontId="0" fillId="2" borderId="57" xfId="0" applyFill="1" applyBorder="1" applyAlignment="1">
      <alignment horizontal="center" vertical="center" wrapText="1"/>
    </xf>
    <xf numFmtId="0" fontId="0" fillId="2" borderId="58" xfId="0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3" fillId="5" borderId="51" xfId="0" applyFont="1" applyFill="1" applyBorder="1" applyAlignment="1">
      <alignment horizontal="center" vertical="center" wrapText="1"/>
    </xf>
    <xf numFmtId="0" fontId="3" fillId="5" borderId="5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wrapText="1"/>
    </xf>
    <xf numFmtId="1" fontId="3" fillId="3" borderId="34" xfId="0" applyNumberFormat="1" applyFont="1" applyFill="1" applyBorder="1" applyAlignment="1">
      <alignment horizontal="center" vertical="center"/>
    </xf>
    <xf numFmtId="1" fontId="3" fillId="3" borderId="47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3" fillId="4" borderId="52" xfId="0" applyFont="1" applyFill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55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169" fontId="1" fillId="3" borderId="0" xfId="0" applyNumberFormat="1" applyFont="1" applyFill="1" applyAlignment="1">
      <alignment horizontal="center" vertical="center"/>
    </xf>
    <xf numFmtId="18" fontId="1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2718834 Torque Motor  S/N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Fuel Flow vs. Current</a:t>
            </a:r>
          </a:p>
        </c:rich>
      </c:tx>
      <c:layout>
        <c:manualLayout>
          <c:xMode val="edge"/>
          <c:yMode val="edge"/>
          <c:x val="0.3711133400200603"/>
          <c:y val="1.98150594451783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216649949849637E-2"/>
          <c:y val="0.10568031704095113"/>
          <c:w val="0.8826479438314947"/>
          <c:h val="0.80317040951122853"/>
        </c:manualLayout>
      </c:layout>
      <c:scatterChart>
        <c:scatterStyle val="lineMarker"/>
        <c:ser>
          <c:idx val="0"/>
          <c:order val="0"/>
          <c:tx>
            <c:v>Low Limit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'FINAL - RAW DATA'!$A$7:$A$12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</c:numCache>
            </c:numRef>
          </c:xVal>
          <c:yVal>
            <c:numRef>
              <c:f>'FINAL - RAW DATA'!$B$7:$B$12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57</c:v>
                </c:pt>
                <c:pt idx="3">
                  <c:v>135</c:v>
                </c:pt>
                <c:pt idx="4">
                  <c:v>250</c:v>
                </c:pt>
                <c:pt idx="5">
                  <c:v>403</c:v>
                </c:pt>
              </c:numCache>
            </c:numRef>
          </c:yVal>
        </c:ser>
        <c:ser>
          <c:idx val="1"/>
          <c:order val="1"/>
          <c:tx>
            <c:v>High Limit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'FINAL - RAW DATA'!$A$7:$A$12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</c:numCache>
            </c:numRef>
          </c:xVal>
          <c:yVal>
            <c:numRef>
              <c:f>'FINAL - RAW DATA'!$C$7:$C$12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69</c:v>
                </c:pt>
                <c:pt idx="3">
                  <c:v>159</c:v>
                </c:pt>
                <c:pt idx="4">
                  <c:v>286</c:v>
                </c:pt>
                <c:pt idx="5">
                  <c:v>445</c:v>
                </c:pt>
              </c:numCache>
            </c:numRef>
          </c:yVal>
        </c:ser>
        <c:ser>
          <c:idx val="2"/>
          <c:order val="2"/>
          <c:tx>
            <c:v>FINAL Test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'FINAL - RAW DATA'!$A$7:$A$17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  <c:pt idx="6">
                  <c:v>175</c:v>
                </c:pt>
                <c:pt idx="7">
                  <c:v>100</c:v>
                </c:pt>
                <c:pt idx="8">
                  <c:v>50</c:v>
                </c:pt>
                <c:pt idx="9">
                  <c:v>35</c:v>
                </c:pt>
                <c:pt idx="10">
                  <c:v>0</c:v>
                </c:pt>
              </c:numCache>
            </c:numRef>
          </c:xVal>
          <c:yVal>
            <c:numRef>
              <c:f>'FINAL - RAW DATA'!$D$7:$D$17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64445056"/>
        <c:axId val="64584320"/>
      </c:scatterChart>
      <c:valAx>
        <c:axId val="64445056"/>
        <c:scaling>
          <c:orientation val="minMax"/>
          <c:max val="26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Current (mA)</a:t>
                </a:r>
              </a:p>
            </c:rich>
          </c:tx>
          <c:layout>
            <c:manualLayout>
              <c:xMode val="edge"/>
              <c:yMode val="edge"/>
              <c:x val="0.47141424272818455"/>
              <c:y val="0.955085865257596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584320"/>
        <c:crosses val="autoZero"/>
        <c:crossBetween val="midCat"/>
        <c:majorUnit val="50"/>
        <c:minorUnit val="10"/>
      </c:valAx>
      <c:valAx>
        <c:axId val="64584320"/>
        <c:scaling>
          <c:orientation val="minMax"/>
          <c:max val="5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(lb/hr)</a:t>
                </a:r>
              </a:p>
            </c:rich>
          </c:tx>
          <c:layout>
            <c:manualLayout>
              <c:xMode val="edge"/>
              <c:yMode val="edge"/>
              <c:x val="1.1033099297893681E-2"/>
              <c:y val="0.435931307793923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445056"/>
        <c:crosses val="autoZero"/>
        <c:crossBetween val="midCat"/>
        <c:majorUnit val="100"/>
        <c:minorUnit val="20"/>
      </c:valAx>
      <c:spPr>
        <a:gradFill rotWithShape="0">
          <a:gsLst>
            <a:gs pos="0">
              <a:srgbClr val="CC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32296890671959"/>
          <c:y val="0.79524438573315659"/>
          <c:w val="0.1554663991975932"/>
          <c:h val="8.454425363276092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2718834 Torque Motor  S/N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Fuel Flow vs. Current</a:t>
            </a:r>
          </a:p>
        </c:rich>
      </c:tx>
      <c:layout>
        <c:manualLayout>
          <c:xMode val="edge"/>
          <c:yMode val="edge"/>
          <c:x val="0.3711133400200603"/>
          <c:y val="1.98150594451783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216649949849637E-2"/>
          <c:y val="0.10568031704095113"/>
          <c:w val="0.88365095285857675"/>
          <c:h val="0.80317040951122853"/>
        </c:manualLayout>
      </c:layout>
      <c:scatterChart>
        <c:scatterStyle val="lineMarker"/>
        <c:ser>
          <c:idx val="0"/>
          <c:order val="0"/>
          <c:tx>
            <c:v>Low Limit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'Incoming Data'!$A$7:$A$12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</c:numCache>
            </c:numRef>
          </c:xVal>
          <c:yVal>
            <c:numRef>
              <c:f>'Incoming Data'!$B$7:$B$12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57</c:v>
                </c:pt>
                <c:pt idx="3">
                  <c:v>135</c:v>
                </c:pt>
                <c:pt idx="4">
                  <c:v>250</c:v>
                </c:pt>
                <c:pt idx="5">
                  <c:v>403</c:v>
                </c:pt>
              </c:numCache>
            </c:numRef>
          </c:yVal>
        </c:ser>
        <c:ser>
          <c:idx val="1"/>
          <c:order val="1"/>
          <c:tx>
            <c:v>High Limit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'Incoming Data'!$A$7:$A$12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</c:numCache>
            </c:numRef>
          </c:xVal>
          <c:yVal>
            <c:numRef>
              <c:f>'Incoming Data'!$C$7:$C$12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69</c:v>
                </c:pt>
                <c:pt idx="3">
                  <c:v>159</c:v>
                </c:pt>
                <c:pt idx="4">
                  <c:v>286</c:v>
                </c:pt>
                <c:pt idx="5">
                  <c:v>445</c:v>
                </c:pt>
              </c:numCache>
            </c:numRef>
          </c:yVal>
        </c:ser>
        <c:ser>
          <c:idx val="2"/>
          <c:order val="2"/>
          <c:tx>
            <c:v>Incoming Test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'Incoming Data'!$A$7:$A$17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  <c:pt idx="6">
                  <c:v>175</c:v>
                </c:pt>
                <c:pt idx="7">
                  <c:v>100</c:v>
                </c:pt>
                <c:pt idx="8">
                  <c:v>50</c:v>
                </c:pt>
                <c:pt idx="9">
                  <c:v>35</c:v>
                </c:pt>
                <c:pt idx="10">
                  <c:v>0</c:v>
                </c:pt>
              </c:numCache>
            </c:numRef>
          </c:xVal>
          <c:yVal>
            <c:numRef>
              <c:f>'Incoming Data'!$D$7:$D$17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4"/>
          <c:order val="3"/>
          <c:tx>
            <c:v>Iteration #1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4"/>
          <c:tx>
            <c:v>Iteration #2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6"/>
          <c:order val="5"/>
          <c:tx>
            <c:v>Iteration #3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"/>
          <c:order val="6"/>
          <c:tx>
            <c:v>Iteration #4</c:v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8"/>
          <c:order val="7"/>
          <c:tx>
            <c:v>Iteration #5</c:v>
          </c:tx>
          <c:spPr>
            <a:ln w="3175">
              <a:solidFill>
                <a:srgbClr val="333333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8"/>
          <c:tx>
            <c:v>FINAL Test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x"/>
            <c:size val="2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'FINAL - RAW DATA'!$A$7:$A$17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  <c:pt idx="6">
                  <c:v>175</c:v>
                </c:pt>
                <c:pt idx="7">
                  <c:v>100</c:v>
                </c:pt>
                <c:pt idx="8">
                  <c:v>50</c:v>
                </c:pt>
                <c:pt idx="9">
                  <c:v>35</c:v>
                </c:pt>
                <c:pt idx="10">
                  <c:v>0</c:v>
                </c:pt>
              </c:numCache>
            </c:numRef>
          </c:xVal>
          <c:yVal>
            <c:numRef>
              <c:f>'FINAL - RAW DATA'!$D$7:$D$17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87411712"/>
        <c:axId val="87664896"/>
      </c:scatterChart>
      <c:valAx>
        <c:axId val="87411712"/>
        <c:scaling>
          <c:orientation val="minMax"/>
          <c:max val="26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Current (mA)</a:t>
                </a:r>
              </a:p>
            </c:rich>
          </c:tx>
          <c:layout>
            <c:manualLayout>
              <c:xMode val="edge"/>
              <c:yMode val="edge"/>
              <c:x val="0.47141424272818455"/>
              <c:y val="0.955085865257596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664896"/>
        <c:crosses val="autoZero"/>
        <c:crossBetween val="midCat"/>
        <c:majorUnit val="50"/>
        <c:minorUnit val="10"/>
      </c:valAx>
      <c:valAx>
        <c:axId val="87664896"/>
        <c:scaling>
          <c:orientation val="minMax"/>
          <c:max val="5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(lb/hr)</a:t>
                </a:r>
              </a:p>
            </c:rich>
          </c:tx>
          <c:layout>
            <c:manualLayout>
              <c:xMode val="edge"/>
              <c:yMode val="edge"/>
              <c:x val="1.1033099297893681E-2"/>
              <c:y val="0.435931307793923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11712"/>
        <c:crosses val="autoZero"/>
        <c:crossBetween val="midCat"/>
        <c:majorUnit val="100"/>
        <c:minorUnit val="20"/>
      </c:valAx>
      <c:spPr>
        <a:gradFill rotWithShape="0">
          <a:gsLst>
            <a:gs pos="0">
              <a:srgbClr val="CC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285857572718152E-2"/>
          <c:y val="0.13870541611624851"/>
          <c:w val="0.16349047141424286"/>
          <c:h val="0.2245706737120211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2718834 Torque Motor  S/N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INCOMING FLOW CURVE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Fuel Flow vs. Current</a:t>
            </a:r>
          </a:p>
        </c:rich>
      </c:tx>
      <c:layout>
        <c:manualLayout>
          <c:xMode val="edge"/>
          <c:yMode val="edge"/>
          <c:x val="0.37011033099297935"/>
          <c:y val="2.6420079260237781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216649949849637E-2"/>
          <c:y val="0.10568031704095113"/>
          <c:w val="0.8826479438314947"/>
          <c:h val="0.80317040951122853"/>
        </c:manualLayout>
      </c:layout>
      <c:scatterChart>
        <c:scatterStyle val="lineMarker"/>
        <c:ser>
          <c:idx val="0"/>
          <c:order val="0"/>
          <c:tx>
            <c:v>Low Limit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'Incoming Data'!$A$7:$A$12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</c:numCache>
            </c:numRef>
          </c:xVal>
          <c:yVal>
            <c:numRef>
              <c:f>'Incoming Data'!$B$7:$B$12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57</c:v>
                </c:pt>
                <c:pt idx="3">
                  <c:v>135</c:v>
                </c:pt>
                <c:pt idx="4">
                  <c:v>250</c:v>
                </c:pt>
                <c:pt idx="5">
                  <c:v>403</c:v>
                </c:pt>
              </c:numCache>
            </c:numRef>
          </c:yVal>
        </c:ser>
        <c:ser>
          <c:idx val="1"/>
          <c:order val="1"/>
          <c:tx>
            <c:v>High Limit</c:v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'Incoming Data'!$A$7:$A$12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</c:numCache>
            </c:numRef>
          </c:xVal>
          <c:yVal>
            <c:numRef>
              <c:f>'Incoming Data'!$C$7:$C$12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69</c:v>
                </c:pt>
                <c:pt idx="3">
                  <c:v>159</c:v>
                </c:pt>
                <c:pt idx="4">
                  <c:v>286</c:v>
                </c:pt>
                <c:pt idx="5">
                  <c:v>445</c:v>
                </c:pt>
              </c:numCache>
            </c:numRef>
          </c:yVal>
        </c:ser>
        <c:ser>
          <c:idx val="2"/>
          <c:order val="2"/>
          <c:tx>
            <c:v>Incoming Test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'Incoming Data'!$A$7:$A$17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100</c:v>
                </c:pt>
                <c:pt idx="4">
                  <c:v>175</c:v>
                </c:pt>
                <c:pt idx="5">
                  <c:v>250</c:v>
                </c:pt>
                <c:pt idx="6">
                  <c:v>175</c:v>
                </c:pt>
                <c:pt idx="7">
                  <c:v>100</c:v>
                </c:pt>
                <c:pt idx="8">
                  <c:v>50</c:v>
                </c:pt>
                <c:pt idx="9">
                  <c:v>35</c:v>
                </c:pt>
                <c:pt idx="10">
                  <c:v>0</c:v>
                </c:pt>
              </c:numCache>
            </c:numRef>
          </c:xVal>
          <c:yVal>
            <c:numRef>
              <c:f>'Incoming Data'!$D$7:$D$17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90034176"/>
        <c:axId val="90037632"/>
      </c:scatterChart>
      <c:valAx>
        <c:axId val="90034176"/>
        <c:scaling>
          <c:orientation val="minMax"/>
          <c:max val="260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Current (mA)</a:t>
                </a:r>
              </a:p>
            </c:rich>
          </c:tx>
          <c:layout>
            <c:manualLayout>
              <c:xMode val="edge"/>
              <c:yMode val="edge"/>
              <c:x val="0.47141424272818455"/>
              <c:y val="0.955085865257596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37632"/>
        <c:crosses val="autoZero"/>
        <c:crossBetween val="midCat"/>
        <c:majorUnit val="50"/>
        <c:minorUnit val="10"/>
      </c:valAx>
      <c:valAx>
        <c:axId val="90037632"/>
        <c:scaling>
          <c:orientation val="minMax"/>
          <c:max val="5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(lb/hr)</a:t>
                </a:r>
              </a:p>
            </c:rich>
          </c:tx>
          <c:layout>
            <c:manualLayout>
              <c:xMode val="edge"/>
              <c:yMode val="edge"/>
              <c:x val="1.1033099297893681E-2"/>
              <c:y val="0.435931307793923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34176"/>
        <c:crosses val="autoZero"/>
        <c:crossBetween val="midCat"/>
        <c:majorUnit val="100"/>
        <c:minorUnit val="20"/>
      </c:valAx>
      <c:spPr>
        <a:gradFill rotWithShape="0">
          <a:gsLst>
            <a:gs pos="0">
              <a:srgbClr val="CCFFFF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32296890671959"/>
          <c:y val="0.79524438573315659"/>
          <c:w val="0.1554663991975932"/>
          <c:h val="8.454425363276092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NBS Calibration Curve (1.47 - 1.915 GPM) Stoddard Solvent</a:t>
            </a:r>
          </a:p>
        </c:rich>
      </c:tx>
      <c:layout>
        <c:manualLayout>
          <c:xMode val="edge"/>
          <c:yMode val="edge"/>
          <c:x val="0.18918960530512149"/>
          <c:y val="3.81680100638307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819863412917491"/>
          <c:y val="0.21374085635745252"/>
          <c:w val="0.75000164960244642"/>
          <c:h val="0.5610697479383124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38288372502227036"/>
                  <c:y val="8.778642314681087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'Flow Meter Calibration Data'!$B$20:$B$22</c:f>
              <c:numCache>
                <c:formatCode>0.0000</c:formatCode>
                <c:ptCount val="3"/>
                <c:pt idx="0">
                  <c:v>1.47</c:v>
                </c:pt>
                <c:pt idx="1">
                  <c:v>1.91</c:v>
                </c:pt>
                <c:pt idx="2">
                  <c:v>1.915</c:v>
                </c:pt>
              </c:numCache>
            </c:numRef>
          </c:xVal>
          <c:yVal>
            <c:numRef>
              <c:f>'Flow Meter Calibration Data'!$D$20:$D$22</c:f>
              <c:numCache>
                <c:formatCode>0.0000</c:formatCode>
                <c:ptCount val="3"/>
                <c:pt idx="0">
                  <c:v>3.9500000000000091E-2</c:v>
                </c:pt>
                <c:pt idx="1">
                  <c:v>7.3400000000000132E-2</c:v>
                </c:pt>
                <c:pt idx="2">
                  <c:v>7.6400000000000023E-2</c:v>
                </c:pt>
              </c:numCache>
            </c:numRef>
          </c:yVal>
        </c:ser>
        <c:axId val="80643968"/>
        <c:axId val="80646144"/>
      </c:scatterChart>
      <c:valAx>
        <c:axId val="8064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(Observed) GPM</a:t>
                </a:r>
              </a:p>
            </c:rich>
          </c:tx>
          <c:layout>
            <c:manualLayout>
              <c:xMode val="edge"/>
              <c:yMode val="edge"/>
              <c:x val="0.40540629708240372"/>
              <c:y val="0.87786423146810899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46144"/>
        <c:crosses val="autoZero"/>
        <c:crossBetween val="midCat"/>
      </c:valAx>
      <c:valAx>
        <c:axId val="80646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(Actual - Observed) GPM</a:t>
                </a:r>
              </a:p>
            </c:rich>
          </c:tx>
          <c:layout>
            <c:manualLayout>
              <c:xMode val="edge"/>
              <c:yMode val="edge"/>
              <c:x val="2.0270314854120196E-2"/>
              <c:y val="0.1793896473000047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43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NBS Calibration Curve (1.26 - 1.47 GPM) Stoddard Solvent</a:t>
            </a:r>
          </a:p>
        </c:rich>
      </c:tx>
      <c:layout>
        <c:manualLayout>
          <c:xMode val="edge"/>
          <c:yMode val="edge"/>
          <c:x val="0.11851880429881438"/>
          <c:y val="3.802281368821296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728447454782673"/>
          <c:y val="0.21673003802281388"/>
          <c:w val="0.7259276763302388"/>
          <c:h val="0.5627376425855521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36296383816511901"/>
                  <c:y val="9.885931558935379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'Flow Meter Calibration Data'!$B$19:$B$20</c:f>
              <c:numCache>
                <c:formatCode>0.0000</c:formatCode>
                <c:ptCount val="2"/>
                <c:pt idx="0">
                  <c:v>1.26</c:v>
                </c:pt>
                <c:pt idx="1">
                  <c:v>1.47</c:v>
                </c:pt>
              </c:numCache>
            </c:numRef>
          </c:xVal>
          <c:yVal>
            <c:numRef>
              <c:f>'Flow Meter Calibration Data'!$D$19:$D$20</c:f>
              <c:numCache>
                <c:formatCode>0.0000</c:formatCode>
                <c:ptCount val="2"/>
                <c:pt idx="0">
                  <c:v>3.3400000000000096E-2</c:v>
                </c:pt>
                <c:pt idx="1">
                  <c:v>3.9500000000000091E-2</c:v>
                </c:pt>
              </c:numCache>
            </c:numRef>
          </c:yVal>
        </c:ser>
        <c:axId val="80654336"/>
        <c:axId val="80656256"/>
      </c:scatterChart>
      <c:valAx>
        <c:axId val="80654336"/>
        <c:scaling>
          <c:orientation val="minMax"/>
          <c:max val="2.5"/>
          <c:min val="0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(Observed) GPM</a:t>
                </a:r>
              </a:p>
            </c:rich>
          </c:tx>
          <c:layout>
            <c:manualLayout>
              <c:xMode val="edge"/>
              <c:yMode val="edge"/>
              <c:x val="0.3975318227522735"/>
              <c:y val="0.88212927756654058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56256"/>
        <c:crosses val="autoZero"/>
        <c:crossBetween val="midCat"/>
      </c:valAx>
      <c:valAx>
        <c:axId val="80656256"/>
        <c:scaling>
          <c:orientation val="minMax"/>
          <c:max val="9.0000000000000024E-2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(Actual - Observed) GPM</a:t>
                </a:r>
              </a:p>
            </c:rich>
          </c:tx>
          <c:layout>
            <c:manualLayout>
              <c:xMode val="edge"/>
              <c:yMode val="edge"/>
              <c:x val="2.222227580602773E-2"/>
              <c:y val="0.18631178707224358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54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CC99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NBS Calibration Curve (0 - 1.26 GPM) Stoddard Solvent</a:t>
            </a:r>
          </a:p>
        </c:rich>
      </c:tx>
      <c:layout>
        <c:manualLayout>
          <c:xMode val="edge"/>
          <c:yMode val="edge"/>
          <c:x val="0.31877232072083528"/>
          <c:y val="3.46821298688835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71552556560253"/>
          <c:y val="0.17341064934441799"/>
          <c:w val="0.85950462772136249"/>
          <c:h val="0.7023131298448925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Eq val="1"/>
            <c:trendlineLbl>
              <c:layout>
                <c:manualLayout>
                  <c:xMode val="edge"/>
                  <c:yMode val="edge"/>
                  <c:x val="0.25147594190199202"/>
                  <c:y val="8.092496969406189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'Flow Meter Calibration Data'!$B$5:$B$19</c:f>
              <c:numCache>
                <c:formatCode>0.0000</c:formatCode>
                <c:ptCount val="15"/>
                <c:pt idx="0">
                  <c:v>1.0999999999999999E-2</c:v>
                </c:pt>
                <c:pt idx="1">
                  <c:v>2.1999999999999999E-2</c:v>
                </c:pt>
                <c:pt idx="2">
                  <c:v>5.6000000000000001E-2</c:v>
                </c:pt>
                <c:pt idx="3">
                  <c:v>0.107</c:v>
                </c:pt>
                <c:pt idx="4">
                  <c:v>0.20499999999999999</c:v>
                </c:pt>
                <c:pt idx="5">
                  <c:v>0.30099999999999999</c:v>
                </c:pt>
                <c:pt idx="6">
                  <c:v>0.40100000000000002</c:v>
                </c:pt>
                <c:pt idx="7">
                  <c:v>0.48299999999999998</c:v>
                </c:pt>
                <c:pt idx="8">
                  <c:v>0.496</c:v>
                </c:pt>
                <c:pt idx="9">
                  <c:v>0.56899999999999995</c:v>
                </c:pt>
                <c:pt idx="10">
                  <c:v>0.65800000000000003</c:v>
                </c:pt>
                <c:pt idx="11">
                  <c:v>0.76400000000000001</c:v>
                </c:pt>
                <c:pt idx="12">
                  <c:v>0.84599999999999997</c:v>
                </c:pt>
                <c:pt idx="13">
                  <c:v>1.01</c:v>
                </c:pt>
                <c:pt idx="14">
                  <c:v>1.26</c:v>
                </c:pt>
              </c:numCache>
            </c:numRef>
          </c:xVal>
          <c:yVal>
            <c:numRef>
              <c:f>'Flow Meter Calibration Data'!$D$5:$D$19</c:f>
              <c:numCache>
                <c:formatCode>0.0000</c:formatCode>
                <c:ptCount val="15"/>
                <c:pt idx="0">
                  <c:v>-2.9999999999999992E-4</c:v>
                </c:pt>
                <c:pt idx="1">
                  <c:v>-3.9999999999999758E-4</c:v>
                </c:pt>
                <c:pt idx="2">
                  <c:v>-1.3999999999999985E-3</c:v>
                </c:pt>
                <c:pt idx="3">
                  <c:v>-1.8999999999999989E-3</c:v>
                </c:pt>
                <c:pt idx="4">
                  <c:v>-4.699999999999982E-3</c:v>
                </c:pt>
                <c:pt idx="5">
                  <c:v>-4.9000000000000155E-3</c:v>
                </c:pt>
                <c:pt idx="6">
                  <c:v>-3.9000000000000146E-3</c:v>
                </c:pt>
                <c:pt idx="7">
                  <c:v>-5.5999999999999939E-3</c:v>
                </c:pt>
                <c:pt idx="8">
                  <c:v>-5.5999999999999939E-3</c:v>
                </c:pt>
                <c:pt idx="9">
                  <c:v>-4.0000000000000036E-3</c:v>
                </c:pt>
                <c:pt idx="10">
                  <c:v>-3.7000000000000366E-3</c:v>
                </c:pt>
                <c:pt idx="11">
                  <c:v>-5.0000000000005596E-4</c:v>
                </c:pt>
                <c:pt idx="12">
                  <c:v>3.4000000000000696E-3</c:v>
                </c:pt>
                <c:pt idx="13">
                  <c:v>1.0199999999999987E-2</c:v>
                </c:pt>
                <c:pt idx="14">
                  <c:v>3.3400000000000096E-2</c:v>
                </c:pt>
              </c:numCache>
            </c:numRef>
          </c:yVal>
        </c:ser>
        <c:axId val="80664832"/>
        <c:axId val="80667008"/>
      </c:scatterChart>
      <c:valAx>
        <c:axId val="80664832"/>
        <c:scaling>
          <c:orientation val="minMax"/>
          <c:max val="2.5"/>
          <c:min val="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(Observed) GPM</a:t>
                </a:r>
              </a:p>
            </c:rich>
          </c:tx>
          <c:layout>
            <c:manualLayout>
              <c:xMode val="edge"/>
              <c:yMode val="edge"/>
              <c:x val="0.44391997255938531"/>
              <c:y val="0.907515731569120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67008"/>
        <c:crosses val="autoZero"/>
        <c:crossBetween val="midCat"/>
      </c:valAx>
      <c:valAx>
        <c:axId val="80667008"/>
        <c:scaling>
          <c:orientation val="minMax"/>
          <c:max val="9.0000000000000024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Flow (Actual - Observed) GPM</a:t>
                </a:r>
              </a:p>
            </c:rich>
          </c:tx>
          <c:layout>
            <c:manualLayout>
              <c:xMode val="edge"/>
              <c:yMode val="edge"/>
              <c:x val="1.2987020473811801E-2"/>
              <c:y val="0.23988473159311169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64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99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43"/>
  </sheetPr>
  <sheetViews>
    <sheetView workbookViewId="0"/>
  </sheetViews>
  <pageMargins left="0.25" right="0.25" top="0.25" bottom="0.25" header="0" footer="0"/>
  <pageSetup orientation="landscape" r:id="rId1"/>
  <headerFooter alignWithMargins="0">
    <oddFooter>&amp;R&amp;8Printed on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25" right="0.25" top="0.25" bottom="0.25" header="0" footer="0"/>
  <pageSetup orientation="landscape" r:id="rId1"/>
  <headerFooter alignWithMargins="0">
    <oddFooter>&amp;R&amp;8Printed on 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25" right="0.25" top="0.25" bottom="0.25" header="0" footer="0"/>
  <pageSetup orientation="landscape" r:id="rId1"/>
  <headerFooter alignWithMargins="0">
    <oddFooter>&amp;R&amp;8Printed on &amp;D</oddFooter>
  </headerFooter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47625</xdr:rowOff>
    </xdr:from>
    <xdr:to>
      <xdr:col>0</xdr:col>
      <xdr:colOff>266700</xdr:colOff>
      <xdr:row>1</xdr:row>
      <xdr:rowOff>180975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66675" y="2114550"/>
          <a:ext cx="200025" cy="13335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0</xdr:col>
      <xdr:colOff>66675</xdr:colOff>
      <xdr:row>3</xdr:row>
      <xdr:rowOff>57150</xdr:rowOff>
    </xdr:from>
    <xdr:to>
      <xdr:col>0</xdr:col>
      <xdr:colOff>266700</xdr:colOff>
      <xdr:row>3</xdr:row>
      <xdr:rowOff>190500</xdr:rowOff>
    </xdr:to>
    <xdr:grpSp>
      <xdr:nvGrpSpPr>
        <xdr:cNvPr id="20482" name="Group 2"/>
        <xdr:cNvGrpSpPr>
          <a:grpSpLocks/>
        </xdr:cNvGrpSpPr>
      </xdr:nvGrpSpPr>
      <xdr:grpSpPr bwMode="auto">
        <a:xfrm>
          <a:off x="66675" y="2524125"/>
          <a:ext cx="200025" cy="133350"/>
          <a:chOff x="4" y="104"/>
          <a:chExt cx="21" cy="14"/>
        </a:xfrm>
      </xdr:grpSpPr>
      <xdr:sp macro="" textlink="">
        <xdr:nvSpPr>
          <xdr:cNvPr id="20483" name="Rectangle 3"/>
          <xdr:cNvSpPr>
            <a:spLocks noChangeArrowheads="1"/>
          </xdr:cNvSpPr>
        </xdr:nvSpPr>
        <xdr:spPr bwMode="auto">
          <a:xfrm>
            <a:off x="4" y="104"/>
            <a:ext cx="21" cy="14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20484" name="Line 4"/>
          <xdr:cNvSpPr>
            <a:spLocks noChangeShapeType="1"/>
          </xdr:cNvSpPr>
        </xdr:nvSpPr>
        <xdr:spPr bwMode="auto">
          <a:xfrm flipV="1">
            <a:off x="5" y="105"/>
            <a:ext cx="19" cy="12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20485" name="Line 5"/>
          <xdr:cNvSpPr>
            <a:spLocks noChangeShapeType="1"/>
          </xdr:cNvSpPr>
        </xdr:nvSpPr>
        <xdr:spPr bwMode="auto">
          <a:xfrm>
            <a:off x="5" y="104"/>
            <a:ext cx="20" cy="14"/>
          </a:xfrm>
          <a:prstGeom prst="line">
            <a:avLst/>
          </a:prstGeom>
          <a:noFill/>
          <a:ln w="3175">
            <a:solidFill>
              <a:srgbClr val="000000"/>
            </a:solidFill>
            <a:round/>
            <a:headEnd/>
            <a:tailEnd/>
          </a:ln>
          <a:effectLst/>
        </xdr:spPr>
      </xdr:sp>
    </xdr:grpSp>
    <xdr:clientData/>
  </xdr:twoCellAnchor>
  <xdr:twoCellAnchor>
    <xdr:from>
      <xdr:col>2</xdr:col>
      <xdr:colOff>9525</xdr:colOff>
      <xdr:row>6</xdr:row>
      <xdr:rowOff>28575</xdr:rowOff>
    </xdr:from>
    <xdr:to>
      <xdr:col>3</xdr:col>
      <xdr:colOff>9525</xdr:colOff>
      <xdr:row>6</xdr:row>
      <xdr:rowOff>28575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 flipV="1">
          <a:off x="1666875" y="3143250"/>
          <a:ext cx="7810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781050</xdr:colOff>
      <xdr:row>6</xdr:row>
      <xdr:rowOff>28575</xdr:rowOff>
    </xdr:from>
    <xdr:to>
      <xdr:col>5</xdr:col>
      <xdr:colOff>419100</xdr:colOff>
      <xdr:row>6</xdr:row>
      <xdr:rowOff>28575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V="1">
          <a:off x="3219450" y="3143250"/>
          <a:ext cx="15430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6</xdr:col>
      <xdr:colOff>19050</xdr:colOff>
      <xdr:row>6</xdr:row>
      <xdr:rowOff>19050</xdr:rowOff>
    </xdr:from>
    <xdr:to>
      <xdr:col>6</xdr:col>
      <xdr:colOff>923925</xdr:colOff>
      <xdr:row>6</xdr:row>
      <xdr:rowOff>19050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V="1">
          <a:off x="5191125" y="3133725"/>
          <a:ext cx="9048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6</xdr:col>
      <xdr:colOff>28575</xdr:colOff>
      <xdr:row>8</xdr:row>
      <xdr:rowOff>28575</xdr:rowOff>
    </xdr:from>
    <xdr:to>
      <xdr:col>6</xdr:col>
      <xdr:colOff>933450</xdr:colOff>
      <xdr:row>8</xdr:row>
      <xdr:rowOff>28575</xdr:rowOff>
    </xdr:to>
    <xdr:sp macro="" textlink="">
      <xdr:nvSpPr>
        <xdr:cNvPr id="20489" name="Line 9"/>
        <xdr:cNvSpPr>
          <a:spLocks noChangeShapeType="1"/>
        </xdr:cNvSpPr>
      </xdr:nvSpPr>
      <xdr:spPr bwMode="auto">
        <a:xfrm flipV="1">
          <a:off x="5200650" y="3486150"/>
          <a:ext cx="9048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5</xdr:col>
      <xdr:colOff>723900</xdr:colOff>
      <xdr:row>31</xdr:row>
      <xdr:rowOff>152400</xdr:rowOff>
    </xdr:from>
    <xdr:to>
      <xdr:col>6</xdr:col>
      <xdr:colOff>857250</xdr:colOff>
      <xdr:row>31</xdr:row>
      <xdr:rowOff>152400</xdr:rowOff>
    </xdr:to>
    <xdr:sp macro="" textlink="">
      <xdr:nvSpPr>
        <xdr:cNvPr id="20490" name="Line 10"/>
        <xdr:cNvSpPr>
          <a:spLocks noChangeShapeType="1"/>
        </xdr:cNvSpPr>
      </xdr:nvSpPr>
      <xdr:spPr bwMode="auto">
        <a:xfrm flipV="1">
          <a:off x="5067300" y="8448675"/>
          <a:ext cx="96202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3</xdr:col>
      <xdr:colOff>742950</xdr:colOff>
      <xdr:row>32</xdr:row>
      <xdr:rowOff>0</xdr:rowOff>
    </xdr:from>
    <xdr:to>
      <xdr:col>4</xdr:col>
      <xdr:colOff>952500</xdr:colOff>
      <xdr:row>32</xdr:row>
      <xdr:rowOff>0</xdr:rowOff>
    </xdr:to>
    <xdr:sp macro="" textlink="">
      <xdr:nvSpPr>
        <xdr:cNvPr id="20491" name="Line 11"/>
        <xdr:cNvSpPr>
          <a:spLocks noChangeShapeType="1"/>
        </xdr:cNvSpPr>
      </xdr:nvSpPr>
      <xdr:spPr bwMode="auto">
        <a:xfrm flipV="1">
          <a:off x="3181350" y="8458200"/>
          <a:ext cx="1123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6425" cy="7210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0.8235</cdr:x>
      <cdr:y>0.0595</cdr:y>
    </cdr:from>
    <cdr:to>
      <cdr:x>0.92675</cdr:x>
      <cdr:y>0.10975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20306" y="429020"/>
          <a:ext cx="980506" cy="362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 Date: 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 Technician: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6425" cy="7210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0.80125</cdr:x>
      <cdr:y>0.06075</cdr:y>
    </cdr:from>
    <cdr:to>
      <cdr:x>0.9045</cdr:x>
      <cdr:y>0.111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09011" y="438033"/>
          <a:ext cx="980505" cy="362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Initial Test Date: 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 Technician: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496425" cy="72104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0.8235</cdr:x>
      <cdr:y>0.0595</cdr:y>
    </cdr:from>
    <cdr:to>
      <cdr:x>0.92675</cdr:x>
      <cdr:y>0.10975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20306" y="429020"/>
          <a:ext cx="980506" cy="362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 Date: 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 Technician: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38100</xdr:rowOff>
    </xdr:from>
    <xdr:to>
      <xdr:col>17</xdr:col>
      <xdr:colOff>361950</xdr:colOff>
      <xdr:row>17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38100</xdr:rowOff>
    </xdr:from>
    <xdr:to>
      <xdr:col>10</xdr:col>
      <xdr:colOff>371475</xdr:colOff>
      <xdr:row>17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17</xdr:row>
      <xdr:rowOff>152400</xdr:rowOff>
    </xdr:from>
    <xdr:to>
      <xdr:col>17</xdr:col>
      <xdr:colOff>323850</xdr:colOff>
      <xdr:row>38</xdr:row>
      <xdr:rowOff>28575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0</xdr:row>
      <xdr:rowOff>104775</xdr:rowOff>
    </xdr:from>
    <xdr:to>
      <xdr:col>17</xdr:col>
      <xdr:colOff>485775</xdr:colOff>
      <xdr:row>39</xdr:row>
      <xdr:rowOff>57150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19100" y="104775"/>
          <a:ext cx="11325225" cy="640080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P23"/>
  <sheetViews>
    <sheetView workbookViewId="0">
      <selection activeCell="D21" sqref="D21"/>
    </sheetView>
  </sheetViews>
  <sheetFormatPr defaultRowHeight="12.75"/>
  <cols>
    <col min="1" max="1" width="10.42578125" customWidth="1"/>
    <col min="2" max="2" width="10.140625" customWidth="1"/>
    <col min="3" max="3" width="10.28515625" customWidth="1"/>
    <col min="4" max="4" width="11.42578125" customWidth="1"/>
    <col min="5" max="13" width="10.7109375" customWidth="1"/>
  </cols>
  <sheetData>
    <row r="1" spans="1:16" ht="24" customHeight="1">
      <c r="A1" s="24" t="s">
        <v>16</v>
      </c>
      <c r="B1" s="46"/>
      <c r="C1" s="46"/>
      <c r="D1" s="46"/>
      <c r="E1" s="46"/>
      <c r="F1" s="46"/>
      <c r="G1" s="46"/>
      <c r="P1" s="105"/>
    </row>
    <row r="2" spans="1:16" ht="19.5" customHeight="1">
      <c r="A2" s="43" t="s">
        <v>67</v>
      </c>
      <c r="B2" s="74"/>
      <c r="C2" s="46"/>
      <c r="D2" s="71" t="s">
        <v>68</v>
      </c>
      <c r="E2" s="118"/>
      <c r="F2" s="47" t="s">
        <v>69</v>
      </c>
      <c r="G2" s="119"/>
    </row>
    <row r="3" spans="1:16" ht="15" customHeight="1">
      <c r="A3" s="130" t="s">
        <v>25</v>
      </c>
      <c r="B3" s="130"/>
      <c r="C3" s="106"/>
      <c r="D3" s="44" t="s">
        <v>30</v>
      </c>
      <c r="E3" s="46"/>
      <c r="F3" s="43"/>
      <c r="G3" s="46"/>
      <c r="L3" s="43"/>
    </row>
    <row r="4" spans="1:16" ht="15" customHeight="1" thickBot="1">
      <c r="A4" s="131" t="s">
        <v>22</v>
      </c>
      <c r="B4" s="131"/>
      <c r="C4" s="73" t="e">
        <f>#REF!</f>
        <v>#REF!</v>
      </c>
      <c r="D4" s="44" t="s">
        <v>26</v>
      </c>
      <c r="E4" s="46"/>
      <c r="F4" s="46"/>
      <c r="G4" s="46"/>
      <c r="J4" s="43"/>
      <c r="O4" s="43"/>
    </row>
    <row r="5" spans="1:16" ht="27" customHeight="1" thickTop="1" thickBot="1">
      <c r="A5" s="125" t="s">
        <v>0</v>
      </c>
      <c r="B5" s="135" t="s">
        <v>4</v>
      </c>
      <c r="C5" s="136"/>
      <c r="D5" s="136"/>
      <c r="E5" s="137"/>
      <c r="F5" s="128"/>
      <c r="G5" s="128"/>
    </row>
    <row r="6" spans="1:16" ht="17.25" customHeight="1" thickBot="1">
      <c r="A6" s="123" t="s">
        <v>3</v>
      </c>
      <c r="B6" s="126" t="s">
        <v>1</v>
      </c>
      <c r="C6" s="126" t="s">
        <v>2</v>
      </c>
      <c r="D6" s="127" t="s">
        <v>5</v>
      </c>
      <c r="E6" s="127" t="s">
        <v>6</v>
      </c>
    </row>
    <row r="7" spans="1:16" ht="13.5" thickTop="1">
      <c r="A7" s="25">
        <v>0</v>
      </c>
      <c r="B7" s="26">
        <v>0</v>
      </c>
      <c r="C7" s="27">
        <v>25</v>
      </c>
      <c r="D7" s="107" t="e">
        <f>#REF!*#REF!*60*#REF!</f>
        <v>#REF!</v>
      </c>
      <c r="E7" s="108"/>
    </row>
    <row r="8" spans="1:16">
      <c r="A8" s="3">
        <v>35</v>
      </c>
      <c r="B8" s="2">
        <v>32</v>
      </c>
      <c r="C8" s="1">
        <v>40</v>
      </c>
      <c r="D8" s="110" t="e">
        <f>#REF!*#REF!*60*#REF!</f>
        <v>#REF!</v>
      </c>
      <c r="E8" s="111"/>
    </row>
    <row r="9" spans="1:16">
      <c r="A9" s="3">
        <v>50</v>
      </c>
      <c r="B9" s="2">
        <v>57</v>
      </c>
      <c r="C9" s="1">
        <v>69</v>
      </c>
      <c r="D9" s="110" t="e">
        <f>#REF!*#REF!*60*#REF!</f>
        <v>#REF!</v>
      </c>
      <c r="E9" s="111"/>
    </row>
    <row r="10" spans="1:16">
      <c r="A10" s="3">
        <v>100</v>
      </c>
      <c r="B10" s="2">
        <v>135</v>
      </c>
      <c r="C10" s="1">
        <v>159</v>
      </c>
      <c r="D10" s="110" t="e">
        <f>#REF!*#REF!*60*#REF!</f>
        <v>#REF!</v>
      </c>
      <c r="E10" s="111"/>
    </row>
    <row r="11" spans="1:16">
      <c r="A11" s="3">
        <v>175</v>
      </c>
      <c r="B11" s="2">
        <v>250</v>
      </c>
      <c r="C11" s="1">
        <v>286</v>
      </c>
      <c r="D11" s="110" t="e">
        <f>#REF!*#REF!*60*#REF!</f>
        <v>#REF!</v>
      </c>
      <c r="E11" s="111"/>
    </row>
    <row r="12" spans="1:16" ht="13.5" thickBot="1">
      <c r="A12" s="3">
        <v>250</v>
      </c>
      <c r="B12" s="34">
        <v>403</v>
      </c>
      <c r="C12" s="35">
        <v>445</v>
      </c>
      <c r="D12" s="110" t="e">
        <f>#REF!*#REF!*60*#REF!</f>
        <v>#REF!</v>
      </c>
      <c r="E12" s="111"/>
    </row>
    <row r="13" spans="1:16" ht="12.75" customHeight="1">
      <c r="A13" s="32">
        <v>175</v>
      </c>
      <c r="B13" s="132" t="s">
        <v>21</v>
      </c>
      <c r="C13" s="36">
        <v>6</v>
      </c>
      <c r="D13" s="110" t="e">
        <f>#REF!*#REF!*60*#REF!</f>
        <v>#REF!</v>
      </c>
      <c r="E13" s="113" t="e">
        <f>D13-D11</f>
        <v>#REF!</v>
      </c>
    </row>
    <row r="14" spans="1:16">
      <c r="A14" s="32">
        <v>100</v>
      </c>
      <c r="B14" s="133"/>
      <c r="C14" s="37">
        <v>6</v>
      </c>
      <c r="D14" s="110" t="e">
        <f>#REF!*#REF!*60*#REF!</f>
        <v>#REF!</v>
      </c>
      <c r="E14" s="113" t="e">
        <f>D14-D10</f>
        <v>#REF!</v>
      </c>
    </row>
    <row r="15" spans="1:16">
      <c r="A15" s="32">
        <v>50</v>
      </c>
      <c r="B15" s="133"/>
      <c r="C15" s="37">
        <v>4</v>
      </c>
      <c r="D15" s="110" t="e">
        <f>#REF!*#REF!*60*#REF!</f>
        <v>#REF!</v>
      </c>
      <c r="E15" s="113" t="e">
        <f>D15-D9</f>
        <v>#REF!</v>
      </c>
    </row>
    <row r="16" spans="1:16">
      <c r="A16" s="32">
        <v>35</v>
      </c>
      <c r="B16" s="133"/>
      <c r="C16" s="37">
        <v>3</v>
      </c>
      <c r="D16" s="110" t="e">
        <f>#REF!*#REF!*60*#REF!</f>
        <v>#REF!</v>
      </c>
      <c r="E16" s="113" t="e">
        <f>D16-D8</f>
        <v>#REF!</v>
      </c>
    </row>
    <row r="17" spans="1:7" ht="13.5" thickBot="1">
      <c r="A17" s="33">
        <v>0</v>
      </c>
      <c r="B17" s="134"/>
      <c r="C17" s="38">
        <v>1</v>
      </c>
      <c r="D17" s="114" t="e">
        <f>#REF!*#REF!*60*#REF!</f>
        <v>#REF!</v>
      </c>
      <c r="E17" s="115" t="e">
        <f>D17-D7</f>
        <v>#REF!</v>
      </c>
    </row>
    <row r="18" spans="1:7" ht="13.5" thickTop="1">
      <c r="A18" s="46"/>
      <c r="B18" s="46"/>
      <c r="C18" s="47"/>
      <c r="D18" s="48"/>
      <c r="E18" s="46"/>
    </row>
    <row r="19" spans="1:7">
      <c r="A19" s="129"/>
      <c r="B19" s="129"/>
      <c r="C19" s="129"/>
      <c r="D19" s="129"/>
      <c r="E19" s="129"/>
      <c r="F19" s="46"/>
      <c r="G19" s="46"/>
    </row>
    <row r="20" spans="1:7">
      <c r="E20" s="46"/>
      <c r="F20" s="46"/>
      <c r="G20" s="46"/>
    </row>
    <row r="21" spans="1:7">
      <c r="A21" s="46"/>
      <c r="B21" s="46"/>
      <c r="C21" s="46"/>
      <c r="D21" s="46"/>
      <c r="E21" s="46"/>
      <c r="F21" s="46"/>
      <c r="G21" s="46"/>
    </row>
    <row r="22" spans="1:7">
      <c r="B22" s="46"/>
      <c r="C22" s="46"/>
      <c r="D22" s="46"/>
      <c r="E22" s="46"/>
      <c r="F22" s="46"/>
      <c r="G22" s="46"/>
    </row>
    <row r="23" spans="1:7">
      <c r="F23" s="46"/>
      <c r="G23" s="46"/>
    </row>
  </sheetData>
  <mergeCells count="5">
    <mergeCell ref="A19:E19"/>
    <mergeCell ref="A3:B3"/>
    <mergeCell ref="A4:B4"/>
    <mergeCell ref="B13:B17"/>
    <mergeCell ref="B5:E5"/>
  </mergeCells>
  <printOptions horizontalCentered="1"/>
  <pageMargins left="0.25" right="0.25" top="0.75" bottom="0.5" header="0.25" footer="0.25"/>
  <pageSetup scale="99" orientation="portrait" r:id="rId1"/>
  <headerFooter alignWithMargins="0">
    <oddHeader>&amp;C&amp;"Arial,Bold"&amp;14RAW TEST DATA SHEET
2718834</oddHeader>
    <oddFooter>&amp;R&amp;8Printe on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43"/>
    <pageSetUpPr fitToPage="1"/>
  </sheetPr>
  <dimension ref="A1:G47"/>
  <sheetViews>
    <sheetView workbookViewId="0">
      <selection activeCell="H4" sqref="H4"/>
    </sheetView>
  </sheetViews>
  <sheetFormatPr defaultRowHeight="12.75"/>
  <cols>
    <col min="1" max="1" width="8.85546875" customWidth="1"/>
    <col min="2" max="2" width="16" customWidth="1"/>
    <col min="3" max="3" width="11.7109375" customWidth="1"/>
    <col min="4" max="4" width="13.7109375" customWidth="1"/>
    <col min="5" max="5" width="14.85546875" customWidth="1"/>
    <col min="6" max="6" width="12.42578125" customWidth="1"/>
    <col min="7" max="7" width="14.5703125" customWidth="1"/>
  </cols>
  <sheetData>
    <row r="1" spans="1:7" ht="162.75" customHeight="1">
      <c r="A1" s="146" t="s">
        <v>66</v>
      </c>
      <c r="B1" s="145"/>
      <c r="C1" s="145"/>
      <c r="D1" s="145"/>
      <c r="E1" s="145"/>
      <c r="F1" s="145"/>
      <c r="G1" s="145"/>
    </row>
    <row r="2" spans="1:7" ht="20.100000000000001" customHeight="1">
      <c r="A2" s="153" t="s">
        <v>38</v>
      </c>
      <c r="B2" s="153"/>
      <c r="C2" s="46"/>
      <c r="D2" s="46"/>
      <c r="E2" s="46"/>
      <c r="F2" s="46"/>
      <c r="G2" s="46"/>
    </row>
    <row r="3" spans="1:7" ht="12" customHeight="1">
      <c r="B3" s="46"/>
      <c r="C3" s="46"/>
      <c r="D3" s="46"/>
      <c r="E3" s="46"/>
      <c r="F3" s="46"/>
      <c r="G3" s="46"/>
    </row>
    <row r="4" spans="1:7" ht="20.100000000000001" customHeight="1">
      <c r="A4" s="153" t="s">
        <v>39</v>
      </c>
      <c r="B4" s="153"/>
      <c r="C4" s="46"/>
      <c r="D4" s="46"/>
      <c r="E4" s="46"/>
      <c r="F4" s="46"/>
      <c r="G4" s="46"/>
    </row>
    <row r="5" spans="1:7" ht="12" customHeight="1">
      <c r="B5" s="46"/>
      <c r="C5" s="46"/>
      <c r="D5" s="46"/>
      <c r="E5" s="46"/>
      <c r="F5" s="46"/>
      <c r="G5" s="46"/>
    </row>
    <row r="6" spans="1:7" ht="20.100000000000001" customHeight="1">
      <c r="A6" s="77" t="s">
        <v>40</v>
      </c>
      <c r="B6" s="77"/>
      <c r="C6" s="76">
        <f>'FINAL - RAW DATA'!B2</f>
        <v>0</v>
      </c>
      <c r="D6" s="77" t="s">
        <v>41</v>
      </c>
      <c r="E6" s="75">
        <f>'FINAL - RAW DATA'!E2</f>
        <v>0</v>
      </c>
      <c r="F6" s="78" t="s">
        <v>42</v>
      </c>
      <c r="G6" s="79">
        <f>'FINAL - RAW DATA'!G2</f>
        <v>40540</v>
      </c>
    </row>
    <row r="7" spans="1:7" ht="12" customHeight="1">
      <c r="B7" s="77"/>
      <c r="C7" s="77"/>
      <c r="D7" s="77"/>
      <c r="E7" s="77"/>
      <c r="F7" s="77"/>
      <c r="G7" s="77"/>
    </row>
    <row r="8" spans="1:7" ht="15" customHeight="1">
      <c r="A8" s="129"/>
      <c r="B8" s="129"/>
      <c r="C8" s="145"/>
      <c r="D8" s="145"/>
      <c r="E8" s="145"/>
      <c r="F8" s="78" t="s">
        <v>43</v>
      </c>
      <c r="G8" s="75"/>
    </row>
    <row r="9" spans="1:7" ht="12" customHeight="1" thickBot="1">
      <c r="B9" s="46"/>
      <c r="C9" s="46"/>
      <c r="D9" s="46"/>
      <c r="E9" s="46"/>
      <c r="F9" s="46"/>
      <c r="G9" s="46"/>
    </row>
    <row r="10" spans="1:7" ht="20.25" customHeight="1" thickBot="1">
      <c r="A10" s="142" t="s">
        <v>44</v>
      </c>
      <c r="B10" s="143"/>
      <c r="C10" s="144"/>
      <c r="D10" s="81" t="s">
        <v>45</v>
      </c>
      <c r="E10" s="81" t="s">
        <v>46</v>
      </c>
      <c r="F10" s="149" t="s">
        <v>47</v>
      </c>
      <c r="G10" s="150"/>
    </row>
    <row r="11" spans="1:7" ht="18.75" customHeight="1" thickTop="1">
      <c r="A11" s="151" t="s">
        <v>48</v>
      </c>
      <c r="B11" s="152"/>
      <c r="C11" s="152"/>
      <c r="D11" s="80" t="s">
        <v>49</v>
      </c>
      <c r="E11" s="80" t="s">
        <v>50</v>
      </c>
      <c r="F11" s="147">
        <f>'FINAL - RAW DATA'!C3</f>
        <v>20</v>
      </c>
      <c r="G11" s="148"/>
    </row>
    <row r="12" spans="1:7" ht="13.5" customHeight="1">
      <c r="A12" s="138" t="s">
        <v>51</v>
      </c>
      <c r="B12" s="139"/>
      <c r="C12" s="82" t="s">
        <v>0</v>
      </c>
      <c r="D12" s="82" t="s">
        <v>5</v>
      </c>
      <c r="E12" s="82" t="s">
        <v>5</v>
      </c>
      <c r="F12" s="82" t="s">
        <v>6</v>
      </c>
      <c r="G12" s="83" t="s">
        <v>6</v>
      </c>
    </row>
    <row r="13" spans="1:7">
      <c r="A13" s="138"/>
      <c r="B13" s="139"/>
      <c r="C13" s="84" t="s">
        <v>52</v>
      </c>
      <c r="D13" s="84" t="s">
        <v>53</v>
      </c>
      <c r="E13" s="84" t="s">
        <v>54</v>
      </c>
      <c r="F13" s="84" t="s">
        <v>55</v>
      </c>
      <c r="G13" s="85" t="s">
        <v>54</v>
      </c>
    </row>
    <row r="14" spans="1:7" ht="20.100000000000001" customHeight="1">
      <c r="A14" s="138"/>
      <c r="B14" s="139"/>
      <c r="C14" s="84">
        <v>0</v>
      </c>
      <c r="D14" s="84" t="s">
        <v>56</v>
      </c>
      <c r="E14" s="86" t="e">
        <f>'FINAL - RAW DATA'!D7</f>
        <v>#DIV/0!</v>
      </c>
      <c r="F14" s="87" t="s">
        <v>57</v>
      </c>
      <c r="G14" s="88" t="s">
        <v>57</v>
      </c>
    </row>
    <row r="15" spans="1:7" ht="20.100000000000001" customHeight="1">
      <c r="A15" s="138"/>
      <c r="B15" s="139"/>
      <c r="C15" s="84">
        <v>35</v>
      </c>
      <c r="D15" s="84" t="s">
        <v>58</v>
      </c>
      <c r="E15" s="86" t="e">
        <f>'FINAL - RAW DATA'!D8</f>
        <v>#DIV/0!</v>
      </c>
      <c r="F15" s="87" t="s">
        <v>57</v>
      </c>
      <c r="G15" s="88" t="s">
        <v>57</v>
      </c>
    </row>
    <row r="16" spans="1:7" ht="20.100000000000001" customHeight="1">
      <c r="A16" s="138"/>
      <c r="B16" s="139"/>
      <c r="C16" s="84">
        <v>50</v>
      </c>
      <c r="D16" s="84" t="s">
        <v>59</v>
      </c>
      <c r="E16" s="86" t="e">
        <f>'FINAL - RAW DATA'!D9</f>
        <v>#DIV/0!</v>
      </c>
      <c r="F16" s="87" t="s">
        <v>57</v>
      </c>
      <c r="G16" s="88" t="s">
        <v>57</v>
      </c>
    </row>
    <row r="17" spans="1:7" ht="20.100000000000001" customHeight="1">
      <c r="A17" s="138"/>
      <c r="B17" s="139"/>
      <c r="C17" s="84">
        <v>100</v>
      </c>
      <c r="D17" s="84" t="s">
        <v>60</v>
      </c>
      <c r="E17" s="86" t="e">
        <f>'FINAL - RAW DATA'!D10</f>
        <v>#DIV/0!</v>
      </c>
      <c r="F17" s="87" t="s">
        <v>57</v>
      </c>
      <c r="G17" s="88" t="s">
        <v>57</v>
      </c>
    </row>
    <row r="18" spans="1:7" ht="20.100000000000001" customHeight="1">
      <c r="A18" s="138"/>
      <c r="B18" s="139"/>
      <c r="C18" s="84">
        <v>175</v>
      </c>
      <c r="D18" s="84" t="s">
        <v>61</v>
      </c>
      <c r="E18" s="86" t="e">
        <f>'FINAL - RAW DATA'!D11</f>
        <v>#DIV/0!</v>
      </c>
      <c r="F18" s="87" t="s">
        <v>57</v>
      </c>
      <c r="G18" s="88" t="s">
        <v>57</v>
      </c>
    </row>
    <row r="19" spans="1:7" ht="20.100000000000001" customHeight="1">
      <c r="A19" s="138"/>
      <c r="B19" s="139"/>
      <c r="C19" s="84">
        <v>250</v>
      </c>
      <c r="D19" s="84" t="s">
        <v>62</v>
      </c>
      <c r="E19" s="86" t="e">
        <f>'FINAL - RAW DATA'!D12</f>
        <v>#DIV/0!</v>
      </c>
      <c r="F19" s="87" t="s">
        <v>57</v>
      </c>
      <c r="G19" s="88" t="s">
        <v>57</v>
      </c>
    </row>
    <row r="20" spans="1:7" ht="20.100000000000001" customHeight="1">
      <c r="A20" s="138"/>
      <c r="B20" s="139"/>
      <c r="C20" s="84">
        <v>175</v>
      </c>
      <c r="D20" s="84" t="s">
        <v>61</v>
      </c>
      <c r="E20" s="86" t="e">
        <f>'FINAL - RAW DATA'!D13</f>
        <v>#DIV/0!</v>
      </c>
      <c r="F20" s="89">
        <v>6</v>
      </c>
      <c r="G20" s="90" t="e">
        <f>ROUND(E20,0)-ROUND(E18,0)</f>
        <v>#DIV/0!</v>
      </c>
    </row>
    <row r="21" spans="1:7" ht="20.100000000000001" customHeight="1">
      <c r="A21" s="138"/>
      <c r="B21" s="139"/>
      <c r="C21" s="84">
        <v>100</v>
      </c>
      <c r="D21" s="84" t="s">
        <v>60</v>
      </c>
      <c r="E21" s="86" t="e">
        <f>'FINAL - RAW DATA'!D14</f>
        <v>#DIV/0!</v>
      </c>
      <c r="F21" s="89">
        <v>6</v>
      </c>
      <c r="G21" s="90" t="e">
        <f>ROUND(E21,0)-ROUND(E17,0)</f>
        <v>#DIV/0!</v>
      </c>
    </row>
    <row r="22" spans="1:7" ht="20.100000000000001" customHeight="1">
      <c r="A22" s="138"/>
      <c r="B22" s="139"/>
      <c r="C22" s="84">
        <v>50</v>
      </c>
      <c r="D22" s="84" t="s">
        <v>59</v>
      </c>
      <c r="E22" s="86" t="e">
        <f>'FINAL - RAW DATA'!D15</f>
        <v>#DIV/0!</v>
      </c>
      <c r="F22" s="89">
        <v>4</v>
      </c>
      <c r="G22" s="90" t="e">
        <f>ROUND(E22,0)-ROUND(E16,0)</f>
        <v>#DIV/0!</v>
      </c>
    </row>
    <row r="23" spans="1:7" ht="20.100000000000001" customHeight="1">
      <c r="A23" s="138"/>
      <c r="B23" s="139"/>
      <c r="C23" s="84">
        <v>35</v>
      </c>
      <c r="D23" s="84" t="s">
        <v>58</v>
      </c>
      <c r="E23" s="86" t="e">
        <f>'FINAL - RAW DATA'!D16</f>
        <v>#DIV/0!</v>
      </c>
      <c r="F23" s="89">
        <v>3</v>
      </c>
      <c r="G23" s="90" t="e">
        <f>ROUND(E23,0)-ROUND(E15,0)</f>
        <v>#DIV/0!</v>
      </c>
    </row>
    <row r="24" spans="1:7" ht="20.100000000000001" customHeight="1" thickBot="1">
      <c r="A24" s="140"/>
      <c r="B24" s="141"/>
      <c r="C24" s="91">
        <v>0</v>
      </c>
      <c r="D24" s="91" t="s">
        <v>56</v>
      </c>
      <c r="E24" s="86" t="e">
        <f>'FINAL - RAW DATA'!D17</f>
        <v>#DIV/0!</v>
      </c>
      <c r="F24" s="92">
        <v>1</v>
      </c>
      <c r="G24" s="90" t="e">
        <f>ROUND(E24,0)-ROUND(E14,0)</f>
        <v>#DIV/0!</v>
      </c>
    </row>
    <row r="25" spans="1:7">
      <c r="A25" s="93"/>
      <c r="B25" s="94"/>
      <c r="C25" s="94"/>
      <c r="D25" s="94"/>
      <c r="E25" s="94"/>
      <c r="F25" s="94"/>
      <c r="G25" s="95"/>
    </row>
    <row r="26" spans="1:7">
      <c r="A26" s="96" t="s">
        <v>63</v>
      </c>
      <c r="B26" s="97"/>
      <c r="C26" s="97"/>
      <c r="D26" s="97"/>
      <c r="E26" s="97"/>
      <c r="F26" s="97"/>
      <c r="G26" s="98"/>
    </row>
    <row r="27" spans="1:7">
      <c r="A27" s="96"/>
      <c r="B27" s="97"/>
      <c r="C27" s="97"/>
      <c r="D27" s="97"/>
      <c r="E27" s="97"/>
      <c r="F27" s="97"/>
      <c r="G27" s="98"/>
    </row>
    <row r="28" spans="1:7">
      <c r="A28" s="96"/>
      <c r="B28" s="97"/>
      <c r="C28" s="97"/>
      <c r="D28" s="97"/>
      <c r="E28" s="97"/>
      <c r="F28" s="97"/>
      <c r="G28" s="98"/>
    </row>
    <row r="29" spans="1:7">
      <c r="A29" s="96"/>
      <c r="B29" s="97"/>
      <c r="C29" s="97"/>
      <c r="D29" s="97"/>
      <c r="E29" s="97"/>
      <c r="F29" s="97"/>
      <c r="G29" s="98"/>
    </row>
    <row r="30" spans="1:7">
      <c r="A30" s="96"/>
      <c r="B30" s="97"/>
      <c r="C30" s="97"/>
      <c r="D30" s="97"/>
      <c r="E30" s="97"/>
      <c r="F30" s="97"/>
      <c r="G30" s="98"/>
    </row>
    <row r="31" spans="1:7">
      <c r="A31" s="96"/>
      <c r="B31" s="97"/>
      <c r="C31" s="97"/>
      <c r="D31" s="97"/>
      <c r="E31" s="97"/>
      <c r="F31" s="97"/>
      <c r="G31" s="98"/>
    </row>
    <row r="32" spans="1:7">
      <c r="A32" s="99"/>
      <c r="B32" s="97"/>
      <c r="C32" s="100"/>
      <c r="D32" s="51" t="s">
        <v>64</v>
      </c>
      <c r="E32" s="97"/>
      <c r="F32" s="51" t="s">
        <v>65</v>
      </c>
      <c r="G32" s="98"/>
    </row>
    <row r="33" spans="1:7" ht="13.5" thickBot="1">
      <c r="A33" s="101"/>
      <c r="B33" s="102"/>
      <c r="C33" s="102"/>
      <c r="D33" s="102"/>
      <c r="E33" s="102"/>
      <c r="F33" s="102"/>
      <c r="G33" s="103"/>
    </row>
    <row r="46" spans="1:7">
      <c r="G46" s="104"/>
    </row>
    <row r="47" spans="1:7">
      <c r="G47" s="104"/>
    </row>
  </sheetData>
  <mergeCells count="10">
    <mergeCell ref="A12:B24"/>
    <mergeCell ref="A10:C10"/>
    <mergeCell ref="C8:E8"/>
    <mergeCell ref="A8:B8"/>
    <mergeCell ref="A1:G1"/>
    <mergeCell ref="F11:G11"/>
    <mergeCell ref="F10:G10"/>
    <mergeCell ref="A11:C11"/>
    <mergeCell ref="A2:B2"/>
    <mergeCell ref="A4:B4"/>
  </mergeCells>
  <phoneticPr fontId="2" type="noConversion"/>
  <pageMargins left="0.75" right="0.75" top="0" bottom="1" header="0.5" footer="0.5"/>
  <pageSetup scale="97" orientation="portrait" r:id="rId1"/>
  <headerFooter alignWithMargins="0">
    <oddFooter>&amp;R&amp;8Rev N/C (9/1/10)</oddFooter>
  </headerFooter>
  <drawing r:id="rId2"/>
  <legacyDrawing r:id="rId3"/>
  <oleObjects>
    <oleObject progId="Word.Picture.8" shapeId="20492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43"/>
    <pageSetUpPr fitToPage="1"/>
  </sheetPr>
  <dimension ref="A1:P52"/>
  <sheetViews>
    <sheetView tabSelected="1" topLeftCell="A13" workbookViewId="0">
      <selection activeCell="A24" sqref="A24:C24"/>
    </sheetView>
  </sheetViews>
  <sheetFormatPr defaultRowHeight="12.75"/>
  <cols>
    <col min="1" max="1" width="10.42578125" customWidth="1"/>
    <col min="2" max="2" width="10.140625" customWidth="1"/>
    <col min="3" max="3" width="10.28515625" customWidth="1"/>
    <col min="4" max="4" width="11.42578125" customWidth="1"/>
    <col min="5" max="13" width="10.7109375" customWidth="1"/>
  </cols>
  <sheetData>
    <row r="1" spans="1:16" ht="24" customHeight="1">
      <c r="A1" s="24" t="s">
        <v>16</v>
      </c>
      <c r="B1" s="46"/>
      <c r="C1" s="46"/>
      <c r="D1" s="46"/>
      <c r="E1" s="46"/>
      <c r="F1" s="46"/>
      <c r="G1" s="46"/>
      <c r="P1" s="105"/>
    </row>
    <row r="2" spans="1:16" ht="19.5" customHeight="1">
      <c r="A2" s="43" t="s">
        <v>67</v>
      </c>
      <c r="B2" s="74"/>
      <c r="C2" s="46"/>
      <c r="D2" s="71" t="s">
        <v>68</v>
      </c>
      <c r="E2" s="118"/>
      <c r="F2" s="47" t="s">
        <v>69</v>
      </c>
      <c r="G2" s="169">
        <v>40540</v>
      </c>
    </row>
    <row r="3" spans="1:16" ht="15" customHeight="1">
      <c r="A3" s="130" t="s">
        <v>25</v>
      </c>
      <c r="B3" s="130"/>
      <c r="C3" s="171">
        <v>20</v>
      </c>
      <c r="D3" s="44" t="s">
        <v>30</v>
      </c>
      <c r="E3" s="46"/>
      <c r="F3" s="43"/>
      <c r="G3" s="46"/>
      <c r="L3" s="43"/>
    </row>
    <row r="4" spans="1:16" ht="15" customHeight="1" thickBot="1">
      <c r="A4" s="131" t="s">
        <v>22</v>
      </c>
      <c r="B4" s="131"/>
      <c r="C4" s="73" t="e">
        <f>B45</f>
        <v>#DIV/0!</v>
      </c>
      <c r="D4" s="44" t="s">
        <v>26</v>
      </c>
      <c r="E4" s="46"/>
      <c r="F4" s="46"/>
      <c r="G4" s="46"/>
      <c r="J4" s="43"/>
      <c r="O4" s="43"/>
    </row>
    <row r="5" spans="1:16" ht="27" customHeight="1" thickTop="1">
      <c r="A5" s="31" t="s">
        <v>0</v>
      </c>
      <c r="B5" s="157" t="s">
        <v>4</v>
      </c>
      <c r="C5" s="158"/>
      <c r="D5" s="158"/>
      <c r="E5" s="158"/>
      <c r="F5" s="158"/>
      <c r="G5" s="159"/>
    </row>
    <row r="6" spans="1:16" ht="17.25" customHeight="1" thickBot="1">
      <c r="A6" s="123" t="s">
        <v>3</v>
      </c>
      <c r="B6" s="124" t="s">
        <v>1</v>
      </c>
      <c r="C6" s="124" t="s">
        <v>2</v>
      </c>
      <c r="D6" s="120" t="s">
        <v>5</v>
      </c>
      <c r="E6" s="120" t="s">
        <v>6</v>
      </c>
      <c r="F6" s="121" t="s">
        <v>17</v>
      </c>
      <c r="G6" s="122" t="s">
        <v>6</v>
      </c>
    </row>
    <row r="7" spans="1:16" ht="13.5" thickTop="1">
      <c r="A7" s="25">
        <v>0</v>
      </c>
      <c r="B7" s="26">
        <v>0</v>
      </c>
      <c r="C7" s="27">
        <v>25</v>
      </c>
      <c r="D7" s="107" t="e">
        <f t="shared" ref="D7:D17" si="0">D28*$C$23*60*F28</f>
        <v>#DIV/0!</v>
      </c>
      <c r="E7" s="108"/>
      <c r="F7" s="109"/>
      <c r="G7" s="28"/>
    </row>
    <row r="8" spans="1:16">
      <c r="A8" s="3">
        <v>35</v>
      </c>
      <c r="B8" s="2">
        <v>32</v>
      </c>
      <c r="C8" s="1">
        <v>40</v>
      </c>
      <c r="D8" s="110" t="e">
        <f t="shared" si="0"/>
        <v>#DIV/0!</v>
      </c>
      <c r="E8" s="111"/>
      <c r="F8" s="112"/>
      <c r="G8" s="29"/>
    </row>
    <row r="9" spans="1:16">
      <c r="A9" s="3">
        <v>50</v>
      </c>
      <c r="B9" s="2">
        <v>57</v>
      </c>
      <c r="C9" s="1">
        <v>69</v>
      </c>
      <c r="D9" s="110" t="e">
        <f t="shared" si="0"/>
        <v>#DIV/0!</v>
      </c>
      <c r="E9" s="111"/>
      <c r="F9" s="112"/>
      <c r="G9" s="29"/>
    </row>
    <row r="10" spans="1:16">
      <c r="A10" s="3">
        <v>100</v>
      </c>
      <c r="B10" s="2">
        <v>135</v>
      </c>
      <c r="C10" s="1">
        <v>159</v>
      </c>
      <c r="D10" s="110" t="e">
        <f t="shared" si="0"/>
        <v>#DIV/0!</v>
      </c>
      <c r="E10" s="111"/>
      <c r="F10" s="112"/>
      <c r="G10" s="29"/>
    </row>
    <row r="11" spans="1:16">
      <c r="A11" s="3">
        <v>175</v>
      </c>
      <c r="B11" s="2">
        <v>250</v>
      </c>
      <c r="C11" s="1">
        <v>286</v>
      </c>
      <c r="D11" s="110" t="e">
        <f t="shared" si="0"/>
        <v>#DIV/0!</v>
      </c>
      <c r="E11" s="111"/>
      <c r="F11" s="112"/>
      <c r="G11" s="29"/>
    </row>
    <row r="12" spans="1:16" ht="13.5" thickBot="1">
      <c r="A12" s="3">
        <v>250</v>
      </c>
      <c r="B12" s="34">
        <v>403</v>
      </c>
      <c r="C12" s="35">
        <v>445</v>
      </c>
      <c r="D12" s="110" t="e">
        <f t="shared" si="0"/>
        <v>#DIV/0!</v>
      </c>
      <c r="E12" s="111"/>
      <c r="F12" s="112"/>
      <c r="G12" s="29"/>
    </row>
    <row r="13" spans="1:16" ht="12.75" customHeight="1">
      <c r="A13" s="32">
        <v>175</v>
      </c>
      <c r="B13" s="132" t="s">
        <v>21</v>
      </c>
      <c r="C13" s="36">
        <v>6</v>
      </c>
      <c r="D13" s="110" t="e">
        <f t="shared" si="0"/>
        <v>#DIV/0!</v>
      </c>
      <c r="E13" s="113" t="e">
        <f>D13-D11</f>
        <v>#DIV/0!</v>
      </c>
      <c r="F13" s="112"/>
      <c r="G13" s="29">
        <f>F13-F11</f>
        <v>0</v>
      </c>
    </row>
    <row r="14" spans="1:16">
      <c r="A14" s="32">
        <v>100</v>
      </c>
      <c r="B14" s="133"/>
      <c r="C14" s="37">
        <v>6</v>
      </c>
      <c r="D14" s="110" t="e">
        <f t="shared" si="0"/>
        <v>#DIV/0!</v>
      </c>
      <c r="E14" s="113" t="e">
        <f>D14-D10</f>
        <v>#DIV/0!</v>
      </c>
      <c r="F14" s="112"/>
      <c r="G14" s="29">
        <f>F14-F10</f>
        <v>0</v>
      </c>
    </row>
    <row r="15" spans="1:16">
      <c r="A15" s="32">
        <v>50</v>
      </c>
      <c r="B15" s="133"/>
      <c r="C15" s="37">
        <v>4</v>
      </c>
      <c r="D15" s="110" t="e">
        <f t="shared" si="0"/>
        <v>#DIV/0!</v>
      </c>
      <c r="E15" s="113" t="e">
        <f>D15-D9</f>
        <v>#DIV/0!</v>
      </c>
      <c r="F15" s="112"/>
      <c r="G15" s="29">
        <f>F15-F9</f>
        <v>0</v>
      </c>
    </row>
    <row r="16" spans="1:16">
      <c r="A16" s="32">
        <v>35</v>
      </c>
      <c r="B16" s="133"/>
      <c r="C16" s="37">
        <v>3</v>
      </c>
      <c r="D16" s="110" t="e">
        <f t="shared" si="0"/>
        <v>#DIV/0!</v>
      </c>
      <c r="E16" s="113" t="e">
        <f>D16-D8</f>
        <v>#DIV/0!</v>
      </c>
      <c r="F16" s="112"/>
      <c r="G16" s="29">
        <f>F16-F8</f>
        <v>0</v>
      </c>
    </row>
    <row r="17" spans="1:7" ht="13.5" thickBot="1">
      <c r="A17" s="33">
        <v>0</v>
      </c>
      <c r="B17" s="134"/>
      <c r="C17" s="38">
        <v>1</v>
      </c>
      <c r="D17" s="114" t="e">
        <f t="shared" si="0"/>
        <v>#DIV/0!</v>
      </c>
      <c r="E17" s="115" t="e">
        <f>D17-D7</f>
        <v>#DIV/0!</v>
      </c>
      <c r="F17" s="116"/>
      <c r="G17" s="30">
        <f>F17-F7</f>
        <v>0</v>
      </c>
    </row>
    <row r="18" spans="1:7" ht="13.5" thickTop="1">
      <c r="A18" s="46"/>
      <c r="B18" s="46"/>
      <c r="C18" s="47" t="s">
        <v>7</v>
      </c>
      <c r="D18" s="48" t="e">
        <f>(D11-D9)/($A11-$A9)</f>
        <v>#DIV/0!</v>
      </c>
      <c r="E18" s="46"/>
      <c r="F18" s="46">
        <f>(F11-F9)/($A11-$A9)</f>
        <v>0</v>
      </c>
      <c r="G18" s="46"/>
    </row>
    <row r="19" spans="1:7">
      <c r="A19" s="46"/>
      <c r="B19" s="46"/>
      <c r="C19" s="47"/>
      <c r="D19" s="48"/>
      <c r="E19" s="46"/>
      <c r="F19" s="46"/>
      <c r="G19" s="46"/>
    </row>
    <row r="20" spans="1:7" ht="18">
      <c r="A20" s="49" t="s">
        <v>18</v>
      </c>
      <c r="B20" s="46"/>
      <c r="C20" s="46"/>
      <c r="D20" s="46"/>
      <c r="E20" s="46"/>
      <c r="F20" s="46"/>
      <c r="G20" s="46"/>
    </row>
    <row r="21" spans="1:7" ht="13.5" thickBot="1">
      <c r="A21" s="74" t="s">
        <v>71</v>
      </c>
      <c r="B21" s="74"/>
      <c r="C21" s="170">
        <v>0.6743055555555556</v>
      </c>
      <c r="D21" s="46"/>
      <c r="E21" s="46"/>
      <c r="F21" s="46"/>
      <c r="G21" s="46"/>
    </row>
    <row r="22" spans="1:7" ht="17.25" customHeight="1" thickBot="1">
      <c r="A22" s="160" t="s">
        <v>19</v>
      </c>
      <c r="B22" s="161"/>
      <c r="C22" s="161"/>
      <c r="D22" s="161"/>
      <c r="E22" s="161"/>
      <c r="F22" s="162"/>
      <c r="G22" s="46"/>
    </row>
    <row r="23" spans="1:7">
      <c r="A23" s="50" t="s">
        <v>29</v>
      </c>
      <c r="B23" s="51"/>
      <c r="C23" s="52">
        <v>8.3282299999999996</v>
      </c>
      <c r="D23" s="51"/>
      <c r="E23" s="51"/>
      <c r="F23" s="53"/>
      <c r="G23" s="46"/>
    </row>
    <row r="24" spans="1:7">
      <c r="A24" s="50" t="s">
        <v>36</v>
      </c>
      <c r="B24" s="51"/>
      <c r="C24" s="54"/>
      <c r="D24" s="51"/>
      <c r="E24" s="51"/>
      <c r="F24" s="53"/>
      <c r="G24" s="46"/>
    </row>
    <row r="25" spans="1:7">
      <c r="A25" s="50" t="s">
        <v>28</v>
      </c>
      <c r="B25" s="55"/>
      <c r="C25" s="56" t="s">
        <v>23</v>
      </c>
      <c r="D25" s="51"/>
      <c r="E25" s="51"/>
      <c r="F25" s="53"/>
      <c r="G25" s="46"/>
    </row>
    <row r="26" spans="1:7" ht="13.5" thickBot="1">
      <c r="A26" s="50" t="s">
        <v>27</v>
      </c>
      <c r="B26" s="57"/>
      <c r="C26" s="55">
        <v>5.0000000000000001E-4</v>
      </c>
      <c r="D26" s="52" t="s">
        <v>24</v>
      </c>
      <c r="E26" s="51"/>
      <c r="F26" s="53"/>
      <c r="G26" s="46"/>
    </row>
    <row r="27" spans="1:7" ht="29.25" customHeight="1">
      <c r="A27" s="45" t="s">
        <v>8</v>
      </c>
      <c r="B27" s="40" t="s">
        <v>10</v>
      </c>
      <c r="C27" s="41" t="s">
        <v>9</v>
      </c>
      <c r="D27" s="42" t="s">
        <v>11</v>
      </c>
      <c r="E27" s="39" t="s">
        <v>37</v>
      </c>
      <c r="F27" s="42" t="s">
        <v>20</v>
      </c>
      <c r="G27" s="46"/>
    </row>
    <row r="28" spans="1:7">
      <c r="A28" s="58"/>
      <c r="B28" s="59"/>
      <c r="C28" s="60" t="e">
        <f t="shared" ref="C28:C38" si="1">AVERAGE(A28:B28)</f>
        <v>#DIV/0!</v>
      </c>
      <c r="D28" s="61" t="e">
        <f t="shared" ref="D28:D38" si="2">C28+(0.2259*C28^6)-(0.7962*C28^5)+(1.0609*C28^4)-(0.6469*C28^3)+(0.2101*C28^2)-(0.0444*C28)+0.0004</f>
        <v>#DIV/0!</v>
      </c>
      <c r="E28" s="72"/>
      <c r="F28" s="62">
        <f t="shared" ref="F28:F38" si="3">$C$24+($B$25-E28)*$C$26</f>
        <v>0</v>
      </c>
      <c r="G28" s="46"/>
    </row>
    <row r="29" spans="1:7">
      <c r="A29" s="58"/>
      <c r="B29" s="59"/>
      <c r="C29" s="60" t="e">
        <f t="shared" si="1"/>
        <v>#DIV/0!</v>
      </c>
      <c r="D29" s="61" t="e">
        <f t="shared" si="2"/>
        <v>#DIV/0!</v>
      </c>
      <c r="E29" s="72"/>
      <c r="F29" s="62">
        <f t="shared" si="3"/>
        <v>0</v>
      </c>
      <c r="G29" s="46"/>
    </row>
    <row r="30" spans="1:7">
      <c r="A30" s="58"/>
      <c r="B30" s="59"/>
      <c r="C30" s="60" t="e">
        <f t="shared" si="1"/>
        <v>#DIV/0!</v>
      </c>
      <c r="D30" s="61" t="e">
        <f t="shared" si="2"/>
        <v>#DIV/0!</v>
      </c>
      <c r="E30" s="72"/>
      <c r="F30" s="62">
        <f t="shared" si="3"/>
        <v>0</v>
      </c>
      <c r="G30" s="46"/>
    </row>
    <row r="31" spans="1:7">
      <c r="A31" s="58"/>
      <c r="B31" s="59"/>
      <c r="C31" s="60" t="e">
        <f t="shared" si="1"/>
        <v>#DIV/0!</v>
      </c>
      <c r="D31" s="61" t="e">
        <f t="shared" si="2"/>
        <v>#DIV/0!</v>
      </c>
      <c r="E31" s="72"/>
      <c r="F31" s="62">
        <f t="shared" si="3"/>
        <v>0</v>
      </c>
      <c r="G31" s="46"/>
    </row>
    <row r="32" spans="1:7">
      <c r="A32" s="58"/>
      <c r="B32" s="59"/>
      <c r="C32" s="60" t="e">
        <f t="shared" si="1"/>
        <v>#DIV/0!</v>
      </c>
      <c r="D32" s="61" t="e">
        <f t="shared" si="2"/>
        <v>#DIV/0!</v>
      </c>
      <c r="E32" s="72"/>
      <c r="F32" s="62">
        <f t="shared" si="3"/>
        <v>0</v>
      </c>
      <c r="G32" s="46"/>
    </row>
    <row r="33" spans="1:7">
      <c r="A33" s="58"/>
      <c r="B33" s="59"/>
      <c r="C33" s="60" t="e">
        <f t="shared" si="1"/>
        <v>#DIV/0!</v>
      </c>
      <c r="D33" s="61" t="e">
        <f t="shared" si="2"/>
        <v>#DIV/0!</v>
      </c>
      <c r="E33" s="72"/>
      <c r="F33" s="62">
        <f t="shared" si="3"/>
        <v>0</v>
      </c>
      <c r="G33" s="46"/>
    </row>
    <row r="34" spans="1:7">
      <c r="A34" s="58"/>
      <c r="B34" s="59"/>
      <c r="C34" s="60" t="e">
        <f t="shared" si="1"/>
        <v>#DIV/0!</v>
      </c>
      <c r="D34" s="61" t="e">
        <f t="shared" si="2"/>
        <v>#DIV/0!</v>
      </c>
      <c r="E34" s="72"/>
      <c r="F34" s="62">
        <f t="shared" si="3"/>
        <v>0</v>
      </c>
      <c r="G34" s="46"/>
    </row>
    <row r="35" spans="1:7">
      <c r="A35" s="58"/>
      <c r="B35" s="59"/>
      <c r="C35" s="60" t="e">
        <f t="shared" si="1"/>
        <v>#DIV/0!</v>
      </c>
      <c r="D35" s="61" t="e">
        <f t="shared" si="2"/>
        <v>#DIV/0!</v>
      </c>
      <c r="E35" s="72"/>
      <c r="F35" s="62">
        <f t="shared" si="3"/>
        <v>0</v>
      </c>
      <c r="G35" s="46"/>
    </row>
    <row r="36" spans="1:7">
      <c r="A36" s="58"/>
      <c r="B36" s="59"/>
      <c r="C36" s="60" t="e">
        <f t="shared" si="1"/>
        <v>#DIV/0!</v>
      </c>
      <c r="D36" s="61" t="e">
        <f t="shared" si="2"/>
        <v>#DIV/0!</v>
      </c>
      <c r="E36" s="72"/>
      <c r="F36" s="62">
        <f t="shared" si="3"/>
        <v>0</v>
      </c>
      <c r="G36" s="46"/>
    </row>
    <row r="37" spans="1:7">
      <c r="A37" s="58"/>
      <c r="B37" s="59"/>
      <c r="C37" s="60" t="e">
        <f t="shared" si="1"/>
        <v>#DIV/0!</v>
      </c>
      <c r="D37" s="61" t="e">
        <f t="shared" si="2"/>
        <v>#DIV/0!</v>
      </c>
      <c r="E37" s="72"/>
      <c r="F37" s="62">
        <f t="shared" si="3"/>
        <v>0</v>
      </c>
      <c r="G37" s="46"/>
    </row>
    <row r="38" spans="1:7" ht="13.5" thickBot="1">
      <c r="A38" s="63"/>
      <c r="B38" s="64"/>
      <c r="C38" s="65" t="e">
        <f t="shared" si="1"/>
        <v>#DIV/0!</v>
      </c>
      <c r="D38" s="66" t="e">
        <f t="shared" si="2"/>
        <v>#DIV/0!</v>
      </c>
      <c r="E38" s="117"/>
      <c r="F38" s="67">
        <f t="shared" si="3"/>
        <v>0</v>
      </c>
      <c r="G38" s="46"/>
    </row>
    <row r="39" spans="1:7" ht="13.5" thickBot="1">
      <c r="A39" s="46"/>
      <c r="B39" s="46"/>
      <c r="C39" s="46"/>
      <c r="D39" s="46"/>
      <c r="E39" s="46"/>
      <c r="F39" s="46"/>
      <c r="G39" s="46"/>
    </row>
    <row r="40" spans="1:7" ht="25.5" customHeight="1" thickBot="1">
      <c r="A40" s="154" t="s">
        <v>31</v>
      </c>
      <c r="B40" s="155"/>
      <c r="C40" s="156"/>
    </row>
    <row r="41" spans="1:7" ht="27" customHeight="1">
      <c r="A41" s="68" t="s">
        <v>32</v>
      </c>
      <c r="B41" s="163" t="s">
        <v>34</v>
      </c>
      <c r="C41" s="164"/>
    </row>
    <row r="42" spans="1:7">
      <c r="A42" s="69">
        <v>1</v>
      </c>
      <c r="B42" s="165"/>
      <c r="C42" s="166"/>
    </row>
    <row r="43" spans="1:7">
      <c r="A43" s="69">
        <v>2</v>
      </c>
      <c r="B43" s="165"/>
      <c r="C43" s="166"/>
    </row>
    <row r="44" spans="1:7">
      <c r="A44" s="69">
        <v>3</v>
      </c>
      <c r="B44" s="165"/>
      <c r="C44" s="166"/>
    </row>
    <row r="45" spans="1:7" ht="13.5" thickBot="1">
      <c r="A45" s="70" t="s">
        <v>33</v>
      </c>
      <c r="B45" s="167" t="e">
        <f>AVERAGE(B42:B44)</f>
        <v>#DIV/0!</v>
      </c>
      <c r="C45" s="168"/>
    </row>
    <row r="46" spans="1:7">
      <c r="A46" s="46"/>
      <c r="B46" s="46"/>
      <c r="C46" s="46"/>
      <c r="D46" s="46"/>
      <c r="E46" s="46"/>
      <c r="F46" s="46"/>
      <c r="G46" s="46"/>
    </row>
    <row r="47" spans="1:7">
      <c r="A47" s="71" t="s">
        <v>35</v>
      </c>
      <c r="E47" s="46"/>
      <c r="F47" s="46"/>
      <c r="G47" s="46"/>
    </row>
    <row r="48" spans="1:7">
      <c r="A48" s="129"/>
      <c r="B48" s="129"/>
      <c r="C48" s="129"/>
      <c r="D48" s="129"/>
      <c r="E48" s="129"/>
      <c r="F48" s="46"/>
      <c r="G48" s="46"/>
    </row>
    <row r="49" spans="1:7">
      <c r="E49" s="46"/>
      <c r="F49" s="46"/>
      <c r="G49" s="46"/>
    </row>
    <row r="50" spans="1:7">
      <c r="A50" s="46"/>
      <c r="B50" s="46"/>
      <c r="C50" s="46"/>
      <c r="D50" s="46"/>
      <c r="E50" s="46"/>
      <c r="F50" s="46"/>
      <c r="G50" s="46"/>
    </row>
    <row r="51" spans="1:7">
      <c r="B51" s="46"/>
      <c r="C51" s="46"/>
      <c r="D51" s="46"/>
      <c r="E51" s="46"/>
      <c r="F51" s="46"/>
      <c r="G51" s="46"/>
    </row>
    <row r="52" spans="1:7">
      <c r="F52" s="46"/>
      <c r="G52" s="46"/>
    </row>
  </sheetData>
  <mergeCells count="12">
    <mergeCell ref="A3:B3"/>
    <mergeCell ref="A4:B4"/>
    <mergeCell ref="A40:C40"/>
    <mergeCell ref="B5:G5"/>
    <mergeCell ref="A48:E48"/>
    <mergeCell ref="B13:B17"/>
    <mergeCell ref="A22:F22"/>
    <mergeCell ref="B41:C41"/>
    <mergeCell ref="B42:C42"/>
    <mergeCell ref="B43:C43"/>
    <mergeCell ref="B44:C44"/>
    <mergeCell ref="B45:C45"/>
  </mergeCells>
  <phoneticPr fontId="2" type="noConversion"/>
  <printOptions horizontalCentered="1"/>
  <pageMargins left="0.25" right="0.25" top="0.75" bottom="0.5" header="0.25" footer="0.25"/>
  <pageSetup scale="99" orientation="portrait" r:id="rId1"/>
  <headerFooter alignWithMargins="0">
    <oddHeader>&amp;C&amp;"Arial,Bold"&amp;14RAW TEST DATA SHEET
2718834</oddHeader>
    <oddFooter>&amp;R&amp;8Printe on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2"/>
  <sheetViews>
    <sheetView workbookViewId="0">
      <selection activeCell="D20" sqref="D20"/>
    </sheetView>
  </sheetViews>
  <sheetFormatPr defaultRowHeight="12.75"/>
  <cols>
    <col min="1" max="1" width="10.42578125" customWidth="1"/>
    <col min="2" max="2" width="10.140625" customWidth="1"/>
    <col min="3" max="3" width="10.28515625" customWidth="1"/>
    <col min="4" max="4" width="11.42578125" customWidth="1"/>
    <col min="5" max="13" width="10.7109375" customWidth="1"/>
  </cols>
  <sheetData>
    <row r="1" spans="1:16" ht="24" customHeight="1">
      <c r="A1" s="24" t="s">
        <v>16</v>
      </c>
      <c r="B1" s="46"/>
      <c r="C1" s="46"/>
      <c r="D1" s="46"/>
      <c r="E1" s="46"/>
      <c r="F1" s="46"/>
      <c r="G1" s="46"/>
      <c r="P1" s="105"/>
    </row>
    <row r="2" spans="1:16" ht="19.5" customHeight="1">
      <c r="A2" s="43" t="s">
        <v>67</v>
      </c>
      <c r="B2" s="74"/>
      <c r="C2" s="46"/>
      <c r="D2" s="71" t="s">
        <v>68</v>
      </c>
      <c r="E2" s="118"/>
      <c r="F2" s="47" t="s">
        <v>69</v>
      </c>
      <c r="G2" s="119"/>
    </row>
    <row r="3" spans="1:16" ht="15" customHeight="1">
      <c r="A3" s="130" t="s">
        <v>25</v>
      </c>
      <c r="B3" s="130"/>
      <c r="C3" s="106"/>
      <c r="D3" s="44" t="s">
        <v>30</v>
      </c>
      <c r="E3" s="46"/>
      <c r="F3" s="43"/>
      <c r="G3" s="46"/>
      <c r="L3" s="43"/>
    </row>
    <row r="4" spans="1:16" ht="15" customHeight="1" thickBot="1">
      <c r="A4" s="131" t="s">
        <v>22</v>
      </c>
      <c r="B4" s="131"/>
      <c r="C4" s="73" t="e">
        <f>B45</f>
        <v>#DIV/0!</v>
      </c>
      <c r="D4" s="44" t="s">
        <v>26</v>
      </c>
      <c r="E4" s="46"/>
      <c r="F4" s="46"/>
      <c r="G4" s="46"/>
      <c r="J4" s="43"/>
      <c r="O4" s="43"/>
    </row>
    <row r="5" spans="1:16" ht="27" customHeight="1" thickTop="1">
      <c r="A5" s="31" t="s">
        <v>0</v>
      </c>
      <c r="B5" s="157" t="s">
        <v>4</v>
      </c>
      <c r="C5" s="158"/>
      <c r="D5" s="158"/>
      <c r="E5" s="158"/>
      <c r="F5" s="158"/>
      <c r="G5" s="159"/>
    </row>
    <row r="6" spans="1:16" ht="17.25" customHeight="1" thickBot="1">
      <c r="A6" s="123" t="s">
        <v>3</v>
      </c>
      <c r="B6" s="124" t="s">
        <v>1</v>
      </c>
      <c r="C6" s="124" t="s">
        <v>2</v>
      </c>
      <c r="D6" s="120" t="s">
        <v>5</v>
      </c>
      <c r="E6" s="120" t="s">
        <v>6</v>
      </c>
      <c r="F6" s="121" t="s">
        <v>17</v>
      </c>
      <c r="G6" s="122" t="s">
        <v>6</v>
      </c>
    </row>
    <row r="7" spans="1:16" ht="13.5" thickTop="1">
      <c r="A7" s="25">
        <v>0</v>
      </c>
      <c r="B7" s="26">
        <v>0</v>
      </c>
      <c r="C7" s="27">
        <v>25</v>
      </c>
      <c r="D7" s="107" t="e">
        <f t="shared" ref="D7:D17" si="0">D28*$C$23*60*F28</f>
        <v>#DIV/0!</v>
      </c>
      <c r="E7" s="108"/>
      <c r="F7" s="109"/>
      <c r="G7" s="28"/>
    </row>
    <row r="8" spans="1:16">
      <c r="A8" s="3">
        <v>35</v>
      </c>
      <c r="B8" s="2">
        <v>32</v>
      </c>
      <c r="C8" s="1">
        <v>40</v>
      </c>
      <c r="D8" s="110" t="e">
        <f t="shared" si="0"/>
        <v>#DIV/0!</v>
      </c>
      <c r="E8" s="111"/>
      <c r="F8" s="112"/>
      <c r="G8" s="29"/>
    </row>
    <row r="9" spans="1:16">
      <c r="A9" s="3">
        <v>50</v>
      </c>
      <c r="B9" s="2">
        <v>57</v>
      </c>
      <c r="C9" s="1">
        <v>69</v>
      </c>
      <c r="D9" s="110" t="e">
        <f t="shared" si="0"/>
        <v>#DIV/0!</v>
      </c>
      <c r="E9" s="111"/>
      <c r="F9" s="112"/>
      <c r="G9" s="29"/>
    </row>
    <row r="10" spans="1:16">
      <c r="A10" s="3">
        <v>100</v>
      </c>
      <c r="B10" s="2">
        <v>135</v>
      </c>
      <c r="C10" s="1">
        <v>159</v>
      </c>
      <c r="D10" s="110" t="e">
        <f t="shared" si="0"/>
        <v>#DIV/0!</v>
      </c>
      <c r="E10" s="111"/>
      <c r="F10" s="112"/>
      <c r="G10" s="29"/>
    </row>
    <row r="11" spans="1:16">
      <c r="A11" s="3">
        <v>175</v>
      </c>
      <c r="B11" s="2">
        <v>250</v>
      </c>
      <c r="C11" s="1">
        <v>286</v>
      </c>
      <c r="D11" s="110" t="e">
        <f t="shared" si="0"/>
        <v>#DIV/0!</v>
      </c>
      <c r="E11" s="111"/>
      <c r="F11" s="112"/>
      <c r="G11" s="29"/>
    </row>
    <row r="12" spans="1:16" ht="13.5" thickBot="1">
      <c r="A12" s="3">
        <v>250</v>
      </c>
      <c r="B12" s="34">
        <v>403</v>
      </c>
      <c r="C12" s="35">
        <v>445</v>
      </c>
      <c r="D12" s="110" t="e">
        <f t="shared" si="0"/>
        <v>#DIV/0!</v>
      </c>
      <c r="E12" s="111"/>
      <c r="F12" s="112"/>
      <c r="G12" s="29"/>
    </row>
    <row r="13" spans="1:16" ht="12.75" customHeight="1">
      <c r="A13" s="32">
        <v>175</v>
      </c>
      <c r="B13" s="132" t="s">
        <v>21</v>
      </c>
      <c r="C13" s="36">
        <v>6</v>
      </c>
      <c r="D13" s="110" t="e">
        <f t="shared" si="0"/>
        <v>#DIV/0!</v>
      </c>
      <c r="E13" s="113" t="e">
        <f>D13-D11</f>
        <v>#DIV/0!</v>
      </c>
      <c r="F13" s="112"/>
      <c r="G13" s="29">
        <f>F13-F11</f>
        <v>0</v>
      </c>
    </row>
    <row r="14" spans="1:16">
      <c r="A14" s="32">
        <v>100</v>
      </c>
      <c r="B14" s="133"/>
      <c r="C14" s="37">
        <v>6</v>
      </c>
      <c r="D14" s="110" t="e">
        <f t="shared" si="0"/>
        <v>#DIV/0!</v>
      </c>
      <c r="E14" s="113" t="e">
        <f>D14-D10</f>
        <v>#DIV/0!</v>
      </c>
      <c r="F14" s="112"/>
      <c r="G14" s="29">
        <f>F14-F10</f>
        <v>0</v>
      </c>
    </row>
    <row r="15" spans="1:16">
      <c r="A15" s="32">
        <v>50</v>
      </c>
      <c r="B15" s="133"/>
      <c r="C15" s="37">
        <v>4</v>
      </c>
      <c r="D15" s="110" t="e">
        <f t="shared" si="0"/>
        <v>#DIV/0!</v>
      </c>
      <c r="E15" s="113" t="e">
        <f>D15-D9</f>
        <v>#DIV/0!</v>
      </c>
      <c r="F15" s="112"/>
      <c r="G15" s="29">
        <f>F15-F9</f>
        <v>0</v>
      </c>
    </row>
    <row r="16" spans="1:16">
      <c r="A16" s="32">
        <v>35</v>
      </c>
      <c r="B16" s="133"/>
      <c r="C16" s="37">
        <v>3</v>
      </c>
      <c r="D16" s="110" t="e">
        <f t="shared" si="0"/>
        <v>#DIV/0!</v>
      </c>
      <c r="E16" s="113" t="e">
        <f>D16-D8</f>
        <v>#DIV/0!</v>
      </c>
      <c r="F16" s="112"/>
      <c r="G16" s="29">
        <f>F16-F8</f>
        <v>0</v>
      </c>
    </row>
    <row r="17" spans="1:7" ht="13.5" thickBot="1">
      <c r="A17" s="33">
        <v>0</v>
      </c>
      <c r="B17" s="134"/>
      <c r="C17" s="38">
        <v>1</v>
      </c>
      <c r="D17" s="114" t="e">
        <f t="shared" si="0"/>
        <v>#DIV/0!</v>
      </c>
      <c r="E17" s="115" t="e">
        <f>D17-D7</f>
        <v>#DIV/0!</v>
      </c>
      <c r="F17" s="116"/>
      <c r="G17" s="30">
        <f>F17-F7</f>
        <v>0</v>
      </c>
    </row>
    <row r="18" spans="1:7" ht="13.5" thickTop="1">
      <c r="A18" s="46"/>
      <c r="B18" s="46"/>
      <c r="C18" s="47" t="s">
        <v>7</v>
      </c>
      <c r="D18" s="48" t="e">
        <f>(D11-D9)/($A11-$A9)</f>
        <v>#DIV/0!</v>
      </c>
      <c r="E18" s="46"/>
      <c r="F18" s="46">
        <f>(F11-F9)/($A11-$A9)</f>
        <v>0</v>
      </c>
      <c r="G18" s="46"/>
    </row>
    <row r="19" spans="1:7">
      <c r="A19" s="46"/>
      <c r="B19" s="46"/>
      <c r="C19" s="47"/>
      <c r="D19" s="48"/>
      <c r="E19" s="46"/>
      <c r="F19" s="46"/>
      <c r="G19" s="46"/>
    </row>
    <row r="20" spans="1:7" ht="18">
      <c r="A20" s="49" t="s">
        <v>18</v>
      </c>
      <c r="B20" s="46"/>
      <c r="C20" s="46"/>
      <c r="D20" s="46"/>
      <c r="E20" s="46"/>
      <c r="F20" s="46"/>
      <c r="G20" s="46"/>
    </row>
    <row r="21" spans="1:7" ht="13.5" thickBot="1">
      <c r="A21" s="74" t="s">
        <v>70</v>
      </c>
      <c r="B21" s="74"/>
      <c r="C21" s="74"/>
      <c r="D21" s="46"/>
      <c r="E21" s="46"/>
      <c r="F21" s="46"/>
      <c r="G21" s="46"/>
    </row>
    <row r="22" spans="1:7" ht="17.25" customHeight="1" thickBot="1">
      <c r="A22" s="160" t="s">
        <v>19</v>
      </c>
      <c r="B22" s="161"/>
      <c r="C22" s="161"/>
      <c r="D22" s="161"/>
      <c r="E22" s="161"/>
      <c r="F22" s="162"/>
      <c r="G22" s="46"/>
    </row>
    <row r="23" spans="1:7">
      <c r="A23" s="50" t="s">
        <v>29</v>
      </c>
      <c r="B23" s="51"/>
      <c r="C23" s="52">
        <v>8.3282299999999996</v>
      </c>
      <c r="D23" s="51"/>
      <c r="E23" s="51"/>
      <c r="F23" s="53"/>
      <c r="G23" s="46"/>
    </row>
    <row r="24" spans="1:7">
      <c r="A24" s="50" t="s">
        <v>36</v>
      </c>
      <c r="B24" s="51"/>
      <c r="C24" s="54"/>
      <c r="D24" s="51"/>
      <c r="E24" s="51"/>
      <c r="F24" s="53"/>
      <c r="G24" s="46"/>
    </row>
    <row r="25" spans="1:7">
      <c r="A25" s="50" t="s">
        <v>28</v>
      </c>
      <c r="B25" s="55"/>
      <c r="C25" s="56" t="s">
        <v>23</v>
      </c>
      <c r="D25" s="51"/>
      <c r="E25" s="51"/>
      <c r="F25" s="53"/>
      <c r="G25" s="46"/>
    </row>
    <row r="26" spans="1:7" ht="13.5" thickBot="1">
      <c r="A26" s="50" t="s">
        <v>27</v>
      </c>
      <c r="B26" s="57"/>
      <c r="C26" s="55">
        <v>5.0000000000000001E-4</v>
      </c>
      <c r="D26" s="52" t="s">
        <v>24</v>
      </c>
      <c r="E26" s="51"/>
      <c r="F26" s="53"/>
      <c r="G26" s="46"/>
    </row>
    <row r="27" spans="1:7" ht="29.25" customHeight="1">
      <c r="A27" s="45" t="s">
        <v>8</v>
      </c>
      <c r="B27" s="40" t="s">
        <v>10</v>
      </c>
      <c r="C27" s="41" t="s">
        <v>9</v>
      </c>
      <c r="D27" s="42" t="s">
        <v>11</v>
      </c>
      <c r="E27" s="39" t="s">
        <v>37</v>
      </c>
      <c r="F27" s="42" t="s">
        <v>20</v>
      </c>
      <c r="G27" s="46"/>
    </row>
    <row r="28" spans="1:7">
      <c r="A28" s="58"/>
      <c r="B28" s="59"/>
      <c r="C28" s="60" t="e">
        <f t="shared" ref="C28:C38" si="1">AVERAGE(A28:B28)</f>
        <v>#DIV/0!</v>
      </c>
      <c r="D28" s="61" t="e">
        <f t="shared" ref="D28:D38" si="2">C28+(0.2259*C28^6)-(0.7962*C28^5)+(1.0609*C28^4)-(0.6469*C28^3)+(0.2101*C28^2)-(0.0444*C28)+0.0004</f>
        <v>#DIV/0!</v>
      </c>
      <c r="E28" s="72"/>
      <c r="F28" s="62">
        <f t="shared" ref="F28:F38" si="3">$C$24+($B$25-E28)*$C$26</f>
        <v>0</v>
      </c>
      <c r="G28" s="46"/>
    </row>
    <row r="29" spans="1:7">
      <c r="A29" s="58"/>
      <c r="B29" s="59"/>
      <c r="C29" s="60" t="e">
        <f t="shared" si="1"/>
        <v>#DIV/0!</v>
      </c>
      <c r="D29" s="61" t="e">
        <f t="shared" si="2"/>
        <v>#DIV/0!</v>
      </c>
      <c r="E29" s="72"/>
      <c r="F29" s="62">
        <f t="shared" si="3"/>
        <v>0</v>
      </c>
      <c r="G29" s="46"/>
    </row>
    <row r="30" spans="1:7">
      <c r="A30" s="58"/>
      <c r="B30" s="59"/>
      <c r="C30" s="60" t="e">
        <f t="shared" si="1"/>
        <v>#DIV/0!</v>
      </c>
      <c r="D30" s="61" t="e">
        <f t="shared" si="2"/>
        <v>#DIV/0!</v>
      </c>
      <c r="E30" s="72"/>
      <c r="F30" s="62">
        <f t="shared" si="3"/>
        <v>0</v>
      </c>
      <c r="G30" s="46"/>
    </row>
    <row r="31" spans="1:7">
      <c r="A31" s="58"/>
      <c r="B31" s="59"/>
      <c r="C31" s="60" t="e">
        <f t="shared" si="1"/>
        <v>#DIV/0!</v>
      </c>
      <c r="D31" s="61" t="e">
        <f t="shared" si="2"/>
        <v>#DIV/0!</v>
      </c>
      <c r="E31" s="72"/>
      <c r="F31" s="62">
        <f t="shared" si="3"/>
        <v>0</v>
      </c>
      <c r="G31" s="46"/>
    </row>
    <row r="32" spans="1:7">
      <c r="A32" s="58"/>
      <c r="B32" s="59"/>
      <c r="C32" s="60" t="e">
        <f t="shared" si="1"/>
        <v>#DIV/0!</v>
      </c>
      <c r="D32" s="61" t="e">
        <f t="shared" si="2"/>
        <v>#DIV/0!</v>
      </c>
      <c r="E32" s="72"/>
      <c r="F32" s="62">
        <f t="shared" si="3"/>
        <v>0</v>
      </c>
      <c r="G32" s="46"/>
    </row>
    <row r="33" spans="1:7">
      <c r="A33" s="58"/>
      <c r="B33" s="59"/>
      <c r="C33" s="60" t="e">
        <f t="shared" si="1"/>
        <v>#DIV/0!</v>
      </c>
      <c r="D33" s="61" t="e">
        <f t="shared" si="2"/>
        <v>#DIV/0!</v>
      </c>
      <c r="E33" s="72"/>
      <c r="F33" s="62">
        <f t="shared" si="3"/>
        <v>0</v>
      </c>
      <c r="G33" s="46"/>
    </row>
    <row r="34" spans="1:7">
      <c r="A34" s="58"/>
      <c r="B34" s="59"/>
      <c r="C34" s="60" t="e">
        <f t="shared" si="1"/>
        <v>#DIV/0!</v>
      </c>
      <c r="D34" s="61" t="e">
        <f t="shared" si="2"/>
        <v>#DIV/0!</v>
      </c>
      <c r="E34" s="72"/>
      <c r="F34" s="62">
        <f t="shared" si="3"/>
        <v>0</v>
      </c>
      <c r="G34" s="46"/>
    </row>
    <row r="35" spans="1:7">
      <c r="A35" s="58"/>
      <c r="B35" s="59"/>
      <c r="C35" s="60" t="e">
        <f t="shared" si="1"/>
        <v>#DIV/0!</v>
      </c>
      <c r="D35" s="61" t="e">
        <f t="shared" si="2"/>
        <v>#DIV/0!</v>
      </c>
      <c r="E35" s="72"/>
      <c r="F35" s="62">
        <f t="shared" si="3"/>
        <v>0</v>
      </c>
      <c r="G35" s="46"/>
    </row>
    <row r="36" spans="1:7">
      <c r="A36" s="58"/>
      <c r="B36" s="59"/>
      <c r="C36" s="60" t="e">
        <f t="shared" si="1"/>
        <v>#DIV/0!</v>
      </c>
      <c r="D36" s="61" t="e">
        <f t="shared" si="2"/>
        <v>#DIV/0!</v>
      </c>
      <c r="E36" s="72"/>
      <c r="F36" s="62">
        <f t="shared" si="3"/>
        <v>0</v>
      </c>
      <c r="G36" s="46"/>
    </row>
    <row r="37" spans="1:7">
      <c r="A37" s="58"/>
      <c r="B37" s="59"/>
      <c r="C37" s="60" t="e">
        <f t="shared" si="1"/>
        <v>#DIV/0!</v>
      </c>
      <c r="D37" s="61" t="e">
        <f t="shared" si="2"/>
        <v>#DIV/0!</v>
      </c>
      <c r="E37" s="72"/>
      <c r="F37" s="62">
        <f t="shared" si="3"/>
        <v>0</v>
      </c>
      <c r="G37" s="46"/>
    </row>
    <row r="38" spans="1:7" ht="13.5" thickBot="1">
      <c r="A38" s="63"/>
      <c r="B38" s="64"/>
      <c r="C38" s="65" t="e">
        <f t="shared" si="1"/>
        <v>#DIV/0!</v>
      </c>
      <c r="D38" s="66" t="e">
        <f t="shared" si="2"/>
        <v>#DIV/0!</v>
      </c>
      <c r="E38" s="117"/>
      <c r="F38" s="67">
        <f t="shared" si="3"/>
        <v>0</v>
      </c>
      <c r="G38" s="46"/>
    </row>
    <row r="39" spans="1:7" ht="13.5" thickBot="1">
      <c r="A39" s="46"/>
      <c r="B39" s="46"/>
      <c r="C39" s="46"/>
      <c r="D39" s="46"/>
      <c r="E39" s="46"/>
      <c r="F39" s="46"/>
      <c r="G39" s="46"/>
    </row>
    <row r="40" spans="1:7" ht="25.5" customHeight="1" thickBot="1">
      <c r="A40" s="154" t="s">
        <v>31</v>
      </c>
      <c r="B40" s="155"/>
      <c r="C40" s="156"/>
    </row>
    <row r="41" spans="1:7" ht="27" customHeight="1">
      <c r="A41" s="68" t="s">
        <v>32</v>
      </c>
      <c r="B41" s="163" t="s">
        <v>34</v>
      </c>
      <c r="C41" s="164"/>
    </row>
    <row r="42" spans="1:7">
      <c r="A42" s="69">
        <v>1</v>
      </c>
      <c r="B42" s="165"/>
      <c r="C42" s="166"/>
    </row>
    <row r="43" spans="1:7">
      <c r="A43" s="69">
        <v>2</v>
      </c>
      <c r="B43" s="165"/>
      <c r="C43" s="166"/>
    </row>
    <row r="44" spans="1:7">
      <c r="A44" s="69">
        <v>3</v>
      </c>
      <c r="B44" s="165"/>
      <c r="C44" s="166"/>
    </row>
    <row r="45" spans="1:7" ht="13.5" thickBot="1">
      <c r="A45" s="70" t="s">
        <v>33</v>
      </c>
      <c r="B45" s="167" t="e">
        <f>AVERAGE(B42:B44)</f>
        <v>#DIV/0!</v>
      </c>
      <c r="C45" s="168"/>
    </row>
    <row r="46" spans="1:7">
      <c r="A46" s="46"/>
      <c r="B46" s="46"/>
      <c r="C46" s="46"/>
    </row>
    <row r="47" spans="1:7">
      <c r="A47" s="71" t="s">
        <v>35</v>
      </c>
      <c r="E47" s="46"/>
      <c r="F47" s="46"/>
      <c r="G47" s="46"/>
    </row>
    <row r="48" spans="1:7">
      <c r="A48" s="129"/>
      <c r="B48" s="129"/>
      <c r="C48" s="129"/>
      <c r="D48" s="129"/>
      <c r="E48" s="129"/>
      <c r="F48" s="46"/>
      <c r="G48" s="46"/>
    </row>
    <row r="49" spans="1:7">
      <c r="E49" s="46"/>
      <c r="F49" s="46"/>
      <c r="G49" s="46"/>
    </row>
    <row r="50" spans="1:7">
      <c r="A50" s="46"/>
      <c r="B50" s="46"/>
      <c r="C50" s="46"/>
      <c r="D50" s="46"/>
      <c r="E50" s="46"/>
      <c r="F50" s="46"/>
      <c r="G50" s="46"/>
    </row>
    <row r="51" spans="1:7">
      <c r="B51" s="46"/>
      <c r="C51" s="46"/>
      <c r="D51" s="46"/>
      <c r="E51" s="46"/>
      <c r="F51" s="46"/>
      <c r="G51" s="46"/>
    </row>
    <row r="52" spans="1:7">
      <c r="F52" s="46"/>
      <c r="G52" s="46"/>
    </row>
  </sheetData>
  <mergeCells count="12">
    <mergeCell ref="A3:B3"/>
    <mergeCell ref="A4:B4"/>
    <mergeCell ref="A40:C40"/>
    <mergeCell ref="B5:G5"/>
    <mergeCell ref="A48:E48"/>
    <mergeCell ref="B13:B17"/>
    <mergeCell ref="A22:F22"/>
    <mergeCell ref="B41:C41"/>
    <mergeCell ref="B42:C42"/>
    <mergeCell ref="B43:C43"/>
    <mergeCell ref="B44:C44"/>
    <mergeCell ref="B45:C45"/>
  </mergeCells>
  <phoneticPr fontId="2" type="noConversion"/>
  <printOptions horizontalCentered="1"/>
  <pageMargins left="0.25" right="0.25" top="0.75" bottom="0.5" header="0.25" footer="0.25"/>
  <pageSetup scale="99" orientation="portrait" r:id="rId1"/>
  <headerFooter alignWithMargins="0">
    <oddHeader>&amp;C&amp;"Arial,Bold"&amp;14RAW TEST DATA SHEET
2718834</oddHeader>
    <oddFooter>&amp;R&amp;8Printe on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22"/>
  <sheetViews>
    <sheetView workbookViewId="0">
      <selection activeCell="D56" sqref="D56"/>
    </sheetView>
  </sheetViews>
  <sheetFormatPr defaultRowHeight="12.75"/>
  <cols>
    <col min="2" max="2" width="11.85546875" bestFit="1" customWidth="1"/>
    <col min="3" max="3" width="8.140625" bestFit="1" customWidth="1"/>
    <col min="4" max="4" width="20.85546875" bestFit="1" customWidth="1"/>
  </cols>
  <sheetData>
    <row r="2" spans="2:4" ht="18">
      <c r="B2" s="4" t="s">
        <v>15</v>
      </c>
    </row>
    <row r="4" spans="2:4" ht="16.5" thickBot="1">
      <c r="B4" s="5" t="s">
        <v>12</v>
      </c>
      <c r="C4" s="5" t="s">
        <v>13</v>
      </c>
      <c r="D4" s="5" t="s">
        <v>14</v>
      </c>
    </row>
    <row r="5" spans="2:4">
      <c r="B5" s="6">
        <v>1.0999999999999999E-2</v>
      </c>
      <c r="C5" s="7">
        <v>1.0699999999999999E-2</v>
      </c>
      <c r="D5" s="8">
        <f>C5-B5</f>
        <v>-2.9999999999999992E-4</v>
      </c>
    </row>
    <row r="6" spans="2:4">
      <c r="B6" s="9">
        <v>2.1999999999999999E-2</v>
      </c>
      <c r="C6" s="10">
        <v>2.1600000000000001E-2</v>
      </c>
      <c r="D6" s="11">
        <f t="shared" ref="D6:D22" si="0">C6-B6</f>
        <v>-3.9999999999999758E-4</v>
      </c>
    </row>
    <row r="7" spans="2:4">
      <c r="B7" s="9">
        <v>5.6000000000000001E-2</v>
      </c>
      <c r="C7" s="10">
        <v>5.4600000000000003E-2</v>
      </c>
      <c r="D7" s="11">
        <f t="shared" si="0"/>
        <v>-1.3999999999999985E-3</v>
      </c>
    </row>
    <row r="8" spans="2:4">
      <c r="B8" s="9">
        <v>0.107</v>
      </c>
      <c r="C8" s="10">
        <v>0.1051</v>
      </c>
      <c r="D8" s="11">
        <f t="shared" si="0"/>
        <v>-1.8999999999999989E-3</v>
      </c>
    </row>
    <row r="9" spans="2:4">
      <c r="B9" s="9">
        <v>0.20499999999999999</v>
      </c>
      <c r="C9" s="10">
        <v>0.20030000000000001</v>
      </c>
      <c r="D9" s="11">
        <f t="shared" si="0"/>
        <v>-4.699999999999982E-3</v>
      </c>
    </row>
    <row r="10" spans="2:4">
      <c r="B10" s="9">
        <v>0.30099999999999999</v>
      </c>
      <c r="C10" s="10">
        <v>0.29609999999999997</v>
      </c>
      <c r="D10" s="11">
        <f t="shared" si="0"/>
        <v>-4.9000000000000155E-3</v>
      </c>
    </row>
    <row r="11" spans="2:4">
      <c r="B11" s="9">
        <v>0.40100000000000002</v>
      </c>
      <c r="C11" s="10">
        <v>0.39710000000000001</v>
      </c>
      <c r="D11" s="11">
        <f t="shared" si="0"/>
        <v>-3.9000000000000146E-3</v>
      </c>
    </row>
    <row r="12" spans="2:4">
      <c r="B12" s="9">
        <v>0.48299999999999998</v>
      </c>
      <c r="C12" s="10">
        <v>0.47739999999999999</v>
      </c>
      <c r="D12" s="11">
        <f t="shared" si="0"/>
        <v>-5.5999999999999939E-3</v>
      </c>
    </row>
    <row r="13" spans="2:4">
      <c r="B13" s="9">
        <v>0.496</v>
      </c>
      <c r="C13" s="10">
        <v>0.4904</v>
      </c>
      <c r="D13" s="11">
        <f t="shared" si="0"/>
        <v>-5.5999999999999939E-3</v>
      </c>
    </row>
    <row r="14" spans="2:4">
      <c r="B14" s="9">
        <v>0.56899999999999995</v>
      </c>
      <c r="C14" s="10">
        <v>0.56499999999999995</v>
      </c>
      <c r="D14" s="11">
        <f t="shared" si="0"/>
        <v>-4.0000000000000036E-3</v>
      </c>
    </row>
    <row r="15" spans="2:4">
      <c r="B15" s="9">
        <v>0.65800000000000003</v>
      </c>
      <c r="C15" s="10">
        <v>0.65429999999999999</v>
      </c>
      <c r="D15" s="11">
        <f t="shared" si="0"/>
        <v>-3.7000000000000366E-3</v>
      </c>
    </row>
    <row r="16" spans="2:4">
      <c r="B16" s="9">
        <v>0.76400000000000001</v>
      </c>
      <c r="C16" s="10">
        <v>0.76349999999999996</v>
      </c>
      <c r="D16" s="11">
        <f t="shared" si="0"/>
        <v>-5.0000000000005596E-4</v>
      </c>
    </row>
    <row r="17" spans="2:4">
      <c r="B17" s="9">
        <v>0.84599999999999997</v>
      </c>
      <c r="C17" s="10">
        <v>0.84940000000000004</v>
      </c>
      <c r="D17" s="11">
        <f t="shared" si="0"/>
        <v>3.4000000000000696E-3</v>
      </c>
    </row>
    <row r="18" spans="2:4">
      <c r="B18" s="9">
        <v>1.01</v>
      </c>
      <c r="C18" s="10">
        <v>1.0202</v>
      </c>
      <c r="D18" s="11">
        <f t="shared" si="0"/>
        <v>1.0199999999999987E-2</v>
      </c>
    </row>
    <row r="19" spans="2:4" ht="13.5" thickBot="1">
      <c r="B19" s="12">
        <v>1.26</v>
      </c>
      <c r="C19" s="13">
        <v>1.2934000000000001</v>
      </c>
      <c r="D19" s="14">
        <f t="shared" si="0"/>
        <v>3.3400000000000096E-2</v>
      </c>
    </row>
    <row r="20" spans="2:4">
      <c r="B20" s="15">
        <v>1.47</v>
      </c>
      <c r="C20" s="16">
        <v>1.5095000000000001</v>
      </c>
      <c r="D20" s="17">
        <f t="shared" si="0"/>
        <v>3.9500000000000091E-2</v>
      </c>
    </row>
    <row r="21" spans="2:4">
      <c r="B21" s="18">
        <v>1.91</v>
      </c>
      <c r="C21" s="19">
        <v>1.9834000000000001</v>
      </c>
      <c r="D21" s="20">
        <f t="shared" si="0"/>
        <v>7.3400000000000132E-2</v>
      </c>
    </row>
    <row r="22" spans="2:4" ht="13.5" thickBot="1">
      <c r="B22" s="21">
        <v>1.915</v>
      </c>
      <c r="C22" s="22">
        <v>1.9914000000000001</v>
      </c>
      <c r="D22" s="23">
        <f t="shared" si="0"/>
        <v>7.6400000000000023E-2</v>
      </c>
    </row>
  </sheetData>
  <phoneticPr fontId="2" type="noConversion"/>
  <pageMargins left="0.25" right="0.25" top="0.75" bottom="0.5" header="0" footer="0.5"/>
  <pageSetup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FINAL - RAW DATA (2)</vt:lpstr>
      <vt:lpstr>FINAL DATA</vt:lpstr>
      <vt:lpstr>FINAL - RAW DATA</vt:lpstr>
      <vt:lpstr>Incoming Data</vt:lpstr>
      <vt:lpstr>Flow Meter Calibration Data</vt:lpstr>
      <vt:lpstr>FINAL - FLOW CURVE</vt:lpstr>
      <vt:lpstr>Comparative Curve</vt:lpstr>
      <vt:lpstr>Incoming Curve</vt:lpstr>
      <vt:lpstr>_date</vt:lpstr>
      <vt:lpstr>ATS_WO</vt:lpstr>
      <vt:lpstr>CoilRes</vt:lpstr>
      <vt:lpstr>GPM_avg_Array</vt:lpstr>
      <vt:lpstr>Magnetic_Moment__mV_sec</vt:lpstr>
      <vt:lpstr>'Flow Meter Calibration Data'!Print_Area</vt:lpstr>
      <vt:lpstr>SN</vt:lpstr>
      <vt:lpstr>Specific_Gravity</vt:lpstr>
      <vt:lpstr>Technician</vt:lpstr>
      <vt:lpstr>TempArray</vt:lpstr>
      <vt:lpstr>TempTest</vt:lpstr>
      <vt:lpstr>time</vt:lpstr>
    </vt:vector>
  </TitlesOfParts>
  <Company>Hartwell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ernestm</dc:creator>
  <cp:lastModifiedBy>Buddy</cp:lastModifiedBy>
  <cp:lastPrinted>2010-09-23T21:24:30Z</cp:lastPrinted>
  <dcterms:created xsi:type="dcterms:W3CDTF">2010-05-24T16:32:15Z</dcterms:created>
  <dcterms:modified xsi:type="dcterms:W3CDTF">2010-12-28T23:12:04Z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-1628664779</vt:i4>
  </property>
  <property fmtid="{D5CDD505-2E9C-101B-9397-08002B2CF9AE}" pid="3" name="_EmailSubject">
    <vt:lpwstr>Project questions</vt:lpwstr>
  </property>
  <property fmtid="{D5CDD505-2E9C-101B-9397-08002B2CF9AE}" pid="4" name="_AuthorEmail">
    <vt:lpwstr>ErnieM@Hartwellcorp.com</vt:lpwstr>
  </property>
  <property fmtid="{D5CDD505-2E9C-101B-9397-08002B2CF9AE}" pid="5" name="_AuthorEmailDisplayName">
    <vt:lpwstr>Ernie Monserratt </vt:lpwstr>
  </property>
  <property fmtid="{D5CDD505-2E9C-101B-9397-08002B2CF9AE}" pid="6" name="_ReviewingToolsShownOnce">
    <vt:lpwstr/>
  </property>
</Properties>
</file>