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400" yWindow="-21020" windowWidth="28060" windowHeight="19960" tabRatio="500" activeTab="2"/>
  </bookViews>
  <sheets>
    <sheet name="exact" sheetId="1" r:id="rId1"/>
    <sheet name="3" sheetId="2" r:id="rId2"/>
    <sheet name="4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22" i="3"/>
  <c r="E22" i="3"/>
  <c r="D23" i="3"/>
  <c r="H23" i="3"/>
  <c r="E23" i="3"/>
  <c r="I23" i="3"/>
  <c r="J23" i="3"/>
  <c r="D24" i="3"/>
  <c r="H24" i="3"/>
  <c r="E24" i="3"/>
  <c r="I24" i="3"/>
  <c r="J24" i="3"/>
  <c r="D25" i="3"/>
  <c r="H25" i="3"/>
  <c r="E25" i="3"/>
  <c r="I25" i="3"/>
  <c r="J25" i="3"/>
  <c r="D26" i="3"/>
  <c r="H26" i="3"/>
  <c r="E26" i="3"/>
  <c r="I26" i="3"/>
  <c r="J26" i="3"/>
  <c r="D27" i="3"/>
  <c r="H27" i="3"/>
  <c r="E27" i="3"/>
  <c r="I27" i="3"/>
  <c r="J27" i="3"/>
  <c r="D28" i="3"/>
  <c r="H28" i="3"/>
  <c r="E28" i="3"/>
  <c r="I28" i="3"/>
  <c r="J28" i="3"/>
  <c r="D29" i="3"/>
  <c r="H29" i="3"/>
  <c r="E29" i="3"/>
  <c r="I29" i="3"/>
  <c r="J29" i="3"/>
  <c r="D30" i="3"/>
  <c r="H30" i="3"/>
  <c r="E30" i="3"/>
  <c r="I30" i="3"/>
  <c r="J30" i="3"/>
  <c r="D31" i="3"/>
  <c r="H31" i="3"/>
  <c r="E31" i="3"/>
  <c r="I31" i="3"/>
  <c r="J31" i="3"/>
  <c r="I22" i="3"/>
  <c r="J22" i="3"/>
  <c r="D22" i="3"/>
  <c r="H22" i="3"/>
  <c r="D21" i="3"/>
  <c r="E13" i="3"/>
  <c r="E12" i="3"/>
  <c r="C22" i="3"/>
  <c r="C23" i="3"/>
  <c r="C24" i="3"/>
  <c r="C25" i="3"/>
  <c r="C26" i="3"/>
  <c r="C27" i="3"/>
  <c r="C28" i="3"/>
  <c r="C29" i="3"/>
  <c r="C30" i="3"/>
  <c r="C31" i="3"/>
  <c r="E10" i="3"/>
  <c r="G21" i="2"/>
  <c r="G22" i="2"/>
  <c r="G23" i="2"/>
  <c r="G24" i="2"/>
  <c r="G25" i="2"/>
  <c r="G26" i="2"/>
  <c r="G27" i="2"/>
  <c r="G28" i="2"/>
  <c r="G29" i="2"/>
  <c r="G20" i="2"/>
  <c r="F21" i="2"/>
  <c r="F20" i="2"/>
  <c r="F22" i="2"/>
  <c r="F23" i="2"/>
  <c r="F24" i="2"/>
  <c r="F25" i="2"/>
  <c r="F26" i="2"/>
  <c r="F27" i="2"/>
  <c r="F28" i="2"/>
  <c r="F29" i="2"/>
  <c r="E21" i="2"/>
  <c r="E22" i="2"/>
  <c r="E23" i="2"/>
  <c r="E24" i="2"/>
  <c r="E25" i="2"/>
  <c r="E26" i="2"/>
  <c r="E27" i="2"/>
  <c r="E28" i="2"/>
  <c r="E29" i="2"/>
  <c r="E20" i="2"/>
  <c r="E13" i="2"/>
  <c r="E12" i="2"/>
  <c r="C21" i="2"/>
  <c r="C22" i="2"/>
  <c r="C23" i="2"/>
  <c r="C24" i="2"/>
  <c r="C25" i="2"/>
  <c r="C26" i="2"/>
  <c r="C27" i="2"/>
  <c r="C28" i="2"/>
  <c r="C29" i="2"/>
  <c r="C20" i="2"/>
  <c r="E10" i="2"/>
  <c r="F36" i="1"/>
  <c r="F37" i="1"/>
  <c r="F38" i="1"/>
  <c r="F39" i="1"/>
  <c r="F40" i="1"/>
  <c r="F41" i="1"/>
  <c r="F42" i="1"/>
  <c r="F43" i="1"/>
  <c r="F44" i="1"/>
  <c r="F35" i="1"/>
  <c r="E4" i="1"/>
  <c r="E16" i="1"/>
  <c r="E36" i="1"/>
  <c r="E37" i="1"/>
  <c r="E38" i="1"/>
  <c r="E39" i="1"/>
  <c r="E40" i="1"/>
  <c r="E41" i="1"/>
  <c r="E42" i="1"/>
  <c r="E43" i="1"/>
  <c r="E44" i="1"/>
  <c r="E35" i="1"/>
  <c r="E15" i="1"/>
  <c r="C35" i="1"/>
  <c r="C36" i="1"/>
  <c r="C37" i="1"/>
  <c r="C38" i="1"/>
  <c r="C39" i="1"/>
  <c r="C40" i="1"/>
  <c r="C41" i="1"/>
  <c r="C42" i="1"/>
  <c r="C43" i="1"/>
  <c r="C44" i="1"/>
  <c r="E11" i="1"/>
  <c r="F20" i="1"/>
  <c r="G21" i="1"/>
  <c r="D21" i="1"/>
  <c r="E21" i="1"/>
  <c r="F21" i="1"/>
  <c r="G22" i="1"/>
  <c r="D22" i="1"/>
  <c r="E22" i="1"/>
  <c r="F22" i="1"/>
  <c r="G23" i="1"/>
  <c r="D23" i="1"/>
  <c r="E23" i="1"/>
  <c r="F23" i="1"/>
  <c r="G24" i="1"/>
  <c r="D24" i="1"/>
  <c r="E24" i="1"/>
  <c r="F24" i="1"/>
  <c r="G25" i="1"/>
  <c r="D25" i="1"/>
  <c r="E25" i="1"/>
  <c r="F25" i="1"/>
  <c r="G26" i="1"/>
  <c r="D26" i="1"/>
  <c r="E26" i="1"/>
  <c r="F26" i="1"/>
  <c r="G27" i="1"/>
  <c r="D27" i="1"/>
  <c r="E27" i="1"/>
  <c r="F27" i="1"/>
  <c r="G28" i="1"/>
  <c r="D28" i="1"/>
  <c r="E28" i="1"/>
  <c r="F28" i="1"/>
  <c r="G29" i="1"/>
  <c r="D29" i="1"/>
  <c r="E29" i="1"/>
  <c r="F29" i="1"/>
  <c r="G30" i="1"/>
  <c r="D30" i="1"/>
  <c r="E30" i="1"/>
  <c r="C21" i="1"/>
  <c r="C22" i="1"/>
  <c r="C23" i="1"/>
  <c r="C24" i="1"/>
  <c r="C25" i="1"/>
  <c r="C26" i="1"/>
  <c r="C27" i="1"/>
  <c r="C28" i="1"/>
  <c r="C29" i="1"/>
  <c r="C30" i="1"/>
  <c r="F30" i="1"/>
</calcChain>
</file>

<file path=xl/sharedStrings.xml><?xml version="1.0" encoding="utf-8"?>
<sst xmlns="http://schemas.openxmlformats.org/spreadsheetml/2006/main" count="90" uniqueCount="43">
  <si>
    <t>temp</t>
  </si>
  <si>
    <t>D0</t>
  </si>
  <si>
    <t>Q</t>
  </si>
  <si>
    <t>k</t>
  </si>
  <si>
    <t>D</t>
  </si>
  <si>
    <t>K</t>
  </si>
  <si>
    <t>eV</t>
  </si>
  <si>
    <t>eV/K</t>
  </si>
  <si>
    <t>nm2/s</t>
  </si>
  <si>
    <t>nms/s</t>
  </si>
  <si>
    <t>c1</t>
  </si>
  <si>
    <t>time</t>
  </si>
  <si>
    <t>1/s</t>
  </si>
  <si>
    <t>R</t>
  </si>
  <si>
    <t>dt</t>
  </si>
  <si>
    <t>c5</t>
  </si>
  <si>
    <t>c6</t>
  </si>
  <si>
    <t>c5 radius</t>
  </si>
  <si>
    <t>m</t>
  </si>
  <si>
    <t>c7</t>
  </si>
  <si>
    <t>k5</t>
  </si>
  <si>
    <t>k6</t>
  </si>
  <si>
    <t>c6 radius</t>
  </si>
  <si>
    <t>m=2 rad</t>
  </si>
  <si>
    <t>m=3 rad</t>
  </si>
  <si>
    <t>c2</t>
  </si>
  <si>
    <t>c3</t>
  </si>
  <si>
    <t>c4</t>
  </si>
  <si>
    <t>k2</t>
  </si>
  <si>
    <t>k3</t>
  </si>
  <si>
    <t>nm</t>
  </si>
  <si>
    <t xml:space="preserve"> time           </t>
  </si>
  <si>
    <t xml:space="preserve"> c1_conc        </t>
  </si>
  <si>
    <t>+----------------+----------------+----------------+----------------+----------------+</t>
  </si>
  <si>
    <t>m=2</t>
  </si>
  <si>
    <t>radius</t>
  </si>
  <si>
    <t>m=3</t>
  </si>
  <si>
    <t>C1</t>
  </si>
  <si>
    <t>C2(0)</t>
  </si>
  <si>
    <t xml:space="preserve"> c2_conc        </t>
  </si>
  <si>
    <t xml:space="preserve"> c3_conc        </t>
  </si>
  <si>
    <t xml:space="preserve"> c4_conc        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</si>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</sst>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E+00"/>
    <numFmt numFmtId="165" formatCode="0.00000E+00"/>
    <numFmt numFmtId="166" formatCode="0.000E+00"/>
    <numFmt numFmtId="172" formatCode="0.0000"/>
    <numFmt numFmtId="175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" fontId="0" fillId="0" borderId="0" xfId="0" applyNumberFormat="1"/>
    <xf numFmtId="172" fontId="0" fillId="0" borderId="0" xfId="0" applyNumberFormat="1"/>
    <xf numFmtId="175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'4'!$D$20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xVal>
            <c:numRef>
              <c:f>'4'!$C$21:$C$31</c:f>
              <c:numCache>
                <c:formatCode>0</c:formatCode>
                <c:ptCount val="11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</c:numCache>
            </c:numRef>
          </c:xVal>
          <c:yVal>
            <c:numRef>
              <c:f>'4'!$D$21:$D$31</c:f>
              <c:numCache>
                <c:formatCode>0.000000E+00</c:formatCode>
                <c:ptCount val="11"/>
                <c:pt idx="0">
                  <c:v>3.0</c:v>
                </c:pt>
                <c:pt idx="1">
                  <c:v>2.944337512496695</c:v>
                </c:pt>
                <c:pt idx="2">
                  <c:v>2.889707795831743</c:v>
                </c:pt>
                <c:pt idx="3">
                  <c:v>2.836091687807181</c:v>
                </c:pt>
                <c:pt idx="4">
                  <c:v>2.783470381763583</c:v>
                </c:pt>
                <c:pt idx="5">
                  <c:v>2.731825419983339</c:v>
                </c:pt>
                <c:pt idx="6">
                  <c:v>2.681138687216328</c:v>
                </c:pt>
                <c:pt idx="7">
                  <c:v>2.631392404325727</c:v>
                </c:pt>
                <c:pt idx="8">
                  <c:v>2.582569122051703</c:v>
                </c:pt>
                <c:pt idx="9">
                  <c:v>2.534651714890829</c:v>
                </c:pt>
                <c:pt idx="10">
                  <c:v>2.487623375089049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'4'!$E$20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xVal>
            <c:numRef>
              <c:f>'4'!$C$21:$C$31</c:f>
              <c:numCache>
                <c:formatCode>0</c:formatCode>
                <c:ptCount val="11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</c:numCache>
            </c:numRef>
          </c:xVal>
          <c:yVal>
            <c:numRef>
              <c:f>'4'!$E$21:$E$31</c:f>
              <c:numCache>
                <c:formatCode>0.000000E+00</c:formatCode>
                <c:ptCount val="11"/>
                <c:pt idx="0">
                  <c:v>0.0</c:v>
                </c:pt>
                <c:pt idx="1">
                  <c:v>0.0550674323443065</c:v>
                </c:pt>
                <c:pt idx="2">
                  <c:v>0.107943582130854</c:v>
                </c:pt>
                <c:pt idx="3">
                  <c:v>0.158693946372057</c:v>
                </c:pt>
                <c:pt idx="4">
                  <c:v>0.207382279281015</c:v>
                </c:pt>
                <c:pt idx="5">
                  <c:v>0.254070635812241</c:v>
                </c:pt>
                <c:pt idx="6">
                  <c:v>0.298819414156562</c:v>
                </c:pt>
                <c:pt idx="7">
                  <c:v>0.341687397214644</c:v>
                </c:pt>
                <c:pt idx="8">
                  <c:v>0.38273179307305</c:v>
                </c:pt>
                <c:pt idx="9">
                  <c:v>0.422008274506165</c:v>
                </c:pt>
                <c:pt idx="10">
                  <c:v>0.45957101752682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'4'!$F$20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xVal>
            <c:numRef>
              <c:f>'4'!$C$21:$C$31</c:f>
              <c:numCache>
                <c:formatCode>0</c:formatCode>
                <c:ptCount val="11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</c:numCache>
            </c:numRef>
          </c:xVal>
          <c:yVal>
            <c:numRef>
              <c:f>'4'!$F$21:$F$31</c:f>
              <c:numCache>
                <c:formatCode>0.000000E+00</c:formatCode>
                <c:ptCount val="11"/>
                <c:pt idx="0">
                  <c:v>0.0</c:v>
                </c:pt>
                <c:pt idx="1">
                  <c:v>0.000595055158998043</c:v>
                </c:pt>
                <c:pt idx="2">
                  <c:v>0.00234862203740305</c:v>
                </c:pt>
                <c:pt idx="3">
                  <c:v>0.00521436582076166</c:v>
                </c:pt>
                <c:pt idx="4">
                  <c:v>0.00914733895540121</c:v>
                </c:pt>
                <c:pt idx="5">
                  <c:v>0.0141039442044198</c:v>
                </c:pt>
                <c:pt idx="6">
                  <c:v>0.0200418986271093</c:v>
                </c:pt>
                <c:pt idx="7">
                  <c:v>0.0269201984596286</c:v>
                </c:pt>
                <c:pt idx="8">
                  <c:v>0.0346990848752463</c:v>
                </c:pt>
                <c:pt idx="9">
                  <c:v>0.0433400106030061</c:v>
                </c:pt>
                <c:pt idx="10">
                  <c:v>0.0528056073841306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41464"/>
        <c:axId val="-2063521464"/>
      </c:scatterChart>
      <c:valAx>
        <c:axId val="2063341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63521464"/>
        <c:crosses val="autoZero"/>
        <c:crossBetween val="midCat"/>
      </c:valAx>
      <c:valAx>
        <c:axId val="-2063521464"/>
        <c:scaling>
          <c:orientation val="minMax"/>
        </c:scaling>
        <c:delete val="0"/>
        <c:axPos val="l"/>
        <c:majorGridlines/>
        <c:numFmt formatCode="0.000000E+00" sourceLinked="1"/>
        <c:majorTickMark val="out"/>
        <c:minorTickMark val="none"/>
        <c:tickLblPos val="nextTo"/>
        <c:crossAx val="2063341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6350</xdr:rowOff>
    </xdr:from>
    <xdr:to>
      <xdr:col>12</xdr:col>
      <xdr:colOff>793750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4"/>
  <sheetViews>
    <sheetView workbookViewId="0">
      <selection activeCell="C3" sqref="C3:G44"/>
    </sheetView>
  </sheetViews>
  <sheetFormatPr baseColWidth="10" defaultRowHeight="15" x14ac:dyDescent="0"/>
  <cols>
    <col min="4" max="4" width="14.5" customWidth="1"/>
    <col min="5" max="5" width="13.6640625" customWidth="1"/>
    <col min="6" max="6" width="12.83203125" bestFit="1" customWidth="1"/>
    <col min="7" max="7" width="11.83203125" bestFit="1" customWidth="1"/>
  </cols>
  <sheetData>
    <row r="3" spans="4:6">
      <c r="D3" t="s">
        <v>17</v>
      </c>
      <c r="E3" s="1">
        <v>4.7818500000000004E-10</v>
      </c>
      <c r="F3" t="s">
        <v>18</v>
      </c>
    </row>
    <row r="4" spans="4:6">
      <c r="D4" t="s">
        <v>22</v>
      </c>
      <c r="E4" s="1">
        <f>0.502283*0.000000001</f>
        <v>5.0228300000000007E-10</v>
      </c>
      <c r="F4" t="s">
        <v>18</v>
      </c>
    </row>
    <row r="6" spans="4:6">
      <c r="D6" t="s">
        <v>0</v>
      </c>
      <c r="E6">
        <v>1000</v>
      </c>
      <c r="F6" t="s">
        <v>5</v>
      </c>
    </row>
    <row r="7" spans="4:6">
      <c r="D7" t="s">
        <v>1</v>
      </c>
      <c r="E7" s="1">
        <v>30000000000000</v>
      </c>
      <c r="F7" t="s">
        <v>9</v>
      </c>
    </row>
    <row r="8" spans="4:6">
      <c r="D8" t="s">
        <v>2</v>
      </c>
      <c r="E8">
        <v>355000</v>
      </c>
      <c r="F8" t="s">
        <v>6</v>
      </c>
    </row>
    <row r="9" spans="4:6">
      <c r="D9" t="s">
        <v>3</v>
      </c>
      <c r="E9" s="1">
        <v>8.3144600000000004</v>
      </c>
      <c r="F9" t="s">
        <v>7</v>
      </c>
    </row>
    <row r="11" spans="4:6">
      <c r="D11" t="s">
        <v>4</v>
      </c>
      <c r="E11" s="1">
        <f>E7*EXP(-E8/E9/E6)</f>
        <v>8.5937016662607408E-6</v>
      </c>
      <c r="F11" t="s">
        <v>8</v>
      </c>
    </row>
    <row r="15" spans="4:6">
      <c r="D15" t="s">
        <v>20</v>
      </c>
      <c r="E15" s="1">
        <f>4*PI()*E11*E3*1000000000</f>
        <v>5.1639982415226092E-5</v>
      </c>
      <c r="F15" t="s">
        <v>12</v>
      </c>
    </row>
    <row r="16" spans="4:6">
      <c r="D16" t="s">
        <v>21</v>
      </c>
      <c r="E16" s="1">
        <f>4*PI()*E11*E4*1000000000</f>
        <v>5.4242364958053911E-5</v>
      </c>
    </row>
    <row r="17" spans="3:7">
      <c r="D17" t="s">
        <v>14</v>
      </c>
      <c r="E17" s="1">
        <v>1000</v>
      </c>
    </row>
    <row r="19" spans="3:7">
      <c r="C19" t="s">
        <v>11</v>
      </c>
      <c r="D19" t="s">
        <v>10</v>
      </c>
      <c r="E19" t="s">
        <v>15</v>
      </c>
      <c r="F19" t="s">
        <v>13</v>
      </c>
      <c r="G19" t="s">
        <v>16</v>
      </c>
    </row>
    <row r="20" spans="3:7">
      <c r="C20">
        <v>0</v>
      </c>
      <c r="D20" s="2">
        <v>1</v>
      </c>
      <c r="E20" s="2">
        <v>1</v>
      </c>
      <c r="F20" s="1">
        <f t="shared" ref="F20:F30" si="0">D20*$E$15*E20</f>
        <v>5.1639982415226092E-5</v>
      </c>
      <c r="G20" s="3">
        <v>0</v>
      </c>
    </row>
    <row r="21" spans="3:7">
      <c r="C21">
        <f>C20+$E$17</f>
        <v>1000</v>
      </c>
      <c r="D21" s="2">
        <f>D20-F20*$E$17</f>
        <v>0.94836001758477395</v>
      </c>
      <c r="E21" s="2">
        <f>E20-F20*$E$17</f>
        <v>0.94836001758477395</v>
      </c>
      <c r="F21" s="1">
        <f t="shared" si="0"/>
        <v>4.6444314557801028E-5</v>
      </c>
      <c r="G21" s="3">
        <f>G20+F20*$E$17</f>
        <v>5.1639982415226091E-2</v>
      </c>
    </row>
    <row r="22" spans="3:7">
      <c r="C22">
        <f>C21+$E$17</f>
        <v>2000</v>
      </c>
      <c r="D22" s="2">
        <f t="shared" ref="D22:D30" si="1">D21-F21*$E$17</f>
        <v>0.90191570302697288</v>
      </c>
      <c r="E22" s="2">
        <f t="shared" ref="E22:E30" si="2">E21-F21*$E$17</f>
        <v>0.90191570302697288</v>
      </c>
      <c r="F22" s="1">
        <f t="shared" si="0"/>
        <v>4.2006643637964856E-5</v>
      </c>
      <c r="G22" s="3">
        <f t="shared" ref="G22:G30" si="3">G21+F21*$E$17</f>
        <v>9.8084296973027119E-2</v>
      </c>
    </row>
    <row r="23" spans="3:7">
      <c r="C23">
        <f t="shared" ref="C23:C30" si="4">C22+$E$17</f>
        <v>3000</v>
      </c>
      <c r="D23" s="2">
        <f t="shared" si="1"/>
        <v>0.85990905938900797</v>
      </c>
      <c r="E23" s="2">
        <f t="shared" si="2"/>
        <v>0.85990905938900797</v>
      </c>
      <c r="F23" s="1">
        <f t="shared" si="0"/>
        <v>3.8184854006303702E-5</v>
      </c>
      <c r="G23" s="3">
        <f t="shared" si="3"/>
        <v>0.14009094061099198</v>
      </c>
    </row>
    <row r="24" spans="3:7">
      <c r="C24">
        <f t="shared" si="4"/>
        <v>4000</v>
      </c>
      <c r="D24" s="2">
        <f t="shared" si="1"/>
        <v>0.8217242053827043</v>
      </c>
      <c r="E24" s="2">
        <f t="shared" si="2"/>
        <v>0.8217242053827043</v>
      </c>
      <c r="F24" s="1">
        <f t="shared" si="0"/>
        <v>3.4868899910140593E-5</v>
      </c>
      <c r="G24" s="3">
        <f t="shared" si="3"/>
        <v>0.17827579461729567</v>
      </c>
    </row>
    <row r="25" spans="3:7">
      <c r="C25">
        <f t="shared" si="4"/>
        <v>5000</v>
      </c>
      <c r="D25" s="2">
        <f t="shared" si="1"/>
        <v>0.78685530547256366</v>
      </c>
      <c r="E25" s="2">
        <f t="shared" si="2"/>
        <v>0.78685530547256366</v>
      </c>
      <c r="F25" s="1">
        <f t="shared" si="0"/>
        <v>3.1972444385727318E-5</v>
      </c>
      <c r="G25" s="3">
        <f t="shared" si="3"/>
        <v>0.21314469452743626</v>
      </c>
    </row>
    <row r="26" spans="3:7">
      <c r="C26">
        <f t="shared" si="4"/>
        <v>6000</v>
      </c>
      <c r="D26" s="2">
        <f t="shared" si="1"/>
        <v>0.75488286108683633</v>
      </c>
      <c r="E26" s="2">
        <f t="shared" si="2"/>
        <v>0.75488286108683633</v>
      </c>
      <c r="F26" s="1">
        <f t="shared" si="0"/>
        <v>2.9426947617180538E-5</v>
      </c>
      <c r="G26" s="3">
        <f t="shared" si="3"/>
        <v>0.24511713891316358</v>
      </c>
    </row>
    <row r="27" spans="3:7">
      <c r="C27">
        <f t="shared" si="4"/>
        <v>7000</v>
      </c>
      <c r="D27" s="2">
        <f t="shared" si="1"/>
        <v>0.72545591346965577</v>
      </c>
      <c r="E27" s="2">
        <f t="shared" si="2"/>
        <v>0.72545591346965577</v>
      </c>
      <c r="F27" s="1">
        <f t="shared" si="0"/>
        <v>2.7177414367895818E-5</v>
      </c>
      <c r="G27" s="3">
        <f t="shared" si="3"/>
        <v>0.27454408653034412</v>
      </c>
    </row>
    <row r="28" spans="3:7">
      <c r="C28">
        <f t="shared" si="4"/>
        <v>8000</v>
      </c>
      <c r="D28" s="2">
        <f t="shared" si="1"/>
        <v>0.69827849910175999</v>
      </c>
      <c r="E28" s="2">
        <f t="shared" si="2"/>
        <v>0.69827849910175999</v>
      </c>
      <c r="F28" s="1">
        <f t="shared" si="0"/>
        <v>2.5179286835364892E-5</v>
      </c>
      <c r="G28" s="3">
        <f t="shared" si="3"/>
        <v>0.30172150089823996</v>
      </c>
    </row>
    <row r="29" spans="3:7">
      <c r="C29">
        <f t="shared" si="4"/>
        <v>9000</v>
      </c>
      <c r="D29" s="2">
        <f t="shared" si="1"/>
        <v>0.67309921226639513</v>
      </c>
      <c r="E29" s="2">
        <f t="shared" si="2"/>
        <v>0.67309921226639513</v>
      </c>
      <c r="F29" s="1">
        <f t="shared" si="0"/>
        <v>2.3396142091947554E-5</v>
      </c>
      <c r="G29" s="3">
        <f t="shared" si="3"/>
        <v>0.32690078773360487</v>
      </c>
    </row>
    <row r="30" spans="3:7">
      <c r="C30">
        <f t="shared" si="4"/>
        <v>10000</v>
      </c>
      <c r="D30" s="2">
        <f t="shared" si="1"/>
        <v>0.64970307017444762</v>
      </c>
      <c r="E30" s="2">
        <f t="shared" si="2"/>
        <v>0.64970307017444762</v>
      </c>
      <c r="F30" s="1">
        <f t="shared" si="0"/>
        <v>2.1797963637130837E-5</v>
      </c>
      <c r="G30" s="3">
        <f t="shared" si="3"/>
        <v>0.35029692982555244</v>
      </c>
    </row>
    <row r="33" spans="3:7">
      <c r="C33" t="s">
        <v>11</v>
      </c>
      <c r="D33" t="s">
        <v>10</v>
      </c>
      <c r="E33" t="s">
        <v>15</v>
      </c>
      <c r="F33" t="s">
        <v>16</v>
      </c>
      <c r="G33" t="s">
        <v>19</v>
      </c>
    </row>
    <row r="34" spans="3:7">
      <c r="C34">
        <v>0</v>
      </c>
      <c r="D34" s="2">
        <v>1</v>
      </c>
      <c r="E34" s="2">
        <v>1</v>
      </c>
      <c r="F34" s="3">
        <v>0</v>
      </c>
      <c r="G34">
        <v>0</v>
      </c>
    </row>
    <row r="35" spans="3:7">
      <c r="C35">
        <f>C34+$E$17</f>
        <v>1000</v>
      </c>
      <c r="D35" s="2">
        <v>1</v>
      </c>
      <c r="E35" s="2">
        <f t="shared" ref="E35:E44" si="5">EXP(-$E$15*$D$34*C35)</f>
        <v>0.94967070345859073</v>
      </c>
      <c r="F35" s="3">
        <f>$E$15/($E$16-$E$15)*(EXP(-$E$15*C35)-EXP(-$E$16*C35))</f>
        <v>4.8977222051937018E-2</v>
      </c>
      <c r="G35" s="4"/>
    </row>
    <row r="36" spans="3:7">
      <c r="C36">
        <f>C35+$E$17</f>
        <v>2000</v>
      </c>
      <c r="D36" s="2">
        <v>1</v>
      </c>
      <c r="E36" s="2">
        <f t="shared" si="5"/>
        <v>0.90187444500753455</v>
      </c>
      <c r="F36" s="3">
        <f t="shared" ref="F36:F44" si="6">$E$15/($E$16-$E$15)*(EXP(-$E$15*C36)-EXP(-$E$16*C36))</f>
        <v>9.290358057911291E-2</v>
      </c>
      <c r="G36" s="4"/>
    </row>
    <row r="37" spans="3:7">
      <c r="C37">
        <f t="shared" ref="C37:C44" si="7">C36+$E$17</f>
        <v>3000</v>
      </c>
      <c r="D37" s="2">
        <v>1</v>
      </c>
      <c r="E37" s="2">
        <f t="shared" si="5"/>
        <v>0.85648373862163141</v>
      </c>
      <c r="F37" s="3">
        <f t="shared" si="6"/>
        <v>0.13216980966706815</v>
      </c>
      <c r="G37" s="4"/>
    </row>
    <row r="38" spans="3:7">
      <c r="C38">
        <f t="shared" si="7"/>
        <v>4000</v>
      </c>
      <c r="D38" s="2">
        <v>1</v>
      </c>
      <c r="E38" s="2">
        <f t="shared" si="5"/>
        <v>0.8133775145576484</v>
      </c>
      <c r="F38" s="3">
        <f t="shared" si="6"/>
        <v>0.1671397697110005</v>
      </c>
      <c r="G38" s="4"/>
    </row>
    <row r="39" spans="3:7">
      <c r="C39">
        <f t="shared" si="7"/>
        <v>5000</v>
      </c>
      <c r="D39" s="2">
        <v>1</v>
      </c>
      <c r="E39" s="2">
        <f t="shared" si="5"/>
        <v>0.77244079642736208</v>
      </c>
      <c r="F39" s="3">
        <f t="shared" si="6"/>
        <v>0.19815218053082473</v>
      </c>
      <c r="G39" s="4"/>
    </row>
    <row r="40" spans="3:7">
      <c r="C40">
        <f t="shared" si="7"/>
        <v>6000</v>
      </c>
      <c r="D40" s="2">
        <v>1</v>
      </c>
      <c r="E40" s="2">
        <f t="shared" si="5"/>
        <v>0.73356439452328692</v>
      </c>
      <c r="F40" s="3">
        <f t="shared" si="6"/>
        <v>0.22552224716604749</v>
      </c>
      <c r="G40" s="4"/>
    </row>
    <row r="41" spans="3:7">
      <c r="C41">
        <f t="shared" si="7"/>
        <v>7000</v>
      </c>
      <c r="D41" s="2">
        <v>1</v>
      </c>
      <c r="E41" s="2">
        <f t="shared" si="5"/>
        <v>0.69664461457910509</v>
      </c>
      <c r="F41" s="3">
        <f t="shared" si="6"/>
        <v>0.24954318481270432</v>
      </c>
      <c r="G41" s="4"/>
    </row>
    <row r="42" spans="3:7">
      <c r="C42">
        <f t="shared" si="7"/>
        <v>8000</v>
      </c>
      <c r="D42" s="2">
        <v>1</v>
      </c>
      <c r="E42" s="2">
        <f t="shared" si="5"/>
        <v>0.66158298118797754</v>
      </c>
      <c r="F42" s="3">
        <f t="shared" si="6"/>
        <v>0.27048764898333283</v>
      </c>
      <c r="G42" s="4"/>
    </row>
    <row r="43" spans="3:7">
      <c r="C43">
        <f t="shared" si="7"/>
        <v>9000</v>
      </c>
      <c r="D43" s="2">
        <v>1</v>
      </c>
      <c r="E43" s="2">
        <f t="shared" si="5"/>
        <v>0.62828597514101825</v>
      </c>
      <c r="F43" s="3">
        <f t="shared" si="6"/>
        <v>0.28860907661190854</v>
      </c>
      <c r="G43" s="4"/>
    </row>
    <row r="44" spans="3:7">
      <c r="C44">
        <f t="shared" si="7"/>
        <v>10000</v>
      </c>
      <c r="D44" s="2">
        <v>1</v>
      </c>
      <c r="E44" s="2">
        <f t="shared" si="5"/>
        <v>0.5966647839853374</v>
      </c>
      <c r="F44" s="3">
        <f t="shared" si="6"/>
        <v>0.30414294348734672</v>
      </c>
      <c r="G4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9"/>
  <sheetViews>
    <sheetView workbookViewId="0">
      <selection activeCell="F20" sqref="F20"/>
    </sheetView>
  </sheetViews>
  <sheetFormatPr baseColWidth="10" defaultRowHeight="15" x14ac:dyDescent="0"/>
  <cols>
    <col min="4" max="6" width="11.83203125" bestFit="1" customWidth="1"/>
  </cols>
  <sheetData>
    <row r="2" spans="4:6">
      <c r="D2" t="s">
        <v>23</v>
      </c>
      <c r="E2" s="1">
        <v>0.34684999999999999</v>
      </c>
      <c r="F2" t="s">
        <v>30</v>
      </c>
    </row>
    <row r="3" spans="4:6">
      <c r="D3" t="s">
        <v>24</v>
      </c>
      <c r="E3" s="1">
        <v>0.39757399999999998</v>
      </c>
      <c r="F3" t="s">
        <v>30</v>
      </c>
    </row>
    <row r="5" spans="4:6">
      <c r="D5" t="s">
        <v>0</v>
      </c>
      <c r="E5">
        <v>1000</v>
      </c>
      <c r="F5" t="s">
        <v>5</v>
      </c>
    </row>
    <row r="6" spans="4:6">
      <c r="D6" t="s">
        <v>1</v>
      </c>
      <c r="E6" s="1">
        <v>30000000000000</v>
      </c>
      <c r="F6" t="s">
        <v>9</v>
      </c>
    </row>
    <row r="7" spans="4:6">
      <c r="D7" t="s">
        <v>2</v>
      </c>
      <c r="E7">
        <v>355000</v>
      </c>
      <c r="F7" t="s">
        <v>6</v>
      </c>
    </row>
    <row r="8" spans="4:6">
      <c r="D8" t="s">
        <v>3</v>
      </c>
      <c r="E8" s="1">
        <v>8.3144600000000004</v>
      </c>
      <c r="F8" t="s">
        <v>7</v>
      </c>
    </row>
    <row r="10" spans="4:6">
      <c r="D10" t="s">
        <v>4</v>
      </c>
      <c r="E10" s="1">
        <f>E6*EXP(-E7/E8/E5)</f>
        <v>8.5937016662607408E-6</v>
      </c>
      <c r="F10" t="s">
        <v>8</v>
      </c>
    </row>
    <row r="12" spans="4:6">
      <c r="D12" t="s">
        <v>28</v>
      </c>
      <c r="E12" s="1">
        <f>4*PI()*$E$10*E2</f>
        <v>3.7456900364338419E-5</v>
      </c>
      <c r="F12" t="s">
        <v>12</v>
      </c>
    </row>
    <row r="13" spans="4:6">
      <c r="D13" t="s">
        <v>29</v>
      </c>
      <c r="E13" s="1">
        <f>4*PI()*$E$10*E3</f>
        <v>4.2934668316135173E-5</v>
      </c>
    </row>
    <row r="16" spans="4:6">
      <c r="D16" t="s">
        <v>14</v>
      </c>
      <c r="E16" s="1">
        <v>1000</v>
      </c>
    </row>
    <row r="18" spans="3:7">
      <c r="C18" t="s">
        <v>11</v>
      </c>
      <c r="D18" t="s">
        <v>10</v>
      </c>
      <c r="E18" t="s">
        <v>25</v>
      </c>
      <c r="F18" t="s">
        <v>26</v>
      </c>
      <c r="G18" t="s">
        <v>27</v>
      </c>
    </row>
    <row r="19" spans="3:7">
      <c r="C19">
        <v>0</v>
      </c>
      <c r="D19" s="5">
        <v>1</v>
      </c>
      <c r="E19" s="5">
        <v>1</v>
      </c>
      <c r="F19" s="5">
        <v>0</v>
      </c>
      <c r="G19">
        <v>0</v>
      </c>
    </row>
    <row r="20" spans="3:7">
      <c r="C20" s="1">
        <f>C19+$E$16</f>
        <v>1000</v>
      </c>
      <c r="D20" s="5">
        <v>1</v>
      </c>
      <c r="E20" s="5">
        <f>$E$19*EXP(-$E$12*$D$19*C20)</f>
        <v>0.96323593194391433</v>
      </c>
      <c r="F20" s="5">
        <f>$E$19*(1-EXP(-$E$12*$D$19*C20))</f>
        <v>3.6764068056085675E-2</v>
      </c>
      <c r="G20" s="1">
        <f>$E$13*$D$19*$E$19*($C20+1/$E$12/$D$19*EXP(-$E$12*$D$19*$C20))</f>
        <v>1.1470360447228525</v>
      </c>
    </row>
    <row r="21" spans="3:7">
      <c r="C21" s="1">
        <f t="shared" ref="C21:C29" si="0">C20+$E$16</f>
        <v>2000</v>
      </c>
      <c r="D21" s="5">
        <v>1</v>
      </c>
      <c r="E21" s="5">
        <f t="shared" ref="E21:E29" si="1">$E$19*EXP(-$E$12*$D$19*C21)</f>
        <v>0.92782346058786114</v>
      </c>
      <c r="F21" s="5">
        <f>$E$19*(1-EXP(-$E$12*$D$19*C21))</f>
        <v>7.2176539412138863E-2</v>
      </c>
      <c r="G21" s="1">
        <f t="shared" ref="G21:G29" si="2">$E$13*$D$19*$E$19*($C21+1/$E$12/$D$19*EXP(-$E$12*$D$19*$C21))</f>
        <v>1.1493794548959531</v>
      </c>
    </row>
    <row r="22" spans="3:7">
      <c r="C22" s="1">
        <f t="shared" si="0"/>
        <v>3000</v>
      </c>
      <c r="D22" s="5">
        <v>1</v>
      </c>
      <c r="E22" s="5">
        <f t="shared" si="1"/>
        <v>0.8937128957387761</v>
      </c>
      <c r="F22" s="5">
        <f t="shared" ref="F22:F29" si="3">$E$19*(1-EXP(-$E$12*$D$19*C22))</f>
        <v>0.1062871042612239</v>
      </c>
      <c r="G22" s="1">
        <f t="shared" si="2"/>
        <v>1.1532151648459066</v>
      </c>
    </row>
    <row r="23" spans="3:7">
      <c r="C23" s="1">
        <f t="shared" si="0"/>
        <v>4000</v>
      </c>
      <c r="D23" s="5">
        <v>1</v>
      </c>
      <c r="E23" s="5">
        <f t="shared" si="1"/>
        <v>0.86085637401723436</v>
      </c>
      <c r="F23" s="5">
        <f t="shared" si="3"/>
        <v>0.13914362598276564</v>
      </c>
      <c r="G23" s="1">
        <f t="shared" si="2"/>
        <v>1.1584883115621563</v>
      </c>
    </row>
    <row r="24" spans="3:7">
      <c r="C24" s="1">
        <f t="shared" si="0"/>
        <v>5000</v>
      </c>
      <c r="D24" s="5">
        <v>1</v>
      </c>
      <c r="E24" s="5">
        <f t="shared" si="1"/>
        <v>0.82920779169634962</v>
      </c>
      <c r="F24" s="5">
        <f t="shared" si="3"/>
        <v>0.17079220830365038</v>
      </c>
      <c r="G24" s="1">
        <f t="shared" si="2"/>
        <v>1.1651460490216001</v>
      </c>
    </row>
    <row r="25" spans="3:7">
      <c r="C25" s="1">
        <f t="shared" si="0"/>
        <v>6000</v>
      </c>
      <c r="D25" s="5">
        <v>1</v>
      </c>
      <c r="E25" s="5">
        <f t="shared" si="1"/>
        <v>0.79872274000978849</v>
      </c>
      <c r="F25" s="5">
        <f t="shared" si="3"/>
        <v>0.20127725999021151</v>
      </c>
      <c r="G25" s="1">
        <f t="shared" si="2"/>
        <v>1.1731374740359251</v>
      </c>
    </row>
    <row r="26" spans="3:7">
      <c r="C26" s="1">
        <f t="shared" si="0"/>
        <v>7000</v>
      </c>
      <c r="D26" s="5">
        <v>1</v>
      </c>
      <c r="E26" s="5">
        <f t="shared" si="1"/>
        <v>0.76935844283812538</v>
      </c>
      <c r="F26" s="5">
        <f t="shared" si="3"/>
        <v>0.23064155716187462</v>
      </c>
      <c r="G26" s="1">
        <f t="shared" si="2"/>
        <v>1.1824135548250982</v>
      </c>
    </row>
    <row r="27" spans="3:7">
      <c r="C27" s="1">
        <f t="shared" si="0"/>
        <v>8000</v>
      </c>
      <c r="D27" s="5">
        <v>1</v>
      </c>
      <c r="E27" s="5">
        <f t="shared" si="1"/>
        <v>0.74107369668610046</v>
      </c>
      <c r="F27" s="5">
        <f t="shared" si="3"/>
        <v>0.25892630331389954</v>
      </c>
      <c r="G27" s="1">
        <f t="shared" si="2"/>
        <v>1.1929270622167842</v>
      </c>
    </row>
    <row r="28" spans="3:7">
      <c r="C28" s="1">
        <f t="shared" si="0"/>
        <v>9000</v>
      </c>
      <c r="D28" s="5">
        <v>1</v>
      </c>
      <c r="E28" s="5">
        <f t="shared" si="1"/>
        <v>0.71382881286655764</v>
      </c>
      <c r="F28" s="5">
        <f t="shared" si="3"/>
        <v>0.28617118713344236</v>
      </c>
      <c r="G28" s="1">
        <f t="shared" si="2"/>
        <v>1.2046325033751542</v>
      </c>
    </row>
    <row r="29" spans="3:7">
      <c r="C29" s="1">
        <f t="shared" si="0"/>
        <v>10000</v>
      </c>
      <c r="D29" s="5">
        <v>1</v>
      </c>
      <c r="E29" s="5">
        <f t="shared" si="1"/>
        <v>0.68758556180993669</v>
      </c>
      <c r="F29" s="5">
        <f t="shared" si="3"/>
        <v>0.31241443819006331</v>
      </c>
      <c r="G29" s="1">
        <f t="shared" si="2"/>
        <v>1.2174860579660909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9"/>
  <sheetViews>
    <sheetView tabSelected="1" workbookViewId="0">
      <selection activeCell="C36" sqref="C36:I49"/>
    </sheetView>
  </sheetViews>
  <sheetFormatPr baseColWidth="10" defaultRowHeight="15" x14ac:dyDescent="0"/>
  <cols>
    <col min="4" max="5" width="13" bestFit="1" customWidth="1"/>
    <col min="6" max="6" width="13.5" bestFit="1" customWidth="1"/>
    <col min="7" max="7" width="12.5" bestFit="1" customWidth="1"/>
    <col min="8" max="8" width="13.5" bestFit="1" customWidth="1"/>
  </cols>
  <sheetData>
    <row r="2" spans="3:6">
      <c r="C2" t="s">
        <v>35</v>
      </c>
      <c r="D2" t="s">
        <v>34</v>
      </c>
      <c r="E2" s="8">
        <v>0.34684999999999999</v>
      </c>
      <c r="F2" t="s">
        <v>30</v>
      </c>
    </row>
    <row r="3" spans="3:6">
      <c r="C3" t="s">
        <v>35</v>
      </c>
      <c r="D3" t="s">
        <v>36</v>
      </c>
      <c r="E3" s="8">
        <v>0.39757399999999998</v>
      </c>
      <c r="F3" t="s">
        <v>30</v>
      </c>
    </row>
    <row r="5" spans="3:6">
      <c r="D5" t="s">
        <v>0</v>
      </c>
      <c r="E5">
        <v>1000</v>
      </c>
      <c r="F5" t="s">
        <v>5</v>
      </c>
    </row>
    <row r="6" spans="3:6">
      <c r="D6" t="s">
        <v>1</v>
      </c>
      <c r="E6" s="1">
        <v>30000000000000</v>
      </c>
      <c r="F6" t="s">
        <v>9</v>
      </c>
    </row>
    <row r="7" spans="3:6">
      <c r="D7" t="s">
        <v>2</v>
      </c>
      <c r="E7">
        <v>355000</v>
      </c>
      <c r="F7" t="s">
        <v>6</v>
      </c>
    </row>
    <row r="8" spans="3:6">
      <c r="D8" t="s">
        <v>3</v>
      </c>
      <c r="E8" s="1">
        <v>8.3144600000000004</v>
      </c>
      <c r="F8" t="s">
        <v>7</v>
      </c>
    </row>
    <row r="10" spans="3:6">
      <c r="D10" t="s">
        <v>4</v>
      </c>
      <c r="E10" s="1">
        <f>E6*EXP(-E7/E8/E5)</f>
        <v>8.5937016662607408E-6</v>
      </c>
      <c r="F10" t="s">
        <v>8</v>
      </c>
    </row>
    <row r="12" spans="3:6">
      <c r="D12" t="s">
        <v>20</v>
      </c>
      <c r="E12" s="3">
        <f>4*PI()*$E$10*E2</f>
        <v>3.7456900364338419E-5</v>
      </c>
      <c r="F12" t="s">
        <v>12</v>
      </c>
    </row>
    <row r="13" spans="3:6">
      <c r="D13" t="s">
        <v>21</v>
      </c>
      <c r="E13" s="3">
        <f>4*PI()*$E$10*E3</f>
        <v>4.2934668316135173E-5</v>
      </c>
      <c r="F13" t="s">
        <v>12</v>
      </c>
    </row>
    <row r="15" spans="3:6">
      <c r="D15" t="s">
        <v>37</v>
      </c>
      <c r="E15" s="5">
        <v>0.5</v>
      </c>
    </row>
    <row r="16" spans="3:6">
      <c r="D16" t="s">
        <v>38</v>
      </c>
      <c r="E16" s="5">
        <v>3</v>
      </c>
    </row>
    <row r="18" spans="3:11">
      <c r="D18" t="s">
        <v>14</v>
      </c>
      <c r="E18" s="1">
        <v>1000</v>
      </c>
    </row>
    <row r="19" spans="3:11">
      <c r="H19" t="s">
        <v>42</v>
      </c>
    </row>
    <row r="20" spans="3:11">
      <c r="C20" t="s">
        <v>11</v>
      </c>
      <c r="D20" t="s">
        <v>25</v>
      </c>
      <c r="E20" t="s">
        <v>26</v>
      </c>
      <c r="F20" t="s">
        <v>27</v>
      </c>
      <c r="H20" t="s">
        <v>25</v>
      </c>
      <c r="I20" t="s">
        <v>26</v>
      </c>
      <c r="J20" t="s">
        <v>27</v>
      </c>
    </row>
    <row r="21" spans="3:11">
      <c r="C21" s="6">
        <v>0</v>
      </c>
      <c r="D21" s="2">
        <f>E16</f>
        <v>3</v>
      </c>
      <c r="E21" s="2">
        <v>0</v>
      </c>
      <c r="F21" s="2">
        <v>0</v>
      </c>
      <c r="K21" s="5"/>
    </row>
    <row r="22" spans="3:11">
      <c r="C22" s="6">
        <f>C21+$E$18</f>
        <v>1000</v>
      </c>
      <c r="D22" s="2">
        <f>$E$16*EXP(-$E$12*$E$15*C22)</f>
        <v>2.9443375124966953</v>
      </c>
      <c r="E22" s="2">
        <f>$E$12/($E$13-$E$12)*$E$16*(EXP(-$E$12*$E$15*C22)-EXP(-$E$13*$E$15*C22))</f>
        <v>5.5067432344306541E-2</v>
      </c>
      <c r="F22" s="2">
        <f>1/($E$13-$E$12)*$E$16*($E$13*(1-EXP(-$E$12*$E$15*$C22))-$E$12*(1-EXP(-$E$13*$E$15*C22)))</f>
        <v>5.9505515899804351E-4</v>
      </c>
      <c r="H22" s="7">
        <f>(D22-F39)/D22*100</f>
        <v>-1.7486956942378306E-3</v>
      </c>
      <c r="I22" s="7">
        <f>(E22-G39)/E22*100</f>
        <v>0.19856081834882389</v>
      </c>
      <c r="J22" s="7">
        <f>(F22-H39)/F22*100</f>
        <v>-9.7073926893130906</v>
      </c>
      <c r="K22" s="5"/>
    </row>
    <row r="23" spans="3:11">
      <c r="C23" s="6">
        <f t="shared" ref="C23:C31" si="0">C22+$E$18</f>
        <v>2000</v>
      </c>
      <c r="D23" s="2">
        <f>$E$16*EXP(-$E$12*$E$15*C23)</f>
        <v>2.8897077958317432</v>
      </c>
      <c r="E23" s="2">
        <f>$E$12/($E$13-$E$12)*$E$16*(EXP(-$E$12*$E$15*C23)-EXP(-$E$13*$E$15*C23))</f>
        <v>0.10794358213085396</v>
      </c>
      <c r="F23" s="2">
        <f t="shared" ref="F23:F31" si="1">1/($E$13-$E$12)*$E$16*($E$13*(1-EXP(-$E$12*$E$15*$C23))-$E$12*(1-EXP(-$E$13*$E$15*C23)))</f>
        <v>2.3486220374030506E-3</v>
      </c>
      <c r="H23" s="7">
        <f>(D23-F40)/D23*100</f>
        <v>-3.5022284399431722E-3</v>
      </c>
      <c r="I23" s="7">
        <f>(E23-G40)/E23*100</f>
        <v>0.19656762047857682</v>
      </c>
      <c r="J23" s="7">
        <f>(F23-H40)/F23*100</f>
        <v>-4.7222141677416403</v>
      </c>
      <c r="K23" s="5"/>
    </row>
    <row r="24" spans="3:11">
      <c r="C24" s="6">
        <f t="shared" si="0"/>
        <v>3000</v>
      </c>
      <c r="D24" s="2">
        <f>$E$16*EXP(-$E$12*$E$15*C24)</f>
        <v>2.8360916878071811</v>
      </c>
      <c r="E24" s="2">
        <f>$E$12/($E$13-$E$12)*$E$16*(EXP(-$E$12*$E$15*C24)-EXP(-$E$13*$E$15*C24))</f>
        <v>0.15869394637205739</v>
      </c>
      <c r="F24" s="2">
        <f t="shared" si="1"/>
        <v>5.2143658207616647E-3</v>
      </c>
      <c r="H24" s="7">
        <f>(D24-F41)/D24*100</f>
        <v>-5.2647167036446616E-3</v>
      </c>
      <c r="I24" s="7">
        <f>(E24-G41)/E24*100</f>
        <v>0.19449158528943528</v>
      </c>
      <c r="J24" s="7">
        <f>(F24-H41)/F24*100</f>
        <v>-3.0614687332201274</v>
      </c>
      <c r="K24" s="5"/>
    </row>
    <row r="25" spans="3:11">
      <c r="C25" s="6">
        <f t="shared" si="0"/>
        <v>4000</v>
      </c>
      <c r="D25" s="2">
        <f>$E$16*EXP(-$E$12*$E$15*C25)</f>
        <v>2.7834703817635833</v>
      </c>
      <c r="E25" s="2">
        <f>$E$12/($E$13-$E$12)*$E$16*(EXP(-$E$12*$E$15*C25)-EXP(-$E$13*$E$15*C25))</f>
        <v>0.20738227928101538</v>
      </c>
      <c r="F25" s="2">
        <f t="shared" si="1"/>
        <v>9.1473389554012161E-3</v>
      </c>
      <c r="H25" s="7">
        <f>(D25-F42)/D25*100</f>
        <v>-6.9919276918422365E-3</v>
      </c>
      <c r="I25" s="7">
        <f>(E25-G42)/E25*100</f>
        <v>0.19248475925682412</v>
      </c>
      <c r="J25" s="7">
        <f>(F25-H42)/F25*100</f>
        <v>-2.2318080219192007</v>
      </c>
      <c r="K25" s="5"/>
    </row>
    <row r="26" spans="3:11">
      <c r="C26" s="6">
        <f t="shared" si="0"/>
        <v>5000</v>
      </c>
      <c r="D26" s="2">
        <f>$E$16*EXP(-$E$12*$E$15*C26)</f>
        <v>2.7318254199833389</v>
      </c>
      <c r="E26" s="2">
        <f>$E$12/($E$13-$E$12)*$E$16*(EXP(-$E$12*$E$15*C26)-EXP(-$E$13*$E$15*C26))</f>
        <v>0.25407063581224115</v>
      </c>
      <c r="F26" s="2">
        <f t="shared" si="1"/>
        <v>1.4103944204419846E-2</v>
      </c>
      <c r="H26" s="7">
        <f>(D26-F43)/D26*100</f>
        <v>-8.7699607342581979E-3</v>
      </c>
      <c r="I26" s="7">
        <f>(E26-G43)/E26*100</f>
        <v>0.19047294099692177</v>
      </c>
      <c r="J26" s="7">
        <f>(F26-H43)/F26*100</f>
        <v>-1.7345913457562285</v>
      </c>
      <c r="K26" s="5"/>
    </row>
    <row r="27" spans="3:11">
      <c r="C27" s="6">
        <f t="shared" si="0"/>
        <v>6000</v>
      </c>
      <c r="D27" s="2">
        <f>$E$16*EXP(-$E$12*$E$15*C27)</f>
        <v>2.6811386872163281</v>
      </c>
      <c r="E27" s="2">
        <f>$E$12/($E$13-$E$12)*$E$16*(EXP(-$E$12*$E$15*C27)-EXP(-$E$13*$E$15*C27))</f>
        <v>0.29881941415656249</v>
      </c>
      <c r="F27" s="2">
        <f t="shared" si="1"/>
        <v>2.004189862710935E-2</v>
      </c>
      <c r="H27" s="7">
        <f>(D27-F44)/D27*100</f>
        <v>-1.0529585247410477E-2</v>
      </c>
      <c r="I27" s="7">
        <f>(E27-G44)/E27*100</f>
        <v>0.18844630900302889</v>
      </c>
      <c r="J27" s="7">
        <f>(F27-H44)/F27*100</f>
        <v>-1.4035664890059485</v>
      </c>
      <c r="K27" s="5"/>
    </row>
    <row r="28" spans="3:11">
      <c r="C28" s="6">
        <f t="shared" si="0"/>
        <v>7000</v>
      </c>
      <c r="D28" s="2">
        <f>$E$16*EXP(-$E$12*$E$15*C28)</f>
        <v>2.6313924043257266</v>
      </c>
      <c r="E28" s="2">
        <f>$E$12/($E$13-$E$12)*$E$16*(EXP(-$E$12*$E$15*C28)-EXP(-$E$13*$E$15*C28))</f>
        <v>0.34168739721464453</v>
      </c>
      <c r="F28" s="2">
        <f t="shared" si="1"/>
        <v>2.6920198459628585E-2</v>
      </c>
      <c r="H28" s="7">
        <f>(D28-F45)/D28*100</f>
        <v>-1.2259504653994641E-2</v>
      </c>
      <c r="I28" s="7">
        <f>(E28-G45)/E28*100</f>
        <v>0.18642689775426433</v>
      </c>
      <c r="J28" s="7">
        <f>(F28-H45)/F28*100</f>
        <v>-1.1675676939855366</v>
      </c>
      <c r="K28" s="5"/>
    </row>
    <row r="29" spans="3:11">
      <c r="C29" s="6">
        <f t="shared" si="0"/>
        <v>8000</v>
      </c>
      <c r="D29" s="2">
        <f>$E$16*EXP(-$E$12*$E$15*C29)</f>
        <v>2.5825691220517033</v>
      </c>
      <c r="E29" s="2">
        <f>$E$12/($E$13-$E$12)*$E$16*(EXP(-$E$12*$E$15*C29)-EXP(-$E$13*$E$15*C29))</f>
        <v>0.38273179307305044</v>
      </c>
      <c r="F29" s="2">
        <f t="shared" si="1"/>
        <v>3.4699084875246262E-2</v>
      </c>
      <c r="H29" s="7">
        <f>(D29-F46)/D29*100</f>
        <v>-1.4012323821523565E-2</v>
      </c>
      <c r="I29" s="7">
        <f>(E29-G46)/E29*100</f>
        <v>0.18440931373468439</v>
      </c>
      <c r="J29" s="7">
        <f>(F29-H46)/F29*100</f>
        <v>-0.99087663547868698</v>
      </c>
      <c r="K29" s="5"/>
    </row>
    <row r="30" spans="3:11">
      <c r="C30" s="6">
        <f t="shared" si="0"/>
        <v>9000</v>
      </c>
      <c r="D30" s="2">
        <f>$E$16*EXP(-$E$12*$E$15*C30)</f>
        <v>2.5346517148908285</v>
      </c>
      <c r="E30" s="2">
        <f>$E$12/($E$13-$E$12)*$E$16*(EXP(-$E$12*$E$15*C30)-EXP(-$E$13*$E$15*C30))</f>
        <v>0.42200827450616518</v>
      </c>
      <c r="F30" s="2">
        <f t="shared" si="1"/>
        <v>4.334001060300615E-2</v>
      </c>
      <c r="H30" s="7">
        <f>(D30-F47)/D30*100</f>
        <v>-1.5753056201997399E-2</v>
      </c>
      <c r="I30" s="7">
        <f>(E30-G47)/E30*100</f>
        <v>0.18238374758547987</v>
      </c>
      <c r="J30" s="7">
        <f>(F30-H47)/F30*100</f>
        <v>-0.85378243301163936</v>
      </c>
      <c r="K30" s="5"/>
    </row>
    <row r="31" spans="3:11">
      <c r="C31" s="6">
        <f t="shared" si="0"/>
        <v>10000</v>
      </c>
      <c r="D31" s="2">
        <f>$E$16*EXP(-$E$12*$E$15*C31)</f>
        <v>2.4876233750890488</v>
      </c>
      <c r="E31" s="2">
        <f>$E$12/($E$13-$E$12)*$E$16*(EXP(-$E$12*$E$15*C31)-EXP(-$E$13*$E$15*C31))</f>
        <v>0.45957101752682045</v>
      </c>
      <c r="F31" s="2">
        <f t="shared" si="1"/>
        <v>5.2805607384130607E-2</v>
      </c>
      <c r="H31" s="7">
        <f>(D31-F48)/D31*100</f>
        <v>-1.7511690688923325E-2</v>
      </c>
      <c r="I31" s="7">
        <f>(E31-G48)/E31*100</f>
        <v>0.18036766793547535</v>
      </c>
      <c r="J31" s="7">
        <f>(F31-H48)/F31*100</f>
        <v>-0.74439559611527961</v>
      </c>
      <c r="K31" s="5"/>
    </row>
    <row r="36" spans="3:9">
      <c r="C36" t="s">
        <v>33</v>
      </c>
    </row>
    <row r="37" spans="3:9">
      <c r="D37" t="s">
        <v>31</v>
      </c>
      <c r="E37" t="s">
        <v>32</v>
      </c>
      <c r="F37" t="s">
        <v>39</v>
      </c>
      <c r="G37" t="s">
        <v>40</v>
      </c>
      <c r="H37" t="s">
        <v>41</v>
      </c>
    </row>
    <row r="38" spans="3:9">
      <c r="C38" t="s">
        <v>33</v>
      </c>
    </row>
    <row r="39" spans="3:9">
      <c r="D39" s="1">
        <v>1000</v>
      </c>
      <c r="E39" s="1">
        <v>0.5</v>
      </c>
      <c r="F39" s="2">
        <v>2.9443890000000001</v>
      </c>
      <c r="G39" s="2">
        <v>5.4958090000000001E-2</v>
      </c>
      <c r="H39" s="2">
        <v>6.5281949999999997E-4</v>
      </c>
      <c r="I39" s="1"/>
    </row>
    <row r="40" spans="3:9">
      <c r="D40" s="1">
        <v>2000</v>
      </c>
      <c r="E40" s="1">
        <v>0.5</v>
      </c>
      <c r="F40" s="2">
        <v>2.8898090000000001</v>
      </c>
      <c r="G40" s="2">
        <v>0.1077314</v>
      </c>
      <c r="H40" s="2">
        <v>2.4595289999999998E-3</v>
      </c>
      <c r="I40" s="1"/>
    </row>
    <row r="41" spans="3:9">
      <c r="D41" s="1">
        <v>3000</v>
      </c>
      <c r="E41" s="1">
        <v>0.5</v>
      </c>
      <c r="F41" s="2">
        <v>2.8362409999999998</v>
      </c>
      <c r="G41" s="2">
        <v>0.15838530000000001</v>
      </c>
      <c r="H41" s="2">
        <v>5.3740020000000001E-3</v>
      </c>
      <c r="I41" s="1"/>
    </row>
    <row r="42" spans="3:9">
      <c r="D42" s="1">
        <v>4000</v>
      </c>
      <c r="E42" s="1">
        <v>0.5</v>
      </c>
      <c r="F42" s="2">
        <v>2.7836650000000001</v>
      </c>
      <c r="G42" s="2">
        <v>0.2069831</v>
      </c>
      <c r="H42" s="2">
        <v>9.3514900000000005E-3</v>
      </c>
      <c r="I42" s="1"/>
    </row>
    <row r="43" spans="3:9">
      <c r="D43" s="1">
        <v>5000</v>
      </c>
      <c r="E43" s="1">
        <v>0.5</v>
      </c>
      <c r="F43" s="2">
        <v>2.732065</v>
      </c>
      <c r="G43" s="2">
        <v>0.2535867</v>
      </c>
      <c r="H43" s="2">
        <v>1.434859E-2</v>
      </c>
      <c r="I43" s="1"/>
    </row>
    <row r="44" spans="3:9">
      <c r="D44" s="1">
        <v>6000</v>
      </c>
      <c r="E44" s="1">
        <v>0.5</v>
      </c>
      <c r="F44" s="2">
        <v>2.6814209999999998</v>
      </c>
      <c r="G44" s="2">
        <v>0.29825629999999997</v>
      </c>
      <c r="H44" s="2">
        <v>2.03232E-2</v>
      </c>
      <c r="I44" s="1"/>
    </row>
    <row r="45" spans="3:9">
      <c r="D45" s="1">
        <v>7000</v>
      </c>
      <c r="E45" s="1">
        <v>0.5</v>
      </c>
      <c r="F45" s="2">
        <v>2.6317149999999998</v>
      </c>
      <c r="G45" s="2">
        <v>0.34105039999999998</v>
      </c>
      <c r="H45" s="2">
        <v>2.723451E-2</v>
      </c>
      <c r="I45" s="1"/>
    </row>
    <row r="46" spans="3:9">
      <c r="D46" s="1">
        <v>8000</v>
      </c>
      <c r="E46" s="1">
        <v>0.5</v>
      </c>
      <c r="F46" s="2">
        <v>2.5829309999999999</v>
      </c>
      <c r="G46" s="2">
        <v>0.38202599999999998</v>
      </c>
      <c r="H46" s="2">
        <v>3.5042909999999997E-2</v>
      </c>
      <c r="I46" s="1"/>
    </row>
    <row r="47" spans="3:9">
      <c r="D47" s="1">
        <v>9000</v>
      </c>
      <c r="E47" s="1">
        <v>0.5</v>
      </c>
      <c r="F47" s="2">
        <v>2.5350510000000002</v>
      </c>
      <c r="G47" s="2">
        <v>0.42123860000000002</v>
      </c>
      <c r="H47" s="2">
        <v>4.3710039999999999E-2</v>
      </c>
      <c r="I47" s="1"/>
    </row>
    <row r="48" spans="3:9">
      <c r="D48" s="1">
        <v>10000</v>
      </c>
      <c r="E48" s="1">
        <v>0.5</v>
      </c>
      <c r="F48" s="2">
        <v>2.4880589999999998</v>
      </c>
      <c r="G48" s="2">
        <v>0.45874209999999999</v>
      </c>
      <c r="H48" s="2">
        <v>5.319869E-2</v>
      </c>
      <c r="I48" s="1"/>
    </row>
    <row r="49" spans="3:3">
      <c r="C49" t="s">
        <v>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exact</vt:lpstr>
      <vt:lpstr>3</vt:lpstr>
      <vt:lpstr>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2015-02-04T22:51:31Z</dcterms:created>
  <dcterms:modified xsi:type="dcterms:W3CDTF">2015-02-25T20:42:11Z</dcterms:modified>
</cp:coreProperties>
</file>