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um-my.sharepoint.com/personal/topi_issakainen_fortum_com/Documents/Documents/Python/ALL/LT Hedging/"/>
    </mc:Choice>
  </mc:AlternateContent>
  <xr:revisionPtr revIDLastSave="324" documentId="8_{C21C3B2F-C85F-4BB8-AF5D-5580EDE8300A}" xr6:coauthVersionLast="47" xr6:coauthVersionMax="47" xr10:uidLastSave="{A158CB05-0356-4E73-B6C7-0AEE25B8ACF8}"/>
  <bookViews>
    <workbookView xWindow="-108" yWindow="-108" windowWidth="23256" windowHeight="14016" activeTab="2" xr2:uid="{698E2283-7D16-47B8-8295-BF4D79AC69EC}"/>
  </bookViews>
  <sheets>
    <sheet name="front_year_prices" sheetId="2" r:id="rId1"/>
    <sheet name="margins" sheetId="3" r:id="rId2"/>
    <sheet name="inpu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3" l="1"/>
  <c r="X1" i="3"/>
  <c r="W1" i="3"/>
  <c r="V1" i="3"/>
  <c r="U1" i="3"/>
  <c r="T1" i="3"/>
  <c r="S1" i="3"/>
  <c r="G6" i="2"/>
  <c r="I6" i="2" s="1"/>
  <c r="J6" i="2" s="1"/>
  <c r="AI3" i="1"/>
  <c r="AH3" i="1"/>
  <c r="AG3" i="1"/>
  <c r="AF3" i="1"/>
  <c r="AC3" i="1"/>
  <c r="Z3" i="1"/>
  <c r="Y3" i="1"/>
  <c r="X3" i="1"/>
  <c r="U3" i="1"/>
  <c r="V3" i="1"/>
  <c r="E3" i="1"/>
  <c r="J2" i="1" l="1"/>
  <c r="J3" i="1"/>
  <c r="D3" i="1"/>
  <c r="C13" i="2" l="1"/>
  <c r="C12" i="2"/>
  <c r="C11" i="2"/>
  <c r="C10" i="2"/>
  <c r="C9" i="2"/>
  <c r="C8" i="2"/>
  <c r="C7" i="2"/>
  <c r="C6" i="2"/>
  <c r="H6" i="2" s="1"/>
  <c r="K6" i="2" s="1"/>
  <c r="L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G5" i="2"/>
  <c r="I5" i="2" s="1"/>
  <c r="J5" i="2" s="1"/>
  <c r="C5" i="2"/>
  <c r="H5" i="2" s="1"/>
  <c r="G4" i="2"/>
  <c r="I4" i="2" s="1"/>
  <c r="J4" i="2" s="1"/>
  <c r="C4" i="2"/>
  <c r="G3" i="2"/>
  <c r="I3" i="2" s="1"/>
  <c r="J3" i="2" s="1"/>
  <c r="C3" i="2"/>
  <c r="B4" i="2"/>
  <c r="B5" i="2" s="1"/>
  <c r="B6" i="2" s="1"/>
  <c r="B7" i="2" s="1"/>
  <c r="B8" i="2" s="1"/>
  <c r="B9" i="2" s="1"/>
  <c r="B10" i="2" s="1"/>
  <c r="B11" i="2" s="1"/>
  <c r="B12" i="2" s="1"/>
  <c r="B13" i="2" s="1"/>
  <c r="H3" i="2" l="1"/>
  <c r="K3" i="2" s="1"/>
  <c r="L3" i="2" s="1"/>
  <c r="H4" i="2"/>
  <c r="K4" i="2" s="1"/>
  <c r="L4" i="2" s="1"/>
  <c r="K5" i="2"/>
  <c r="L5" i="2" s="1"/>
  <c r="AI2" i="1"/>
  <c r="AH2" i="1"/>
  <c r="AF2" i="1"/>
  <c r="Y2" i="1"/>
  <c r="AC2" i="1" s="1"/>
  <c r="V2" i="1"/>
  <c r="X2" i="1" s="1"/>
  <c r="E2" i="1"/>
  <c r="AG2" i="1" l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Issakainen Topi</author>
  </authors>
  <commentList>
    <comment ref="P1" authorId="0" shapeId="0" xr:uid="{F391FF5E-12FD-4E73-8717-DF87DF659BFE}">
      <text>
        <r>
          <rPr>
            <b/>
            <sz val="9"/>
            <color indexed="81"/>
            <rFont val="Tahoma"/>
            <family val="2"/>
          </rPr>
          <t>Issakainen Topi:</t>
        </r>
        <r>
          <rPr>
            <sz val="9"/>
            <color indexed="81"/>
            <rFont val="Tahoma"/>
            <family val="2"/>
          </rPr>
          <t xml:space="preserve">
Assets: cells K74-K80: fortum_quarterly_tables_q4_2023</t>
        </r>
      </text>
    </comment>
  </commentList>
</comments>
</file>

<file path=xl/sharedStrings.xml><?xml version="1.0" encoding="utf-8"?>
<sst xmlns="http://schemas.openxmlformats.org/spreadsheetml/2006/main" count="57" uniqueCount="54">
  <si>
    <t>Year</t>
  </si>
  <si>
    <t>Price (€/MWh)</t>
  </si>
  <si>
    <t>Electricity generation (TWh)</t>
  </si>
  <si>
    <t>Electricity revenue</t>
  </si>
  <si>
    <t>Other revenue</t>
  </si>
  <si>
    <t>Generation</t>
  </si>
  <si>
    <t>CoS</t>
  </si>
  <si>
    <t>CiS</t>
  </si>
  <si>
    <t>Others</t>
  </si>
  <si>
    <t>Total revenue</t>
  </si>
  <si>
    <t>EBITDA</t>
  </si>
  <si>
    <t>Generation E</t>
  </si>
  <si>
    <t>CoS E</t>
  </si>
  <si>
    <t>CiS E</t>
  </si>
  <si>
    <t>Others E</t>
  </si>
  <si>
    <t>Tangible assets</t>
  </si>
  <si>
    <t>Depreciation and amortization</t>
  </si>
  <si>
    <t>Financial net debt</t>
  </si>
  <si>
    <t>Interest bearing debt</t>
  </si>
  <si>
    <t>Interest rate</t>
  </si>
  <si>
    <t>Net financial items</t>
  </si>
  <si>
    <t>EBT</t>
  </si>
  <si>
    <t>Taxes</t>
  </si>
  <si>
    <t>Net income</t>
  </si>
  <si>
    <t>FFO</t>
  </si>
  <si>
    <t>Capex</t>
  </si>
  <si>
    <t>Maintenance</t>
  </si>
  <si>
    <t>Growth</t>
  </si>
  <si>
    <t>FCF</t>
  </si>
  <si>
    <t>Dividend per share (€)</t>
  </si>
  <si>
    <t>Shares</t>
  </si>
  <si>
    <t>Dividends</t>
  </si>
  <si>
    <t>Debt amortization</t>
  </si>
  <si>
    <t>ND/EBITDA</t>
  </si>
  <si>
    <t>FFO/ND</t>
  </si>
  <si>
    <t>Inflation</t>
  </si>
  <si>
    <t>Price</t>
  </si>
  <si>
    <t>HR</t>
  </si>
  <si>
    <t>Target</t>
  </si>
  <si>
    <t>Current hedge price</t>
  </si>
  <si>
    <t>Left</t>
  </si>
  <si>
    <t>SMFC share</t>
  </si>
  <si>
    <t>Current price share</t>
  </si>
  <si>
    <t>Current price effect</t>
  </si>
  <si>
    <t>TOTAL PRICE</t>
  </si>
  <si>
    <t>Diff to current</t>
  </si>
  <si>
    <t>SMFC</t>
  </si>
  <si>
    <t>SMFC weighted price</t>
  </si>
  <si>
    <t>EBITDA Margins</t>
  </si>
  <si>
    <t>Consumer Solutions</t>
  </si>
  <si>
    <t>City Solutions</t>
  </si>
  <si>
    <t>Others and eliminations</t>
  </si>
  <si>
    <t>Depreciation &amp; Amortization
(% of tangible assets)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</si>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</sst>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9" fontId="6" fillId="5" borderId="0" xfId="0" applyNumberFormat="1" applyFont="1" applyFill="1" applyBorder="1" applyAlignment="1">
      <alignment horizontal="center"/>
    </xf>
    <xf numFmtId="9" fontId="6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A812-2F3A-4B5D-A833-AF51592B2C40}">
  <dimension ref="B2:P27"/>
  <sheetViews>
    <sheetView workbookViewId="0">
      <selection activeCell="L6" sqref="L6"/>
    </sheetView>
  </sheetViews>
  <sheetFormatPr defaultRowHeight="14.4" x14ac:dyDescent="0.3"/>
  <cols>
    <col min="3" max="3" width="19.33203125" bestFit="1" customWidth="1"/>
    <col min="6" max="6" width="18.88671875" bestFit="1" customWidth="1"/>
    <col min="7" max="7" width="18.88671875" customWidth="1"/>
    <col min="8" max="8" width="15.44140625" bestFit="1" customWidth="1"/>
    <col min="9" max="10" width="18.5546875" bestFit="1" customWidth="1"/>
    <col min="11" max="11" width="12" bestFit="1" customWidth="1"/>
    <col min="12" max="12" width="13.5546875" bestFit="1" customWidth="1"/>
  </cols>
  <sheetData>
    <row r="2" spans="2:16" x14ac:dyDescent="0.3">
      <c r="B2" s="1" t="s">
        <v>0</v>
      </c>
      <c r="C2" s="1" t="s">
        <v>47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6" t="s">
        <v>44</v>
      </c>
      <c r="L2" t="s">
        <v>45</v>
      </c>
    </row>
    <row r="3" spans="2:16" x14ac:dyDescent="0.3">
      <c r="B3" s="1">
        <v>2024</v>
      </c>
      <c r="C3" s="2">
        <f>C17</f>
        <v>44.620363636363649</v>
      </c>
      <c r="D3" s="7">
        <v>0.72140000000000004</v>
      </c>
      <c r="E3" s="7">
        <v>0.76249999999999996</v>
      </c>
      <c r="F3" s="2">
        <v>46.64</v>
      </c>
      <c r="G3" s="7">
        <f>E3-D3</f>
        <v>4.1099999999999914E-2</v>
      </c>
      <c r="H3" s="2">
        <f t="shared" ref="H3:H5" si="0">G3*C3</f>
        <v>1.8338969454545422</v>
      </c>
      <c r="I3" s="7">
        <f>1-G3</f>
        <v>0.95890000000000009</v>
      </c>
      <c r="J3" s="2">
        <f>I3*F3</f>
        <v>44.723096000000005</v>
      </c>
      <c r="K3" s="8">
        <f>J3+H3</f>
        <v>46.556992945454546</v>
      </c>
      <c r="L3" s="2">
        <f>K3-F3</f>
        <v>-8.300705454545465E-2</v>
      </c>
    </row>
    <row r="4" spans="2:16" x14ac:dyDescent="0.3">
      <c r="B4" s="1">
        <f t="shared" ref="B4:B13" si="1">B3+1</f>
        <v>2025</v>
      </c>
      <c r="C4" s="2">
        <f>C18</f>
        <v>34.805818181818182</v>
      </c>
      <c r="D4" s="7">
        <v>0.45939999999999998</v>
      </c>
      <c r="E4" s="7">
        <v>0.75</v>
      </c>
      <c r="F4" s="2">
        <v>43.05</v>
      </c>
      <c r="G4" s="7">
        <f>E4-D4</f>
        <v>0.29060000000000002</v>
      </c>
      <c r="H4" s="2">
        <f t="shared" si="0"/>
        <v>10.114570763636365</v>
      </c>
      <c r="I4" s="7">
        <f>1-G4</f>
        <v>0.70940000000000003</v>
      </c>
      <c r="J4" s="2">
        <f>I4*F4</f>
        <v>30.539670000000001</v>
      </c>
      <c r="K4" s="8">
        <f>J4+H4</f>
        <v>40.654240763636366</v>
      </c>
      <c r="L4" s="2">
        <f>K4-F4</f>
        <v>-2.3957592363636309</v>
      </c>
    </row>
    <row r="5" spans="2:16" x14ac:dyDescent="0.3">
      <c r="B5" s="1">
        <f t="shared" si="1"/>
        <v>2026</v>
      </c>
      <c r="C5" s="2">
        <f>C19</f>
        <v>33.393999999999991</v>
      </c>
      <c r="D5" s="7">
        <v>0.2225</v>
      </c>
      <c r="E5" s="7">
        <v>0.75</v>
      </c>
      <c r="F5" s="2">
        <v>41.5</v>
      </c>
      <c r="G5" s="7">
        <f>E5-D5</f>
        <v>0.52749999999999997</v>
      </c>
      <c r="H5" s="2">
        <f t="shared" si="0"/>
        <v>17.615334999999995</v>
      </c>
      <c r="I5" s="7">
        <f>1-G5</f>
        <v>0.47250000000000003</v>
      </c>
      <c r="J5" s="2">
        <f>I5*F5</f>
        <v>19.608750000000001</v>
      </c>
      <c r="K5" s="8">
        <f>J5+H5</f>
        <v>37.224084999999995</v>
      </c>
      <c r="L5" s="2">
        <f>K5-F5</f>
        <v>-4.2759150000000048</v>
      </c>
    </row>
    <row r="6" spans="2:16" x14ac:dyDescent="0.3">
      <c r="B6" s="1">
        <f t="shared" si="1"/>
        <v>2027</v>
      </c>
      <c r="C6" s="2">
        <f>C20</f>
        <v>37.404545454545449</v>
      </c>
      <c r="D6" s="7">
        <v>7.3399999999999993E-2</v>
      </c>
      <c r="E6" s="7">
        <v>0.75</v>
      </c>
      <c r="F6" s="2">
        <v>39.869999999999997</v>
      </c>
      <c r="G6" s="7">
        <f>E6-D6</f>
        <v>0.67659999999999998</v>
      </c>
      <c r="H6" s="2">
        <f t="shared" ref="H6" si="2">G6*C6</f>
        <v>25.307915454545451</v>
      </c>
      <c r="I6" s="7">
        <f>1-G6</f>
        <v>0.32340000000000002</v>
      </c>
      <c r="J6" s="2">
        <f>I6*F6</f>
        <v>12.893958</v>
      </c>
      <c r="K6" s="8">
        <f>J6+H6</f>
        <v>38.201873454545449</v>
      </c>
      <c r="L6" s="2">
        <f>K6-F6</f>
        <v>-1.6681265454545482</v>
      </c>
    </row>
    <row r="7" spans="2:16" x14ac:dyDescent="0.3">
      <c r="B7" s="1">
        <f t="shared" si="1"/>
        <v>2028</v>
      </c>
      <c r="C7" s="2">
        <f t="shared" ref="C7:C13" si="3">C21</f>
        <v>38.907818181818186</v>
      </c>
    </row>
    <row r="8" spans="2:16" x14ac:dyDescent="0.3">
      <c r="B8" s="1">
        <f t="shared" si="1"/>
        <v>2029</v>
      </c>
      <c r="C8" s="2">
        <f t="shared" si="3"/>
        <v>39.236000000000004</v>
      </c>
    </row>
    <row r="9" spans="2:16" x14ac:dyDescent="0.3">
      <c r="B9" s="1">
        <f t="shared" si="1"/>
        <v>2030</v>
      </c>
      <c r="C9" s="2">
        <f t="shared" si="3"/>
        <v>37.985090909090907</v>
      </c>
    </row>
    <row r="10" spans="2:16" x14ac:dyDescent="0.3">
      <c r="B10" s="1">
        <f t="shared" si="1"/>
        <v>2031</v>
      </c>
      <c r="C10" s="2">
        <f t="shared" si="3"/>
        <v>37.805818181818175</v>
      </c>
      <c r="J10" s="1"/>
      <c r="K10" s="1"/>
    </row>
    <row r="11" spans="2:16" x14ac:dyDescent="0.3">
      <c r="B11" s="1">
        <f t="shared" si="1"/>
        <v>2032</v>
      </c>
      <c r="C11" s="2">
        <f t="shared" si="3"/>
        <v>38.015636363636375</v>
      </c>
      <c r="J11" s="1"/>
      <c r="K11" s="2"/>
      <c r="P11" s="9"/>
    </row>
    <row r="12" spans="2:16" x14ac:dyDescent="0.3">
      <c r="B12" s="1">
        <f t="shared" si="1"/>
        <v>2033</v>
      </c>
      <c r="C12" s="2">
        <f t="shared" si="3"/>
        <v>38.527454545454546</v>
      </c>
      <c r="J12" s="1"/>
      <c r="K12" s="2"/>
      <c r="M12" s="2"/>
    </row>
    <row r="13" spans="2:16" x14ac:dyDescent="0.3">
      <c r="B13" s="1">
        <f t="shared" si="1"/>
        <v>2034</v>
      </c>
      <c r="C13" s="2">
        <f t="shared" si="3"/>
        <v>39.168363636363637</v>
      </c>
      <c r="J13" s="1"/>
      <c r="K13" s="2"/>
      <c r="M13" s="2"/>
    </row>
    <row r="14" spans="2:16" x14ac:dyDescent="0.3">
      <c r="I14" s="10"/>
    </row>
    <row r="15" spans="2:16" x14ac:dyDescent="0.3">
      <c r="B15" s="11" t="s">
        <v>46</v>
      </c>
      <c r="I15" s="10"/>
    </row>
    <row r="16" spans="2:16" x14ac:dyDescent="0.3">
      <c r="B16" s="1" t="s">
        <v>0</v>
      </c>
      <c r="C16" s="1" t="s">
        <v>36</v>
      </c>
    </row>
    <row r="17" spans="2:3" x14ac:dyDescent="0.3">
      <c r="B17" s="1">
        <v>2024</v>
      </c>
      <c r="C17" s="2">
        <v>44.620363636363649</v>
      </c>
    </row>
    <row r="18" spans="2:3" x14ac:dyDescent="0.3">
      <c r="B18" s="1">
        <f t="shared" ref="B18:B27" si="4">B17+1</f>
        <v>2025</v>
      </c>
      <c r="C18" s="2">
        <v>34.805818181818182</v>
      </c>
    </row>
    <row r="19" spans="2:3" x14ac:dyDescent="0.3">
      <c r="B19" s="1">
        <f t="shared" si="4"/>
        <v>2026</v>
      </c>
      <c r="C19" s="2">
        <v>33.393999999999991</v>
      </c>
    </row>
    <row r="20" spans="2:3" x14ac:dyDescent="0.3">
      <c r="B20" s="1">
        <f t="shared" si="4"/>
        <v>2027</v>
      </c>
      <c r="C20" s="2">
        <v>37.404545454545449</v>
      </c>
    </row>
    <row r="21" spans="2:3" x14ac:dyDescent="0.3">
      <c r="B21" s="1">
        <f t="shared" si="4"/>
        <v>2028</v>
      </c>
      <c r="C21" s="2">
        <v>38.907818181818186</v>
      </c>
    </row>
    <row r="22" spans="2:3" x14ac:dyDescent="0.3">
      <c r="B22" s="1">
        <f t="shared" si="4"/>
        <v>2029</v>
      </c>
      <c r="C22" s="2">
        <v>39.236000000000004</v>
      </c>
    </row>
    <row r="23" spans="2:3" x14ac:dyDescent="0.3">
      <c r="B23" s="1">
        <f t="shared" si="4"/>
        <v>2030</v>
      </c>
      <c r="C23" s="2">
        <v>37.985090909090907</v>
      </c>
    </row>
    <row r="24" spans="2:3" x14ac:dyDescent="0.3">
      <c r="B24" s="1">
        <f t="shared" si="4"/>
        <v>2031</v>
      </c>
      <c r="C24" s="2">
        <v>37.805818181818175</v>
      </c>
    </row>
    <row r="25" spans="2:3" x14ac:dyDescent="0.3">
      <c r="B25" s="1">
        <f t="shared" si="4"/>
        <v>2032</v>
      </c>
      <c r="C25" s="2">
        <v>38.015636363636375</v>
      </c>
    </row>
    <row r="26" spans="2:3" x14ac:dyDescent="0.3">
      <c r="B26" s="1">
        <f t="shared" si="4"/>
        <v>2033</v>
      </c>
      <c r="C26" s="2">
        <v>38.527454545454546</v>
      </c>
    </row>
    <row r="27" spans="2:3" x14ac:dyDescent="0.3">
      <c r="B27" s="1">
        <f t="shared" si="4"/>
        <v>2034</v>
      </c>
      <c r="C27" s="2">
        <v>39.168363636363637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EDB6-11C5-45C9-B71A-F19DE5B25818}">
  <dimension ref="A1:Y7"/>
  <sheetViews>
    <sheetView workbookViewId="0">
      <selection activeCell="C3" sqref="C3"/>
    </sheetView>
  </sheetViews>
  <sheetFormatPr defaultRowHeight="14.4" x14ac:dyDescent="0.3"/>
  <cols>
    <col min="1" max="1" width="47.21875" bestFit="1" customWidth="1"/>
    <col min="2" max="25" width="5.5546875" bestFit="1" customWidth="1"/>
  </cols>
  <sheetData>
    <row r="1" spans="1:25" x14ac:dyDescent="0.3">
      <c r="A1" s="12" t="s">
        <v>48</v>
      </c>
      <c r="B1" s="12">
        <v>2021</v>
      </c>
      <c r="C1" s="12">
        <v>2022</v>
      </c>
      <c r="D1" s="12">
        <v>2023</v>
      </c>
      <c r="E1" s="12">
        <v>2024</v>
      </c>
      <c r="F1" s="12">
        <v>2025</v>
      </c>
      <c r="G1" s="12">
        <v>2026</v>
      </c>
      <c r="H1" s="12">
        <v>2027</v>
      </c>
      <c r="I1" s="12">
        <v>2028</v>
      </c>
      <c r="J1" s="12">
        <v>2029</v>
      </c>
      <c r="K1" s="12">
        <v>2030</v>
      </c>
      <c r="L1" s="12">
        <v>2031</v>
      </c>
      <c r="M1" s="12">
        <v>2032</v>
      </c>
      <c r="N1" s="12">
        <v>2033</v>
      </c>
      <c r="O1" s="12">
        <v>2034</v>
      </c>
      <c r="P1" s="12">
        <v>2035</v>
      </c>
      <c r="Q1" s="12">
        <v>2036</v>
      </c>
      <c r="R1" s="12">
        <v>2037</v>
      </c>
      <c r="S1" s="12">
        <f t="shared" ref="S1:Y1" si="0">R1+1</f>
        <v>2038</v>
      </c>
      <c r="T1" s="12">
        <f t="shared" si="0"/>
        <v>2039</v>
      </c>
      <c r="U1" s="12">
        <f t="shared" si="0"/>
        <v>2040</v>
      </c>
      <c r="V1" s="12">
        <f t="shared" si="0"/>
        <v>2041</v>
      </c>
      <c r="W1" s="12">
        <f t="shared" si="0"/>
        <v>2042</v>
      </c>
      <c r="X1" s="12">
        <f t="shared" si="0"/>
        <v>2043</v>
      </c>
      <c r="Y1" s="12">
        <f t="shared" si="0"/>
        <v>2044</v>
      </c>
    </row>
    <row r="2" spans="1:25" x14ac:dyDescent="0.3">
      <c r="A2" s="13" t="s">
        <v>5</v>
      </c>
      <c r="B2" s="14">
        <v>0.45140000000000002</v>
      </c>
      <c r="C2" s="14">
        <v>0.48299999999999998</v>
      </c>
      <c r="D2" s="14">
        <v>0.59245947083760009</v>
      </c>
      <c r="E2" s="14">
        <v>0.35573842306818754</v>
      </c>
      <c r="F2" s="14">
        <v>0.32464231180304765</v>
      </c>
      <c r="G2" s="14">
        <v>0.29558468957276063</v>
      </c>
      <c r="H2" s="14">
        <v>0.30640958258878404</v>
      </c>
      <c r="I2" s="14">
        <v>0.36588679830944437</v>
      </c>
      <c r="J2" s="14">
        <v>0.42007752708146723</v>
      </c>
      <c r="K2" s="14">
        <v>0.45994562520381732</v>
      </c>
      <c r="L2" s="14">
        <v>0.44705449309070289</v>
      </c>
      <c r="M2" s="14">
        <v>0.45826248065922848</v>
      </c>
      <c r="N2" s="14">
        <v>0.47463698861594394</v>
      </c>
      <c r="O2" s="14">
        <v>0.48686358308797084</v>
      </c>
      <c r="P2" s="14">
        <v>0.5094804480602626</v>
      </c>
      <c r="Q2" s="14">
        <v>0.53990588298859532</v>
      </c>
      <c r="R2" s="14">
        <v>0.55419957927697105</v>
      </c>
      <c r="S2" s="14">
        <v>0.55115019120625142</v>
      </c>
      <c r="T2" s="14">
        <v>0.50769949263080605</v>
      </c>
      <c r="U2" s="14">
        <v>0.54675026603650101</v>
      </c>
      <c r="V2" s="14">
        <v>0.53779313959282915</v>
      </c>
      <c r="W2" s="14">
        <v>0.57157037410619971</v>
      </c>
      <c r="X2" s="14">
        <v>0.5524542891156774</v>
      </c>
      <c r="Y2" s="14">
        <v>0.5689831286237943</v>
      </c>
    </row>
    <row r="3" spans="1:25" x14ac:dyDescent="0.3">
      <c r="A3" s="13" t="s">
        <v>49</v>
      </c>
      <c r="B3" s="14">
        <v>0.08</v>
      </c>
      <c r="C3" s="14">
        <v>0.03</v>
      </c>
      <c r="D3" s="14">
        <v>3.5000000000000003E-2</v>
      </c>
      <c r="E3" s="14">
        <v>3.5000000000000003E-2</v>
      </c>
      <c r="F3" s="14">
        <v>3.5000000000000003E-2</v>
      </c>
      <c r="G3" s="14">
        <v>3.5000000000000003E-2</v>
      </c>
      <c r="H3" s="14">
        <v>3.5000000000000003E-2</v>
      </c>
      <c r="I3" s="14">
        <v>3.5000000000000003E-2</v>
      </c>
      <c r="J3" s="14">
        <v>3.5000000000000003E-2</v>
      </c>
      <c r="K3" s="14">
        <v>3.5000000000000003E-2</v>
      </c>
      <c r="L3" s="14">
        <v>3.5000000000000003E-2</v>
      </c>
      <c r="M3" s="14">
        <v>3.5000000000000003E-2</v>
      </c>
      <c r="N3" s="14">
        <v>3.5000000000000003E-2</v>
      </c>
      <c r="O3" s="14">
        <v>3.5000000000000003E-2</v>
      </c>
      <c r="P3" s="14">
        <v>3.5000000000000003E-2</v>
      </c>
      <c r="Q3" s="14">
        <v>3.5000000000000003E-2</v>
      </c>
      <c r="R3" s="14">
        <v>3.5000000000000003E-2</v>
      </c>
      <c r="S3" s="14">
        <v>3.5000000000000003E-2</v>
      </c>
      <c r="T3" s="14">
        <v>3.5000000000000003E-2</v>
      </c>
      <c r="U3" s="14">
        <v>3.5000000000000003E-2</v>
      </c>
      <c r="V3" s="14">
        <v>3.5000000000000003E-2</v>
      </c>
      <c r="W3" s="14">
        <v>3.5000000000000003E-2</v>
      </c>
      <c r="X3" s="14">
        <v>3.5000000000000003E-2</v>
      </c>
      <c r="Y3" s="14">
        <v>3.5000000000000003E-2</v>
      </c>
    </row>
    <row r="4" spans="1:25" x14ac:dyDescent="0.3">
      <c r="A4" s="13" t="s">
        <v>50</v>
      </c>
      <c r="B4" s="14">
        <v>0.24</v>
      </c>
      <c r="C4" s="14">
        <v>0.14000000000000001</v>
      </c>
      <c r="D4" s="14">
        <v>0.14000000000000001</v>
      </c>
      <c r="E4" s="14">
        <v>0.14000000000000001</v>
      </c>
      <c r="F4" s="14">
        <v>0.14000000000000001</v>
      </c>
      <c r="G4" s="14">
        <v>0.14000000000000001</v>
      </c>
      <c r="H4" s="14">
        <v>0.14000000000000001</v>
      </c>
      <c r="I4" s="14">
        <v>0.14000000000000001</v>
      </c>
      <c r="J4" s="14">
        <v>0.14000000000000001</v>
      </c>
      <c r="K4" s="14">
        <v>0.14000000000000001</v>
      </c>
      <c r="L4" s="14">
        <v>0.14000000000000001</v>
      </c>
      <c r="M4" s="14">
        <v>0.14000000000000001</v>
      </c>
      <c r="N4" s="14">
        <v>0.14000000000000001</v>
      </c>
      <c r="O4" s="14">
        <v>0.14000000000000001</v>
      </c>
      <c r="P4" s="14">
        <v>0.14000000000000001</v>
      </c>
      <c r="Q4" s="14">
        <v>0.14000000000000001</v>
      </c>
      <c r="R4" s="14">
        <v>0.14000000000000001</v>
      </c>
      <c r="S4" s="14">
        <v>0.14000000000000001</v>
      </c>
      <c r="T4" s="14">
        <v>0.14000000000000001</v>
      </c>
      <c r="U4" s="14">
        <v>0.14000000000000001</v>
      </c>
      <c r="V4" s="14">
        <v>0.14000000000000001</v>
      </c>
      <c r="W4" s="14">
        <v>0.14000000000000001</v>
      </c>
      <c r="X4" s="14">
        <v>0.14000000000000001</v>
      </c>
      <c r="Y4" s="14">
        <v>0.14000000000000001</v>
      </c>
    </row>
    <row r="5" spans="1:25" x14ac:dyDescent="0.3">
      <c r="A5" s="13" t="s">
        <v>51</v>
      </c>
      <c r="B5" s="14">
        <v>0.1404639175257732</v>
      </c>
      <c r="C5" s="14">
        <v>0.13750000000000001</v>
      </c>
      <c r="D5" s="14">
        <v>0.13480392156862744</v>
      </c>
      <c r="E5" s="14">
        <v>0.11890606420927467</v>
      </c>
      <c r="F5" s="14">
        <v>0.11890606420927467</v>
      </c>
      <c r="G5" s="14">
        <v>0.11890606420927467</v>
      </c>
      <c r="H5" s="14">
        <v>0.11890606420927467</v>
      </c>
      <c r="I5" s="14">
        <v>0.11890606420927467</v>
      </c>
      <c r="J5" s="14">
        <v>0.11890606420927467</v>
      </c>
      <c r="K5" s="14">
        <v>0.11890606420927467</v>
      </c>
      <c r="L5" s="14">
        <v>0.11890606420927467</v>
      </c>
      <c r="M5" s="14">
        <v>0.11890606420927467</v>
      </c>
      <c r="N5" s="14">
        <v>0.11890606420927467</v>
      </c>
      <c r="O5" s="14">
        <v>0.11890606420927467</v>
      </c>
      <c r="P5" s="14">
        <v>0.11890606420927467</v>
      </c>
      <c r="Q5" s="14">
        <v>0.11890606420927467</v>
      </c>
      <c r="R5" s="14">
        <v>0.11890606420927467</v>
      </c>
      <c r="S5" s="14">
        <v>0.11890606420927467</v>
      </c>
      <c r="T5" s="14">
        <v>0.11890606420927467</v>
      </c>
      <c r="U5" s="14">
        <v>0.11890606420927467</v>
      </c>
      <c r="V5" s="14">
        <v>0.11890606420927467</v>
      </c>
      <c r="W5" s="14">
        <v>0.11890606420927467</v>
      </c>
      <c r="X5" s="14">
        <v>0.11890606420927467</v>
      </c>
      <c r="Y5" s="14">
        <v>0.11890606420927467</v>
      </c>
    </row>
    <row r="6" spans="1:25" x14ac:dyDescent="0.3">
      <c r="A6" s="13" t="s">
        <v>52</v>
      </c>
      <c r="B6" s="15">
        <v>7.0000000000000007E-2</v>
      </c>
      <c r="C6" s="15">
        <v>7.0000000000000007E-2</v>
      </c>
      <c r="D6" s="15">
        <v>7.0000000000000007E-2</v>
      </c>
      <c r="E6" s="15">
        <v>7.0000000000000007E-2</v>
      </c>
      <c r="F6" s="15">
        <v>7.0000000000000007E-2</v>
      </c>
      <c r="G6" s="15">
        <v>7.0000000000000007E-2</v>
      </c>
      <c r="H6" s="15">
        <v>7.0000000000000007E-2</v>
      </c>
      <c r="I6" s="15">
        <v>7.0000000000000007E-2</v>
      </c>
      <c r="J6" s="15">
        <v>7.0000000000000007E-2</v>
      </c>
      <c r="K6" s="15">
        <v>7.0000000000000007E-2</v>
      </c>
      <c r="L6" s="15">
        <v>7.0000000000000007E-2</v>
      </c>
      <c r="M6" s="15">
        <v>7.0000000000000007E-2</v>
      </c>
      <c r="N6" s="15">
        <v>7.0000000000000007E-2</v>
      </c>
      <c r="O6" s="15">
        <v>7.0000000000000007E-2</v>
      </c>
      <c r="P6" s="15">
        <v>7.0000000000000007E-2</v>
      </c>
      <c r="Q6" s="15">
        <v>7.0000000000000007E-2</v>
      </c>
      <c r="R6" s="15">
        <v>7.0000000000000007E-2</v>
      </c>
      <c r="S6" s="15">
        <v>7.0000000000000007E-2</v>
      </c>
      <c r="T6" s="15">
        <v>7.0000000000000007E-2</v>
      </c>
      <c r="U6" s="15">
        <v>7.0000000000000007E-2</v>
      </c>
      <c r="V6" s="15">
        <v>7.0000000000000007E-2</v>
      </c>
      <c r="W6" s="15">
        <v>7.0000000000000007E-2</v>
      </c>
      <c r="X6" s="15">
        <v>7.0000000000000007E-2</v>
      </c>
      <c r="Y6" s="15">
        <v>7.0000000000000007E-2</v>
      </c>
    </row>
    <row r="7" spans="1:25" x14ac:dyDescent="0.3">
      <c r="A7" s="13" t="s">
        <v>53</v>
      </c>
      <c r="B7" s="14">
        <v>0.2</v>
      </c>
      <c r="C7" s="14">
        <v>0.2</v>
      </c>
      <c r="D7" s="14">
        <v>0.2</v>
      </c>
      <c r="E7" s="14">
        <v>0.2</v>
      </c>
      <c r="F7" s="14">
        <v>0.2</v>
      </c>
      <c r="G7" s="14">
        <v>0.2</v>
      </c>
      <c r="H7" s="14">
        <v>0.2</v>
      </c>
      <c r="I7" s="14">
        <v>0.2</v>
      </c>
      <c r="J7" s="14">
        <v>0.2</v>
      </c>
      <c r="K7" s="14">
        <v>0.2</v>
      </c>
      <c r="L7" s="14">
        <v>0.2</v>
      </c>
      <c r="M7" s="14">
        <v>0.2</v>
      </c>
      <c r="N7" s="14">
        <v>0.2</v>
      </c>
      <c r="O7" s="14">
        <v>0.2</v>
      </c>
      <c r="P7" s="14">
        <v>0.2</v>
      </c>
      <c r="Q7" s="14">
        <v>0.2</v>
      </c>
      <c r="R7" s="14">
        <v>0.2</v>
      </c>
      <c r="S7" s="14">
        <v>0.2</v>
      </c>
      <c r="T7" s="14">
        <v>0.2</v>
      </c>
      <c r="U7" s="14">
        <v>0.2</v>
      </c>
      <c r="V7" s="14">
        <v>0.2</v>
      </c>
      <c r="W7" s="14">
        <v>0.2</v>
      </c>
      <c r="X7" s="14">
        <v>0.2</v>
      </c>
      <c r="Y7" s="14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6AAE-57E3-46A4-BE18-029CA81EBC42}">
  <dimension ref="A1:AJ24"/>
  <sheetViews>
    <sheetView tabSelected="1" zoomScaleNormal="100" workbookViewId="0">
      <pane xSplit="7" ySplit="17" topLeftCell="Z18" activePane="bottomRight" state="frozen"/>
      <selection pane="topRight" activeCell="H1" sqref="H1"/>
      <selection pane="bottomLeft" activeCell="A18" sqref="A18"/>
      <selection pane="bottomRight" activeCell="AB5" sqref="AB5"/>
    </sheetView>
  </sheetViews>
  <sheetFormatPr defaultRowHeight="14.4" x14ac:dyDescent="0.3"/>
  <cols>
    <col min="1" max="1" width="5" bestFit="1" customWidth="1"/>
    <col min="2" max="2" width="13.6640625" bestFit="1" customWidth="1"/>
    <col min="3" max="3" width="25.6640625" bestFit="1" customWidth="1"/>
    <col min="4" max="4" width="17.44140625" bestFit="1" customWidth="1"/>
    <col min="5" max="5" width="13.88671875" bestFit="1" customWidth="1"/>
    <col min="6" max="6" width="10.6640625" bestFit="1" customWidth="1"/>
    <col min="7" max="8" width="12.109375" bestFit="1" customWidth="1"/>
    <col min="9" max="9" width="7.33203125" bestFit="1" customWidth="1"/>
    <col min="10" max="10" width="13.109375" bestFit="1" customWidth="1"/>
    <col min="11" max="11" width="12.109375" bestFit="1" customWidth="1"/>
    <col min="12" max="12" width="12.33203125" bestFit="1" customWidth="1"/>
    <col min="13" max="14" width="12.109375" bestFit="1" customWidth="1"/>
    <col min="15" max="15" width="12.6640625" bestFit="1" customWidth="1"/>
    <col min="16" max="16" width="14.33203125" bestFit="1" customWidth="1"/>
    <col min="17" max="17" width="27.6640625" bestFit="1" customWidth="1"/>
    <col min="18" max="18" width="16.6640625" bestFit="1" customWidth="1"/>
    <col min="19" max="19" width="19.5546875" bestFit="1" customWidth="1"/>
    <col min="20" max="20" width="11.6640625" bestFit="1" customWidth="1"/>
    <col min="21" max="21" width="17.5546875" bestFit="1" customWidth="1"/>
    <col min="22" max="24" width="12.6640625" bestFit="1" customWidth="1"/>
    <col min="25" max="25" width="12.109375" bestFit="1" customWidth="1"/>
    <col min="26" max="27" width="12.6640625" bestFit="1" customWidth="1"/>
    <col min="28" max="28" width="7.44140625" bestFit="1" customWidth="1"/>
    <col min="29" max="29" width="12.6640625" bestFit="1" customWidth="1"/>
    <col min="30" max="30" width="20.33203125" bestFit="1" customWidth="1"/>
    <col min="31" max="31" width="6.6640625" bestFit="1" customWidth="1"/>
    <col min="32" max="32" width="12.109375" bestFit="1" customWidth="1"/>
    <col min="33" max="33" width="16.88671875" bestFit="1" customWidth="1"/>
    <col min="34" max="35" width="12.6640625" bestFit="1" customWidth="1"/>
    <col min="36" max="36" width="8.33203125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 s="1">
        <v>2022</v>
      </c>
      <c r="B2" s="4">
        <v>59.9</v>
      </c>
      <c r="C2" s="4">
        <v>41</v>
      </c>
      <c r="D2" s="3">
        <f>C2*B2</f>
        <v>2455.9</v>
      </c>
      <c r="E2" s="3">
        <f>SUM(F2:H2)</f>
        <v>6073</v>
      </c>
      <c r="F2" s="4">
        <v>213</v>
      </c>
      <c r="G2" s="2">
        <v>4578</v>
      </c>
      <c r="H2" s="2">
        <v>1282</v>
      </c>
      <c r="I2" s="4">
        <v>-785</v>
      </c>
      <c r="J2" s="3">
        <f>E2+D2+I2</f>
        <v>7743.9</v>
      </c>
      <c r="K2" s="2">
        <v>2025</v>
      </c>
      <c r="L2" s="2">
        <v>1765</v>
      </c>
      <c r="M2" s="2">
        <v>173</v>
      </c>
      <c r="N2" s="2">
        <v>176</v>
      </c>
      <c r="O2" s="4">
        <v>-89</v>
      </c>
      <c r="P2" s="2">
        <v>10300</v>
      </c>
      <c r="Q2" s="2">
        <v>-566</v>
      </c>
      <c r="R2" s="2">
        <v>794</v>
      </c>
      <c r="S2" s="2">
        <v>6123</v>
      </c>
      <c r="T2" s="5">
        <v>3.5000000000000003E-2</v>
      </c>
      <c r="U2" s="2">
        <v>-179</v>
      </c>
      <c r="V2" s="3">
        <f>SUM(U2,Q2,K2)</f>
        <v>1280</v>
      </c>
      <c r="W2" s="2">
        <v>-201</v>
      </c>
      <c r="X2" s="3">
        <f>V2+W2</f>
        <v>1079</v>
      </c>
      <c r="Y2" s="3">
        <f>SUM(K2,U2,W2)</f>
        <v>1645</v>
      </c>
      <c r="Z2" s="2">
        <v>-425</v>
      </c>
      <c r="AA2" s="2">
        <v>-425</v>
      </c>
      <c r="AB2" s="2">
        <v>0</v>
      </c>
      <c r="AC2" s="3">
        <f>Y2+Z2</f>
        <v>1220</v>
      </c>
      <c r="AD2" s="2">
        <v>0.91</v>
      </c>
      <c r="AE2" s="2">
        <v>897.26400000000001</v>
      </c>
      <c r="AF2" s="3">
        <f>AE2*AD2</f>
        <v>816.51024000000007</v>
      </c>
      <c r="AG2" s="3">
        <f>AC2-AF2</f>
        <v>403.48975999999993</v>
      </c>
      <c r="AH2" s="2">
        <f>R2/K2</f>
        <v>0.39209876543209876</v>
      </c>
      <c r="AI2" s="2">
        <f>Y2/R2</f>
        <v>2.0717884130982367</v>
      </c>
      <c r="AJ2" s="5">
        <v>7.1999999999999995E-2</v>
      </c>
    </row>
    <row r="3" spans="1:36" x14ac:dyDescent="0.3">
      <c r="A3" s="1">
        <v>2023</v>
      </c>
      <c r="B3" s="4">
        <v>63</v>
      </c>
      <c r="C3" s="4">
        <v>47</v>
      </c>
      <c r="D3" s="3">
        <f>C3*B3</f>
        <v>2961</v>
      </c>
      <c r="E3" s="3">
        <f>SUM(F3:H3)-21</f>
        <v>4334</v>
      </c>
      <c r="F3" s="4">
        <v>0</v>
      </c>
      <c r="G3" s="2">
        <v>3766</v>
      </c>
      <c r="H3" s="2">
        <v>589</v>
      </c>
      <c r="I3" s="4">
        <v>-584</v>
      </c>
      <c r="J3" s="3">
        <f>E3+D3+I3</f>
        <v>6711</v>
      </c>
      <c r="K3" s="2">
        <v>1903</v>
      </c>
      <c r="L3" s="2">
        <v>1875</v>
      </c>
      <c r="M3" s="2">
        <v>108</v>
      </c>
      <c r="N3" s="2">
        <v>-80</v>
      </c>
      <c r="O3" s="4">
        <v>-100</v>
      </c>
      <c r="P3" s="2">
        <v>10748</v>
      </c>
      <c r="Q3" s="2">
        <v>-358</v>
      </c>
      <c r="R3" s="2">
        <v>942</v>
      </c>
      <c r="S3" s="2">
        <v>5909</v>
      </c>
      <c r="T3" s="5">
        <v>3.5999999999999997E-2</v>
      </c>
      <c r="U3" s="2">
        <f>-T3*S3</f>
        <v>-212.72399999999999</v>
      </c>
      <c r="V3" s="3">
        <f>SUM(U3,Q3,K3)</f>
        <v>1332.2760000000001</v>
      </c>
      <c r="W3" s="2">
        <v>-69</v>
      </c>
      <c r="X3" s="3">
        <f>V3+W3</f>
        <v>1263.2760000000001</v>
      </c>
      <c r="Y3" s="3">
        <f>SUM(K3,U3,W3)</f>
        <v>1621.2760000000001</v>
      </c>
      <c r="Z3" s="2">
        <f>SUM(AA3:AB3)</f>
        <v>-550</v>
      </c>
      <c r="AA3" s="2">
        <v>-300</v>
      </c>
      <c r="AB3" s="4">
        <v>-250</v>
      </c>
      <c r="AC3" s="3">
        <f>Y3+Z3</f>
        <v>1071.2760000000001</v>
      </c>
      <c r="AD3" s="2">
        <v>1.1499999999999999</v>
      </c>
      <c r="AE3" s="2">
        <v>897.26400000000001</v>
      </c>
      <c r="AF3" s="3">
        <f>AE3*AD3</f>
        <v>1031.8535999999999</v>
      </c>
      <c r="AG3" s="3">
        <f>AC3-AF3</f>
        <v>39.422400000000152</v>
      </c>
      <c r="AH3" s="2">
        <f>R3/K3</f>
        <v>0.49500788229111931</v>
      </c>
      <c r="AI3" s="2">
        <f>Y3/R3</f>
        <v>1.721099787685775</v>
      </c>
      <c r="AJ3" s="5">
        <v>1.9E-2</v>
      </c>
    </row>
    <row r="4" spans="1:36" x14ac:dyDescent="0.3">
      <c r="A4" s="1">
        <v>2024</v>
      </c>
      <c r="B4" s="4"/>
      <c r="C4" s="4">
        <v>46.307000000000002</v>
      </c>
      <c r="D4" s="2"/>
      <c r="E4" s="2"/>
      <c r="F4" s="4">
        <v>213</v>
      </c>
      <c r="G4" s="2"/>
      <c r="H4" s="2"/>
      <c r="I4" s="4">
        <v>-800</v>
      </c>
      <c r="J4" s="2"/>
      <c r="K4" s="2"/>
      <c r="L4" s="2"/>
      <c r="M4" s="2"/>
      <c r="N4" s="2"/>
      <c r="O4" s="4">
        <v>-100</v>
      </c>
      <c r="P4" s="2"/>
      <c r="Q4" s="2"/>
      <c r="R4" s="2"/>
      <c r="S4" s="2"/>
      <c r="T4" s="5">
        <v>3.5999999999999997E-2</v>
      </c>
      <c r="U4" s="2"/>
      <c r="V4" s="2"/>
      <c r="W4" s="2"/>
      <c r="X4" s="2"/>
      <c r="Y4" s="2"/>
      <c r="Z4" s="2"/>
      <c r="AA4" s="2">
        <v>-300</v>
      </c>
      <c r="AB4" s="4">
        <v>-125</v>
      </c>
      <c r="AC4" s="2"/>
      <c r="AD4" s="2"/>
      <c r="AE4" s="2">
        <v>897.26400000000001</v>
      </c>
      <c r="AF4" s="2"/>
      <c r="AG4" s="2"/>
      <c r="AH4" s="2"/>
      <c r="AI4" s="2"/>
      <c r="AJ4" s="5">
        <v>2.0270235016856653E-2</v>
      </c>
    </row>
    <row r="5" spans="1:36" x14ac:dyDescent="0.3">
      <c r="A5" s="1">
        <v>2025</v>
      </c>
      <c r="B5" s="4"/>
      <c r="C5" s="4">
        <v>45.610999999999997</v>
      </c>
      <c r="D5" s="2"/>
      <c r="E5" s="2"/>
      <c r="F5" s="4">
        <v>213</v>
      </c>
      <c r="G5" s="2"/>
      <c r="H5" s="2"/>
      <c r="I5" s="4">
        <v>-800</v>
      </c>
      <c r="J5" s="2"/>
      <c r="K5" s="2"/>
      <c r="L5" s="2"/>
      <c r="M5" s="2"/>
      <c r="N5" s="2"/>
      <c r="O5" s="4">
        <v>-100</v>
      </c>
      <c r="P5" s="2"/>
      <c r="Q5" s="2"/>
      <c r="R5" s="2"/>
      <c r="S5" s="2"/>
      <c r="T5" s="5">
        <v>3.5000000000000003E-2</v>
      </c>
      <c r="U5" s="2"/>
      <c r="V5" s="2"/>
      <c r="W5" s="2"/>
      <c r="X5" s="2"/>
      <c r="Y5" s="2"/>
      <c r="Z5" s="2"/>
      <c r="AA5" s="2">
        <v>-300</v>
      </c>
      <c r="AB5" s="4">
        <v>-125</v>
      </c>
      <c r="AC5" s="2"/>
      <c r="AD5" s="2"/>
      <c r="AE5" s="2">
        <v>897.26400000000001</v>
      </c>
      <c r="AF5" s="2"/>
      <c r="AG5" s="2"/>
      <c r="AH5" s="2"/>
      <c r="AI5" s="2"/>
      <c r="AJ5" s="5">
        <v>2.217074471642877E-2</v>
      </c>
    </row>
    <row r="6" spans="1:36" x14ac:dyDescent="0.3">
      <c r="A6" s="1">
        <v>2026</v>
      </c>
      <c r="B6" s="4"/>
      <c r="C6" s="4">
        <v>43.847000000000001</v>
      </c>
      <c r="D6" s="2"/>
      <c r="E6" s="2"/>
      <c r="F6" s="4">
        <v>213</v>
      </c>
      <c r="G6" s="2"/>
      <c r="H6" s="2"/>
      <c r="I6" s="4">
        <v>-800</v>
      </c>
      <c r="J6" s="2"/>
      <c r="K6" s="2"/>
      <c r="L6" s="2"/>
      <c r="M6" s="2"/>
      <c r="N6" s="2"/>
      <c r="O6" s="4">
        <v>-100</v>
      </c>
      <c r="P6" s="2"/>
      <c r="Q6" s="2"/>
      <c r="R6" s="2"/>
      <c r="S6" s="2"/>
      <c r="T6" s="5">
        <v>3.1E-2</v>
      </c>
      <c r="U6" s="2"/>
      <c r="V6" s="2"/>
      <c r="W6" s="2"/>
      <c r="X6" s="2"/>
      <c r="Y6" s="2"/>
      <c r="Z6" s="2"/>
      <c r="AA6" s="2"/>
      <c r="AB6" s="2">
        <v>0</v>
      </c>
      <c r="AC6" s="2"/>
      <c r="AD6" s="2"/>
      <c r="AE6" s="2">
        <v>897.26400000000001</v>
      </c>
      <c r="AF6" s="2"/>
      <c r="AG6" s="2"/>
      <c r="AH6" s="2"/>
      <c r="AI6" s="2"/>
      <c r="AJ6" s="5">
        <v>2.2931652152416104E-2</v>
      </c>
    </row>
    <row r="7" spans="1:36" x14ac:dyDescent="0.3">
      <c r="A7" s="1">
        <v>2027</v>
      </c>
      <c r="B7" s="4"/>
      <c r="C7" s="4">
        <v>45.23</v>
      </c>
      <c r="D7" s="2"/>
      <c r="E7" s="2"/>
      <c r="F7" s="4">
        <v>213</v>
      </c>
      <c r="G7" s="2"/>
      <c r="H7" s="2"/>
      <c r="I7" s="4">
        <v>-800</v>
      </c>
      <c r="J7" s="2"/>
      <c r="K7" s="2"/>
      <c r="L7" s="2"/>
      <c r="M7" s="2"/>
      <c r="N7" s="2"/>
      <c r="O7" s="4">
        <v>-100</v>
      </c>
      <c r="P7" s="2"/>
      <c r="Q7" s="2"/>
      <c r="R7" s="2"/>
      <c r="S7" s="2"/>
      <c r="T7" s="5">
        <v>0.03</v>
      </c>
      <c r="U7" s="2"/>
      <c r="V7" s="2"/>
      <c r="W7" s="2"/>
      <c r="X7" s="2"/>
      <c r="Y7" s="2"/>
      <c r="Z7" s="2"/>
      <c r="AA7" s="2"/>
      <c r="AB7" s="2">
        <v>0</v>
      </c>
      <c r="AC7" s="2"/>
      <c r="AD7" s="2"/>
      <c r="AE7" s="2">
        <v>897.26400000000001</v>
      </c>
      <c r="AF7" s="2"/>
      <c r="AG7" s="2"/>
      <c r="AH7" s="2"/>
      <c r="AI7" s="2"/>
      <c r="AJ7" s="5">
        <v>2.2460508760432374E-2</v>
      </c>
    </row>
    <row r="8" spans="1:36" x14ac:dyDescent="0.3">
      <c r="A8" s="1">
        <v>2028</v>
      </c>
      <c r="B8" s="2"/>
      <c r="C8" s="2"/>
      <c r="D8" s="2"/>
      <c r="E8" s="2"/>
      <c r="F8" s="4">
        <v>213</v>
      </c>
      <c r="G8" s="2"/>
      <c r="H8" s="2"/>
      <c r="I8" s="4">
        <v>-800</v>
      </c>
      <c r="J8" s="2"/>
      <c r="K8" s="2"/>
      <c r="L8" s="2"/>
      <c r="M8" s="2"/>
      <c r="N8" s="2"/>
      <c r="O8" s="4">
        <v>-100</v>
      </c>
      <c r="P8" s="2"/>
      <c r="Q8" s="2"/>
      <c r="R8" s="2"/>
      <c r="S8" s="2"/>
      <c r="T8" s="5">
        <v>2.9000000000000001E-2</v>
      </c>
      <c r="U8" s="2"/>
      <c r="V8" s="2"/>
      <c r="W8" s="2"/>
      <c r="X8" s="2"/>
      <c r="Y8" s="2"/>
      <c r="Z8" s="2"/>
      <c r="AA8" s="2"/>
      <c r="AB8" s="2">
        <v>0</v>
      </c>
      <c r="AC8" s="2"/>
      <c r="AD8" s="2"/>
      <c r="AE8" s="2">
        <v>897.26400000000001</v>
      </c>
      <c r="AF8" s="2"/>
      <c r="AG8" s="2"/>
      <c r="AH8" s="2"/>
      <c r="AI8" s="2"/>
      <c r="AJ8" s="5">
        <v>2.4424275342132429E-2</v>
      </c>
    </row>
    <row r="9" spans="1:36" x14ac:dyDescent="0.3">
      <c r="A9" s="1">
        <v>2029</v>
      </c>
      <c r="B9" s="2"/>
      <c r="C9" s="2"/>
      <c r="D9" s="2"/>
      <c r="E9" s="2"/>
      <c r="F9" s="4">
        <v>213</v>
      </c>
      <c r="G9" s="2"/>
      <c r="H9" s="2"/>
      <c r="I9" s="4">
        <v>-800</v>
      </c>
      <c r="J9" s="2"/>
      <c r="K9" s="2"/>
      <c r="L9" s="2"/>
      <c r="M9" s="2"/>
      <c r="N9" s="2"/>
      <c r="O9" s="4">
        <v>-100</v>
      </c>
      <c r="P9" s="2"/>
      <c r="Q9" s="2"/>
      <c r="R9" s="2"/>
      <c r="S9" s="2"/>
      <c r="T9" s="5">
        <v>2.9000000000000001E-2</v>
      </c>
      <c r="U9" s="2"/>
      <c r="V9" s="2"/>
      <c r="W9" s="2"/>
      <c r="X9" s="2"/>
      <c r="Y9" s="2"/>
      <c r="Z9" s="2"/>
      <c r="AA9" s="2"/>
      <c r="AB9" s="2">
        <v>0</v>
      </c>
      <c r="AC9" s="2"/>
      <c r="AD9" s="2"/>
      <c r="AE9" s="2">
        <v>897.26400000000001</v>
      </c>
      <c r="AF9" s="2"/>
      <c r="AG9" s="2"/>
      <c r="AH9" s="2"/>
      <c r="AI9" s="2"/>
      <c r="AJ9" s="5">
        <v>2.4463535469755993E-2</v>
      </c>
    </row>
    <row r="10" spans="1:36" x14ac:dyDescent="0.3">
      <c r="A10" s="1">
        <v>2030</v>
      </c>
      <c r="B10" s="2"/>
      <c r="C10" s="2"/>
      <c r="D10" s="2"/>
      <c r="E10" s="2"/>
      <c r="F10" s="4">
        <v>213</v>
      </c>
      <c r="G10" s="2"/>
      <c r="H10" s="2"/>
      <c r="I10" s="4">
        <v>-800</v>
      </c>
      <c r="J10" s="2"/>
      <c r="K10" s="2"/>
      <c r="L10" s="2"/>
      <c r="M10" s="2"/>
      <c r="N10" s="2"/>
      <c r="O10" s="4">
        <v>-100</v>
      </c>
      <c r="P10" s="2"/>
      <c r="Q10" s="2"/>
      <c r="R10" s="2"/>
      <c r="S10" s="2"/>
      <c r="T10" s="5">
        <v>2.8000000000000001E-2</v>
      </c>
      <c r="U10" s="2"/>
      <c r="V10" s="2"/>
      <c r="W10" s="2"/>
      <c r="X10" s="2"/>
      <c r="Y10" s="2"/>
      <c r="Z10" s="2"/>
      <c r="AA10" s="2"/>
      <c r="AB10" s="2">
        <v>0</v>
      </c>
      <c r="AC10" s="2"/>
      <c r="AD10" s="2"/>
      <c r="AE10" s="2">
        <v>897.26400000000001</v>
      </c>
      <c r="AF10" s="2"/>
      <c r="AG10" s="2"/>
      <c r="AH10" s="2"/>
      <c r="AI10" s="2"/>
      <c r="AJ10" s="5">
        <v>2.5104738609690314E-2</v>
      </c>
    </row>
    <row r="11" spans="1:36" x14ac:dyDescent="0.3">
      <c r="A11" s="1">
        <v>2031</v>
      </c>
      <c r="B11" s="2"/>
      <c r="C11" s="2"/>
      <c r="D11" s="2"/>
      <c r="E11" s="2"/>
      <c r="F11" s="4">
        <v>213</v>
      </c>
      <c r="G11" s="2"/>
      <c r="H11" s="2"/>
      <c r="I11" s="4">
        <v>-800</v>
      </c>
      <c r="J11" s="2"/>
      <c r="K11" s="2"/>
      <c r="L11" s="2"/>
      <c r="M11" s="2"/>
      <c r="N11" s="2"/>
      <c r="O11" s="4">
        <v>-100</v>
      </c>
      <c r="P11" s="2"/>
      <c r="Q11" s="2"/>
      <c r="R11" s="2"/>
      <c r="S11" s="2"/>
      <c r="T11" s="5">
        <v>2.8000000000000001E-2</v>
      </c>
      <c r="U11" s="2"/>
      <c r="V11" s="2"/>
      <c r="W11" s="2"/>
      <c r="X11" s="2"/>
      <c r="Y11" s="2"/>
      <c r="Z11" s="2"/>
      <c r="AA11" s="2"/>
      <c r="AB11" s="2">
        <v>0</v>
      </c>
      <c r="AC11" s="2"/>
      <c r="AD11" s="2"/>
      <c r="AE11" s="2">
        <v>897.26400000000001</v>
      </c>
      <c r="AF11" s="2"/>
      <c r="AG11" s="2"/>
      <c r="AH11" s="2"/>
      <c r="AI11" s="2"/>
      <c r="AJ11" s="5">
        <v>2.4933386599355067E-2</v>
      </c>
    </row>
    <row r="12" spans="1:36" x14ac:dyDescent="0.3">
      <c r="A12" s="1">
        <v>2032</v>
      </c>
      <c r="B12" s="2"/>
      <c r="C12" s="2"/>
      <c r="D12" s="2"/>
      <c r="E12" s="2"/>
      <c r="F12" s="4">
        <v>213</v>
      </c>
      <c r="G12" s="2"/>
      <c r="H12" s="2"/>
      <c r="I12" s="4">
        <v>-800</v>
      </c>
      <c r="J12" s="2"/>
      <c r="K12" s="2"/>
      <c r="L12" s="2"/>
      <c r="M12" s="2"/>
      <c r="N12" s="2"/>
      <c r="O12" s="4">
        <v>-100</v>
      </c>
      <c r="P12" s="2"/>
      <c r="Q12" s="2"/>
      <c r="R12" s="2"/>
      <c r="S12" s="2"/>
      <c r="T12" s="5">
        <v>2.8000000000000001E-2</v>
      </c>
      <c r="U12" s="2"/>
      <c r="V12" s="2"/>
      <c r="W12" s="2"/>
      <c r="X12" s="2"/>
      <c r="Y12" s="2"/>
      <c r="Z12" s="2"/>
      <c r="AA12" s="2"/>
      <c r="AB12" s="2">
        <v>0</v>
      </c>
      <c r="AC12" s="2"/>
      <c r="AD12" s="2"/>
      <c r="AE12" s="2">
        <v>897.26400000000001</v>
      </c>
      <c r="AF12" s="2"/>
      <c r="AG12" s="2"/>
      <c r="AH12" s="2"/>
      <c r="AI12" s="2"/>
      <c r="AJ12" s="5">
        <v>2.8106626339734708E-2</v>
      </c>
    </row>
    <row r="13" spans="1:36" x14ac:dyDescent="0.3">
      <c r="A13" s="1">
        <v>2033</v>
      </c>
      <c r="B13" s="2"/>
      <c r="C13" s="2"/>
      <c r="D13" s="2"/>
      <c r="E13" s="2"/>
      <c r="F13" s="4">
        <v>213</v>
      </c>
      <c r="G13" s="2"/>
      <c r="H13" s="2"/>
      <c r="I13" s="4">
        <v>-800</v>
      </c>
      <c r="J13" s="2"/>
      <c r="K13" s="2"/>
      <c r="L13" s="2"/>
      <c r="M13" s="2"/>
      <c r="N13" s="2"/>
      <c r="O13" s="4">
        <v>-100</v>
      </c>
      <c r="P13" s="2"/>
      <c r="Q13" s="2"/>
      <c r="R13" s="2"/>
      <c r="S13" s="2"/>
      <c r="T13" s="5">
        <v>2.8000000000000001E-2</v>
      </c>
      <c r="U13" s="2"/>
      <c r="V13" s="2"/>
      <c r="W13" s="2"/>
      <c r="X13" s="2"/>
      <c r="Y13" s="2"/>
      <c r="Z13" s="2"/>
      <c r="AA13" s="2"/>
      <c r="AB13" s="2">
        <v>0</v>
      </c>
      <c r="AC13" s="2"/>
      <c r="AD13" s="2"/>
      <c r="AE13" s="2">
        <v>897.26400000000001</v>
      </c>
      <c r="AF13" s="2"/>
      <c r="AG13" s="2"/>
      <c r="AH13" s="2"/>
      <c r="AI13" s="2"/>
      <c r="AJ13" s="5">
        <v>2.8106626339734708E-2</v>
      </c>
    </row>
    <row r="14" spans="1:36" x14ac:dyDescent="0.3">
      <c r="A14" s="1">
        <v>2034</v>
      </c>
      <c r="B14" s="2"/>
      <c r="C14" s="2"/>
      <c r="D14" s="2"/>
      <c r="E14" s="2"/>
      <c r="F14" s="4">
        <v>213</v>
      </c>
      <c r="G14" s="2"/>
      <c r="H14" s="2"/>
      <c r="I14" s="4">
        <v>-800</v>
      </c>
      <c r="J14" s="2"/>
      <c r="K14" s="2"/>
      <c r="L14" s="2"/>
      <c r="M14" s="2"/>
      <c r="N14" s="2"/>
      <c r="O14" s="4">
        <v>-100</v>
      </c>
      <c r="P14" s="2"/>
      <c r="Q14" s="2"/>
      <c r="R14" s="2"/>
      <c r="S14" s="2"/>
      <c r="T14" s="5">
        <v>2.8000000000000001E-2</v>
      </c>
      <c r="U14" s="2"/>
      <c r="V14" s="2"/>
      <c r="W14" s="2"/>
      <c r="X14" s="2"/>
      <c r="Y14" s="2"/>
      <c r="Z14" s="2"/>
      <c r="AA14" s="2"/>
      <c r="AB14" s="2">
        <v>0</v>
      </c>
      <c r="AC14" s="2"/>
      <c r="AD14" s="2"/>
      <c r="AE14" s="2">
        <v>897.26400000000001</v>
      </c>
      <c r="AF14" s="2"/>
      <c r="AG14" s="2"/>
      <c r="AH14" s="2"/>
      <c r="AI14" s="2"/>
      <c r="AJ14" s="5">
        <v>2.8106626339734708E-2</v>
      </c>
    </row>
    <row r="15" spans="1:36" x14ac:dyDescent="0.3">
      <c r="A15" s="1">
        <v>2035</v>
      </c>
      <c r="B15" s="2"/>
      <c r="C15" s="2"/>
      <c r="D15" s="2"/>
      <c r="E15" s="2"/>
      <c r="F15" s="4">
        <v>213</v>
      </c>
      <c r="G15" s="2"/>
      <c r="H15" s="2"/>
      <c r="I15" s="4">
        <v>-800</v>
      </c>
      <c r="J15" s="2"/>
      <c r="K15" s="2"/>
      <c r="L15" s="2"/>
      <c r="M15" s="2"/>
      <c r="N15" s="2"/>
      <c r="O15" s="4">
        <v>-100</v>
      </c>
      <c r="P15" s="2"/>
      <c r="Q15" s="2"/>
      <c r="R15" s="2"/>
      <c r="S15" s="2"/>
      <c r="T15" s="5">
        <v>2.8000000000000001E-2</v>
      </c>
      <c r="U15" s="2"/>
      <c r="V15" s="2"/>
      <c r="W15" s="2"/>
      <c r="X15" s="2"/>
      <c r="Y15" s="2"/>
      <c r="Z15" s="2"/>
      <c r="AA15" s="2"/>
      <c r="AB15" s="2">
        <v>0</v>
      </c>
      <c r="AC15" s="2"/>
      <c r="AD15" s="2"/>
      <c r="AE15" s="2">
        <v>897.26400000000001</v>
      </c>
      <c r="AF15" s="2"/>
      <c r="AG15" s="2"/>
      <c r="AH15" s="2"/>
      <c r="AI15" s="2"/>
      <c r="AJ15" s="5">
        <v>2.8106626339734708E-2</v>
      </c>
    </row>
    <row r="16" spans="1:36" x14ac:dyDescent="0.3">
      <c r="A16" s="1">
        <v>2036</v>
      </c>
      <c r="B16" s="2"/>
      <c r="C16" s="2"/>
      <c r="D16" s="2"/>
      <c r="E16" s="2"/>
      <c r="F16" s="4">
        <v>213</v>
      </c>
      <c r="G16" s="2"/>
      <c r="H16" s="2"/>
      <c r="I16" s="4">
        <v>-800</v>
      </c>
      <c r="J16" s="2"/>
      <c r="K16" s="2"/>
      <c r="L16" s="2"/>
      <c r="M16" s="2"/>
      <c r="N16" s="2"/>
      <c r="O16" s="4">
        <v>-100</v>
      </c>
      <c r="P16" s="2"/>
      <c r="Q16" s="2"/>
      <c r="R16" s="2"/>
      <c r="S16" s="2"/>
      <c r="T16" s="5">
        <v>2.8000000000000001E-2</v>
      </c>
      <c r="U16" s="2"/>
      <c r="V16" s="2"/>
      <c r="W16" s="2"/>
      <c r="X16" s="2"/>
      <c r="Y16" s="2"/>
      <c r="Z16" s="2"/>
      <c r="AA16" s="2"/>
      <c r="AB16" s="2">
        <v>0</v>
      </c>
      <c r="AC16" s="2"/>
      <c r="AD16" s="2"/>
      <c r="AE16" s="2">
        <v>897.26400000000001</v>
      </c>
      <c r="AF16" s="2"/>
      <c r="AG16" s="2"/>
      <c r="AH16" s="2"/>
      <c r="AI16" s="2"/>
      <c r="AJ16" s="5">
        <v>2.8106626339734708E-2</v>
      </c>
    </row>
    <row r="17" spans="1:36" x14ac:dyDescent="0.3">
      <c r="A17" s="1">
        <v>2037</v>
      </c>
      <c r="B17" s="2"/>
      <c r="C17" s="2"/>
      <c r="D17" s="2"/>
      <c r="E17" s="2"/>
      <c r="F17" s="4">
        <v>213</v>
      </c>
      <c r="G17" s="2"/>
      <c r="H17" s="2"/>
      <c r="I17" s="4">
        <v>-800</v>
      </c>
      <c r="J17" s="2"/>
      <c r="K17" s="2"/>
      <c r="L17" s="2"/>
      <c r="M17" s="2"/>
      <c r="N17" s="2"/>
      <c r="O17" s="4">
        <v>-100</v>
      </c>
      <c r="P17" s="2"/>
      <c r="Q17" s="2"/>
      <c r="R17" s="2"/>
      <c r="S17" s="2"/>
      <c r="T17" s="5">
        <v>2.8000000000000001E-2</v>
      </c>
      <c r="U17" s="2"/>
      <c r="V17" s="2"/>
      <c r="W17" s="2"/>
      <c r="X17" s="2"/>
      <c r="Y17" s="2"/>
      <c r="Z17" s="2"/>
      <c r="AA17" s="2"/>
      <c r="AB17" s="2">
        <v>0</v>
      </c>
      <c r="AC17" s="2"/>
      <c r="AD17" s="2"/>
      <c r="AE17" s="2">
        <v>897.26400000000001</v>
      </c>
      <c r="AF17" s="2"/>
      <c r="AG17" s="2"/>
      <c r="AH17" s="2"/>
      <c r="AI17" s="2"/>
      <c r="AJ17" s="5">
        <v>2.8106626339734708E-2</v>
      </c>
    </row>
    <row r="18" spans="1:36" x14ac:dyDescent="0.3">
      <c r="A18" s="1">
        <v>2038</v>
      </c>
      <c r="F18" s="4">
        <v>213</v>
      </c>
      <c r="I18" s="4">
        <v>-800</v>
      </c>
      <c r="O18" s="4">
        <v>-100</v>
      </c>
      <c r="T18" s="5">
        <v>2.8000000000000001E-2</v>
      </c>
      <c r="AB18" s="2">
        <v>0</v>
      </c>
      <c r="AE18" s="2">
        <v>897.26400000000001</v>
      </c>
      <c r="AJ18" s="5">
        <v>2.8106626339734708E-2</v>
      </c>
    </row>
    <row r="19" spans="1:36" x14ac:dyDescent="0.3">
      <c r="A19" s="1">
        <v>2039</v>
      </c>
      <c r="F19" s="4">
        <v>213</v>
      </c>
      <c r="I19" s="4">
        <v>-800</v>
      </c>
      <c r="O19" s="4">
        <v>-100</v>
      </c>
      <c r="T19" s="5">
        <v>2.8000000000000001E-2</v>
      </c>
      <c r="AB19" s="2">
        <v>0</v>
      </c>
      <c r="AE19" s="2">
        <v>897.26400000000001</v>
      </c>
      <c r="AJ19" s="5">
        <v>2.8106626339734708E-2</v>
      </c>
    </row>
    <row r="20" spans="1:36" x14ac:dyDescent="0.3">
      <c r="A20" s="1">
        <v>2040</v>
      </c>
      <c r="F20" s="4">
        <v>213</v>
      </c>
      <c r="I20" s="4">
        <v>-800</v>
      </c>
      <c r="O20" s="4">
        <v>-100</v>
      </c>
      <c r="T20" s="5">
        <v>2.8000000000000001E-2</v>
      </c>
      <c r="AB20" s="2">
        <v>0</v>
      </c>
      <c r="AE20" s="2">
        <v>897.26400000000001</v>
      </c>
      <c r="AJ20" s="5">
        <v>2.8106626339734708E-2</v>
      </c>
    </row>
    <row r="21" spans="1:36" x14ac:dyDescent="0.3">
      <c r="A21" s="1">
        <v>2041</v>
      </c>
      <c r="F21" s="4">
        <v>213</v>
      </c>
      <c r="I21" s="4">
        <v>-800</v>
      </c>
      <c r="O21" s="4">
        <v>-100</v>
      </c>
      <c r="T21" s="5">
        <v>2.8000000000000001E-2</v>
      </c>
      <c r="AB21" s="2">
        <v>0</v>
      </c>
      <c r="AE21" s="2">
        <v>897.26400000000001</v>
      </c>
      <c r="AJ21" s="5">
        <v>2.8106626339734708E-2</v>
      </c>
    </row>
    <row r="22" spans="1:36" x14ac:dyDescent="0.3">
      <c r="A22" s="1">
        <v>2042</v>
      </c>
      <c r="F22" s="4">
        <v>213</v>
      </c>
      <c r="I22" s="4">
        <v>-800</v>
      </c>
      <c r="O22" s="4">
        <v>-100</v>
      </c>
      <c r="T22" s="5">
        <v>2.8000000000000001E-2</v>
      </c>
      <c r="AB22" s="2">
        <v>0</v>
      </c>
      <c r="AE22" s="2">
        <v>897.26400000000001</v>
      </c>
      <c r="AJ22" s="5">
        <v>2.8106626339734708E-2</v>
      </c>
    </row>
    <row r="23" spans="1:36" x14ac:dyDescent="0.3">
      <c r="A23" s="1">
        <v>2043</v>
      </c>
      <c r="F23" s="4">
        <v>213</v>
      </c>
      <c r="I23" s="4">
        <v>-800</v>
      </c>
      <c r="O23" s="4">
        <v>-100</v>
      </c>
      <c r="T23" s="5">
        <v>2.8000000000000001E-2</v>
      </c>
      <c r="AB23" s="2">
        <v>0</v>
      </c>
      <c r="AE23" s="2">
        <v>897.26400000000001</v>
      </c>
      <c r="AJ23" s="5">
        <v>2.8106626339734708E-2</v>
      </c>
    </row>
    <row r="24" spans="1:36" x14ac:dyDescent="0.3">
      <c r="A24">
        <v>2044</v>
      </c>
      <c r="F24" s="4">
        <v>213</v>
      </c>
      <c r="I24" s="4">
        <v>-800</v>
      </c>
      <c r="O24" s="4">
        <v>-100</v>
      </c>
      <c r="T24" s="5">
        <v>2.8000000000000001E-2</v>
      </c>
      <c r="AB24" s="2">
        <v>0</v>
      </c>
      <c r="AE24" s="2">
        <v>897.26400000000001</v>
      </c>
      <c r="AJ24" s="5">
        <v>2.8106626339734708E-2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front_year_prices</vt:lpstr>
      <vt:lpstr>margins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Issakainen Topi</dc:creator>
  <cp:lastModifiedBy>Issakainen Topi</cp:lastModifiedBy>
  <dcterms:created xsi:type="dcterms:W3CDTF">2023-10-24T05:35:10Z</dcterms:created>
  <dcterms:modified xsi:type="dcterms:W3CDTF">2024-02-19T11:13:22Z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5044c0-b6aa-4b2b-834d-65c9ef8bb134_Enabled">
    <vt:lpwstr>true</vt:lpwstr>
  </property>
  <property fmtid="{D5CDD505-2E9C-101B-9397-08002B2CF9AE}" pid="3" name="MSIP_Label_f45044c0-b6aa-4b2b-834d-65c9ef8bb134_SetDate">
    <vt:lpwstr>2023-10-24T05:36:54Z</vt:lpwstr>
  </property>
  <property fmtid="{D5CDD505-2E9C-101B-9397-08002B2CF9AE}" pid="4" name="MSIP_Label_f45044c0-b6aa-4b2b-834d-65c9ef8bb134_Method">
    <vt:lpwstr>Standard</vt:lpwstr>
  </property>
  <property fmtid="{D5CDD505-2E9C-101B-9397-08002B2CF9AE}" pid="5" name="MSIP_Label_f45044c0-b6aa-4b2b-834d-65c9ef8bb134_Name">
    <vt:lpwstr>f45044c0-b6aa-4b2b-834d-65c9ef8bb134</vt:lpwstr>
  </property>
  <property fmtid="{D5CDD505-2E9C-101B-9397-08002B2CF9AE}" pid="6" name="MSIP_Label_f45044c0-b6aa-4b2b-834d-65c9ef8bb134_SiteId">
    <vt:lpwstr>62a9c2c8-8b09-43be-a7fb-9a87875714a9</vt:lpwstr>
  </property>
  <property fmtid="{D5CDD505-2E9C-101B-9397-08002B2CF9AE}" pid="7" name="MSIP_Label_f45044c0-b6aa-4b2b-834d-65c9ef8bb134_ActionId">
    <vt:lpwstr>cb6bd9cc-dba2-4634-a67c-ae68bc92af36</vt:lpwstr>
  </property>
  <property fmtid="{D5CDD505-2E9C-101B-9397-08002B2CF9AE}" pid="8" name="MSIP_Label_f45044c0-b6aa-4b2b-834d-65c9ef8bb134_ContentBits">
    <vt:lpwstr>0</vt:lpwstr>
  </property>
</Properties>
</file>